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v+TjUTLV9lsdtIxIpzLnIo4/7Ajt6/7Uf0x5RdUZFclvwX3f76nb0M7WRJnbF24tXTBOAMBm4Yp0HK/UQg7fiA==" workbookSaltValue="HWd1Gz6365bYU/NtlF3XMA==" workbookSpinCount="100000" lockStructure="1"/>
  <bookViews>
    <workbookView xWindow="0" yWindow="0" windowWidth="28800" windowHeight="12000"/>
  </bookViews>
  <sheets>
    <sheet name="FS Closed Projects" sheetId="10" r:id="rId1"/>
    <sheet name="Data Validation" sheetId="7" state="hidden" r:id="rId2"/>
    <sheet name="Planning" sheetId="4" state="hidden" r:id="rId3"/>
    <sheet name="Project Detail" sheetId="3" r:id="rId4"/>
    <sheet name="q_Report_Integrated" sheetId="1" state="hidden" r:id="rId5"/>
    <sheet name="FS Closed Stats" sheetId="14" state="hidden" r:id="rId6"/>
    <sheet name="Legend" sheetId="12" r:id="rId7"/>
  </sheets>
  <definedNames>
    <definedName name="_xlnm._FilterDatabase" localSheetId="0"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6">Legend!$A$1:$C$47</definedName>
    <definedName name="_xlnm.Print_Area" localSheetId="2">Planning!$A$1:$J$49</definedName>
    <definedName name="_xlnm.Print_Area" localSheetId="3">'Project Detail'!$A$1:$H$32</definedName>
    <definedName name="q_Report_Integrated">q_Report_Integrated!$E$1:$AB$565</definedName>
  </definedNames>
  <calcPr calcId="162913"/>
</workbook>
</file>

<file path=xl/calcChain.xml><?xml version="1.0" encoding="utf-8"?>
<calcChain xmlns="http://schemas.openxmlformats.org/spreadsheetml/2006/main">
  <c r="F27" i="14" l="1"/>
  <c r="D27" i="14"/>
  <c r="B27" i="14"/>
  <c r="C26" i="14"/>
  <c r="C25" i="14"/>
  <c r="C24" i="14"/>
  <c r="C23" i="14"/>
  <c r="C22" i="14"/>
  <c r="C21" i="14"/>
  <c r="C20" i="14"/>
  <c r="C19" i="14"/>
  <c r="C18" i="14"/>
  <c r="C17" i="14"/>
  <c r="C16" i="14"/>
  <c r="C15" i="14"/>
  <c r="C14" i="14"/>
  <c r="C13" i="14"/>
  <c r="C12" i="14"/>
  <c r="C11" i="14"/>
  <c r="C10" i="14"/>
  <c r="C9" i="14"/>
  <c r="C8" i="14"/>
  <c r="C7" i="14"/>
  <c r="C6" i="14"/>
  <c r="C5" i="14"/>
  <c r="C4"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 r="B5" i="14"/>
  <c r="B6" i="14"/>
  <c r="B7" i="14"/>
  <c r="B8" i="14"/>
  <c r="B9" i="14"/>
  <c r="B10" i="14"/>
  <c r="B11" i="14"/>
  <c r="B12" i="14"/>
  <c r="B13" i="14"/>
  <c r="B14" i="14"/>
  <c r="B15" i="14"/>
  <c r="B16" i="14"/>
  <c r="B17" i="14"/>
  <c r="G17" i="14" s="1"/>
  <c r="B18" i="14"/>
  <c r="G18" i="14" s="1"/>
  <c r="B19" i="14"/>
  <c r="B20" i="14"/>
  <c r="B21" i="14"/>
  <c r="G21" i="14" s="1"/>
  <c r="B22" i="14"/>
  <c r="G22" i="14" s="1"/>
  <c r="B23" i="14"/>
  <c r="B24" i="14"/>
  <c r="B25" i="14"/>
  <c r="G25" i="14" s="1"/>
  <c r="B4" i="14"/>
  <c r="H1" i="3"/>
  <c r="C2" i="10"/>
  <c r="G14" i="14" l="1"/>
  <c r="G10" i="14"/>
  <c r="G6" i="14"/>
  <c r="G13" i="14"/>
  <c r="G4" i="14"/>
  <c r="F26" i="14"/>
  <c r="G9" i="14"/>
  <c r="G5" i="14"/>
  <c r="G23" i="14"/>
  <c r="G24" i="14"/>
  <c r="G20" i="14"/>
  <c r="G16" i="14"/>
  <c r="G12" i="14"/>
  <c r="G8" i="14"/>
  <c r="D26" i="14"/>
  <c r="E26" i="14"/>
  <c r="G19" i="14"/>
  <c r="G15" i="14"/>
  <c r="G11" i="14"/>
  <c r="G7" i="14"/>
  <c r="B26" i="14"/>
  <c r="AL565" i="1"/>
  <c r="AJ565" i="1"/>
  <c r="AI565" i="1"/>
  <c r="AH565" i="1"/>
  <c r="AL564" i="1"/>
  <c r="AJ564" i="1"/>
  <c r="AI564" i="1"/>
  <c r="AH564" i="1"/>
  <c r="AL563" i="1"/>
  <c r="AJ563" i="1"/>
  <c r="AI563" i="1"/>
  <c r="AH563" i="1"/>
  <c r="AL562" i="1"/>
  <c r="AJ562" i="1"/>
  <c r="AI562" i="1"/>
  <c r="AH562" i="1"/>
  <c r="AL561" i="1"/>
  <c r="AJ561" i="1"/>
  <c r="AI561" i="1"/>
  <c r="AH561" i="1"/>
  <c r="AL560" i="1"/>
  <c r="AJ560" i="1"/>
  <c r="AI560" i="1"/>
  <c r="AH560" i="1"/>
  <c r="AL559" i="1"/>
  <c r="AJ559" i="1"/>
  <c r="AI559" i="1"/>
  <c r="AH559" i="1"/>
  <c r="AL558" i="1"/>
  <c r="AJ558" i="1"/>
  <c r="AI558" i="1"/>
  <c r="AH558" i="1"/>
  <c r="AL557" i="1"/>
  <c r="AJ557" i="1"/>
  <c r="AI557" i="1"/>
  <c r="AH557" i="1"/>
  <c r="AL556" i="1"/>
  <c r="AJ556" i="1"/>
  <c r="AI556" i="1"/>
  <c r="AH556" i="1"/>
  <c r="AL555" i="1"/>
  <c r="AJ555" i="1"/>
  <c r="AI555" i="1"/>
  <c r="AH555" i="1"/>
  <c r="AL554" i="1"/>
  <c r="AJ554" i="1"/>
  <c r="AI554" i="1"/>
  <c r="AH554" i="1"/>
  <c r="AL553" i="1"/>
  <c r="AJ553" i="1"/>
  <c r="AI553" i="1"/>
  <c r="AH553" i="1"/>
  <c r="AL552" i="1"/>
  <c r="AJ552" i="1"/>
  <c r="AI552" i="1"/>
  <c r="AH552" i="1"/>
  <c r="AL551" i="1"/>
  <c r="AJ551" i="1"/>
  <c r="AI551" i="1"/>
  <c r="AH551" i="1"/>
  <c r="AL550" i="1"/>
  <c r="AJ550" i="1"/>
  <c r="AI550" i="1"/>
  <c r="AH550" i="1"/>
  <c r="AL549" i="1"/>
  <c r="AJ549" i="1"/>
  <c r="AI549" i="1"/>
  <c r="AH549" i="1"/>
  <c r="AL548" i="1"/>
  <c r="AJ548" i="1"/>
  <c r="AI548" i="1"/>
  <c r="AH548" i="1"/>
  <c r="AL547" i="1"/>
  <c r="AJ547" i="1"/>
  <c r="AI547" i="1"/>
  <c r="AH547" i="1"/>
  <c r="AL546" i="1"/>
  <c r="AJ546" i="1"/>
  <c r="AI546" i="1"/>
  <c r="AH546" i="1"/>
  <c r="AL545" i="1"/>
  <c r="AJ545" i="1"/>
  <c r="AI545" i="1"/>
  <c r="AH545" i="1"/>
  <c r="AL544" i="1"/>
  <c r="AJ544" i="1"/>
  <c r="AI544" i="1"/>
  <c r="AH544" i="1"/>
  <c r="AL543" i="1"/>
  <c r="AJ543" i="1"/>
  <c r="AI543" i="1"/>
  <c r="AH543" i="1"/>
  <c r="AL542" i="1"/>
  <c r="AJ542" i="1"/>
  <c r="AI542" i="1"/>
  <c r="AH542" i="1"/>
  <c r="AL541" i="1"/>
  <c r="AJ541" i="1"/>
  <c r="AI541" i="1"/>
  <c r="AH541" i="1"/>
  <c r="AL540" i="1"/>
  <c r="AJ540" i="1"/>
  <c r="AI540" i="1"/>
  <c r="AH540" i="1"/>
  <c r="AL539" i="1"/>
  <c r="AJ539" i="1"/>
  <c r="AI539" i="1"/>
  <c r="AH539" i="1"/>
  <c r="AL538" i="1"/>
  <c r="AJ538" i="1"/>
  <c r="AI538" i="1"/>
  <c r="AH538" i="1"/>
  <c r="AL537" i="1"/>
  <c r="AJ537" i="1"/>
  <c r="AI537" i="1"/>
  <c r="AH537" i="1"/>
  <c r="AL536" i="1"/>
  <c r="AJ536" i="1"/>
  <c r="AI536" i="1"/>
  <c r="AH536" i="1"/>
  <c r="AL535" i="1"/>
  <c r="AJ535" i="1"/>
  <c r="AI535" i="1"/>
  <c r="AH535" i="1"/>
  <c r="AL534" i="1"/>
  <c r="AJ534" i="1"/>
  <c r="AI534" i="1"/>
  <c r="AH534" i="1"/>
  <c r="AL533" i="1"/>
  <c r="AJ533" i="1"/>
  <c r="AI533" i="1"/>
  <c r="AH533" i="1"/>
  <c r="AL532" i="1"/>
  <c r="AJ532" i="1"/>
  <c r="AI532" i="1"/>
  <c r="AH532" i="1"/>
  <c r="AL531" i="1"/>
  <c r="AJ531" i="1"/>
  <c r="AI531" i="1"/>
  <c r="AH531" i="1"/>
  <c r="AL530" i="1"/>
  <c r="AJ530" i="1"/>
  <c r="AI530" i="1"/>
  <c r="AH530" i="1"/>
  <c r="AL529" i="1"/>
  <c r="AJ529" i="1"/>
  <c r="AI529" i="1"/>
  <c r="AH529" i="1"/>
  <c r="AL528" i="1"/>
  <c r="AJ528" i="1"/>
  <c r="AI528" i="1"/>
  <c r="AH528" i="1"/>
  <c r="AL527" i="1"/>
  <c r="AJ527" i="1"/>
  <c r="AI527" i="1"/>
  <c r="AH527" i="1"/>
  <c r="AL526" i="1"/>
  <c r="AJ526" i="1"/>
  <c r="AI526" i="1"/>
  <c r="AH526" i="1"/>
  <c r="AL525" i="1"/>
  <c r="AJ525" i="1"/>
  <c r="AI525" i="1"/>
  <c r="AH525" i="1"/>
  <c r="AL524" i="1"/>
  <c r="AJ524" i="1"/>
  <c r="AI524" i="1"/>
  <c r="AH524" i="1"/>
  <c r="AL523" i="1"/>
  <c r="AJ523" i="1"/>
  <c r="AI523" i="1"/>
  <c r="AH523" i="1"/>
  <c r="AL522" i="1"/>
  <c r="AJ522" i="1"/>
  <c r="AI522" i="1"/>
  <c r="AH522" i="1"/>
  <c r="AL521" i="1"/>
  <c r="AJ521" i="1"/>
  <c r="AI521" i="1"/>
  <c r="AH521" i="1"/>
  <c r="AL520" i="1"/>
  <c r="AJ520" i="1"/>
  <c r="AI520" i="1"/>
  <c r="AH520" i="1"/>
  <c r="AL519" i="1"/>
  <c r="AJ519" i="1"/>
  <c r="AI519" i="1"/>
  <c r="AH519" i="1"/>
  <c r="AL518" i="1"/>
  <c r="AJ518" i="1"/>
  <c r="AI518" i="1"/>
  <c r="AH518" i="1"/>
  <c r="AL517" i="1"/>
  <c r="AJ517" i="1"/>
  <c r="AI517" i="1"/>
  <c r="AH517" i="1"/>
  <c r="AL516" i="1"/>
  <c r="AJ516" i="1"/>
  <c r="AI516" i="1"/>
  <c r="AH516" i="1"/>
  <c r="AL515" i="1"/>
  <c r="AJ515" i="1"/>
  <c r="AI515" i="1"/>
  <c r="AH515" i="1"/>
  <c r="AL514" i="1"/>
  <c r="AJ514" i="1"/>
  <c r="AI514" i="1"/>
  <c r="AH514" i="1"/>
  <c r="AL513" i="1"/>
  <c r="AJ513" i="1"/>
  <c r="AI513" i="1"/>
  <c r="AH513" i="1"/>
  <c r="AL512" i="1"/>
  <c r="AJ512" i="1"/>
  <c r="AI512" i="1"/>
  <c r="AH512" i="1"/>
  <c r="AL511" i="1"/>
  <c r="AJ511" i="1"/>
  <c r="AI511" i="1"/>
  <c r="AH511" i="1"/>
  <c r="AL510" i="1"/>
  <c r="AJ510" i="1"/>
  <c r="AI510" i="1"/>
  <c r="AH510" i="1"/>
  <c r="AL509" i="1"/>
  <c r="AJ509" i="1"/>
  <c r="AI509" i="1"/>
  <c r="AH509" i="1"/>
  <c r="AL508" i="1"/>
  <c r="AJ508" i="1"/>
  <c r="AI508" i="1"/>
  <c r="AH508" i="1"/>
  <c r="AL507" i="1"/>
  <c r="AJ507" i="1"/>
  <c r="AI507" i="1"/>
  <c r="AH507" i="1"/>
  <c r="AL506" i="1"/>
  <c r="AJ506" i="1"/>
  <c r="AI506" i="1"/>
  <c r="AH506" i="1"/>
  <c r="AL505" i="1"/>
  <c r="AJ505" i="1"/>
  <c r="AI505" i="1"/>
  <c r="AH505" i="1"/>
  <c r="AL504" i="1"/>
  <c r="AJ504" i="1"/>
  <c r="AI504" i="1"/>
  <c r="AH504" i="1"/>
  <c r="AL503" i="1"/>
  <c r="AJ503" i="1"/>
  <c r="AI503" i="1"/>
  <c r="AH503" i="1"/>
  <c r="AL502" i="1"/>
  <c r="AJ502" i="1"/>
  <c r="AI502" i="1"/>
  <c r="AH502" i="1"/>
  <c r="AL501" i="1"/>
  <c r="AJ501" i="1"/>
  <c r="AI501" i="1"/>
  <c r="AH501" i="1"/>
  <c r="AL500" i="1"/>
  <c r="AJ500" i="1"/>
  <c r="AI500" i="1"/>
  <c r="AH500" i="1"/>
  <c r="AL499" i="1"/>
  <c r="AJ499" i="1"/>
  <c r="AI499" i="1"/>
  <c r="AH499" i="1"/>
  <c r="AL498" i="1"/>
  <c r="AJ498" i="1"/>
  <c r="AI498" i="1"/>
  <c r="AH498" i="1"/>
  <c r="AL497" i="1"/>
  <c r="AJ497" i="1"/>
  <c r="AI497" i="1"/>
  <c r="AH497" i="1"/>
  <c r="AL496" i="1"/>
  <c r="AJ496" i="1"/>
  <c r="AI496" i="1"/>
  <c r="AH496" i="1"/>
  <c r="AL495" i="1"/>
  <c r="AJ495" i="1"/>
  <c r="AI495" i="1"/>
  <c r="AH495" i="1"/>
  <c r="AL494" i="1"/>
  <c r="AJ494" i="1"/>
  <c r="AI494" i="1"/>
  <c r="AH494" i="1"/>
  <c r="AL493" i="1"/>
  <c r="AJ493" i="1"/>
  <c r="AI493" i="1"/>
  <c r="AH493" i="1"/>
  <c r="AL492" i="1"/>
  <c r="AJ492" i="1"/>
  <c r="AI492" i="1"/>
  <c r="AH492" i="1"/>
  <c r="AL491" i="1"/>
  <c r="AJ491" i="1"/>
  <c r="AI491" i="1"/>
  <c r="AH491" i="1"/>
  <c r="AL490" i="1"/>
  <c r="AJ490" i="1"/>
  <c r="AI490" i="1"/>
  <c r="AH490" i="1"/>
  <c r="AL489" i="1"/>
  <c r="AJ489" i="1"/>
  <c r="AI489" i="1"/>
  <c r="AH489" i="1"/>
  <c r="AL488" i="1"/>
  <c r="AJ488" i="1"/>
  <c r="AI488" i="1"/>
  <c r="AH488" i="1"/>
  <c r="AL487" i="1"/>
  <c r="AJ487" i="1"/>
  <c r="AI487" i="1"/>
  <c r="AH487" i="1"/>
  <c r="AL486" i="1"/>
  <c r="AJ486" i="1"/>
  <c r="AI486" i="1"/>
  <c r="AH486" i="1"/>
  <c r="AL485" i="1"/>
  <c r="AJ485" i="1"/>
  <c r="AI485" i="1"/>
  <c r="AH485" i="1"/>
  <c r="AL484" i="1"/>
  <c r="AJ484" i="1"/>
  <c r="AI484" i="1"/>
  <c r="AH484" i="1"/>
  <c r="AL483" i="1"/>
  <c r="AJ483" i="1"/>
  <c r="AI483" i="1"/>
  <c r="AH483" i="1"/>
  <c r="AL482" i="1"/>
  <c r="AJ482" i="1"/>
  <c r="AI482" i="1"/>
  <c r="AH482" i="1"/>
  <c r="AL481" i="1"/>
  <c r="AJ481" i="1"/>
  <c r="AI481" i="1"/>
  <c r="AH481" i="1"/>
  <c r="AL480" i="1"/>
  <c r="AJ480" i="1"/>
  <c r="AI480" i="1"/>
  <c r="AH480" i="1"/>
  <c r="AL479" i="1"/>
  <c r="AJ479" i="1"/>
  <c r="AI479" i="1"/>
  <c r="AH479" i="1"/>
  <c r="AL478" i="1"/>
  <c r="AJ478" i="1"/>
  <c r="AI478" i="1"/>
  <c r="AH478" i="1"/>
  <c r="AL477" i="1"/>
  <c r="AJ477" i="1"/>
  <c r="AI477" i="1"/>
  <c r="AH477" i="1"/>
  <c r="AL476" i="1"/>
  <c r="AJ476" i="1"/>
  <c r="AI476" i="1"/>
  <c r="AH476" i="1"/>
  <c r="AL475" i="1"/>
  <c r="AJ475" i="1"/>
  <c r="AI475" i="1"/>
  <c r="AH475" i="1"/>
  <c r="AL474" i="1"/>
  <c r="AJ474" i="1"/>
  <c r="AI474" i="1"/>
  <c r="AH474" i="1"/>
  <c r="AL473" i="1"/>
  <c r="AJ473" i="1"/>
  <c r="AI473" i="1"/>
  <c r="AH473" i="1"/>
  <c r="AL472" i="1"/>
  <c r="AJ472" i="1"/>
  <c r="AI472" i="1"/>
  <c r="AH472" i="1"/>
  <c r="AL471" i="1"/>
  <c r="AJ471" i="1"/>
  <c r="AI471" i="1"/>
  <c r="AH471" i="1"/>
  <c r="AL470" i="1"/>
  <c r="AJ470" i="1"/>
  <c r="AI470" i="1"/>
  <c r="AH470" i="1"/>
  <c r="AL469" i="1"/>
  <c r="AJ469" i="1"/>
  <c r="AI469" i="1"/>
  <c r="AH469" i="1"/>
  <c r="AL468" i="1"/>
  <c r="AJ468" i="1"/>
  <c r="AI468" i="1"/>
  <c r="AH468" i="1"/>
  <c r="AL467" i="1"/>
  <c r="AJ467" i="1"/>
  <c r="AI467" i="1"/>
  <c r="AH467" i="1"/>
  <c r="AL466" i="1"/>
  <c r="AJ466" i="1"/>
  <c r="AI466" i="1"/>
  <c r="AH466" i="1"/>
  <c r="AL465" i="1"/>
  <c r="AJ465" i="1"/>
  <c r="AI465" i="1"/>
  <c r="AH465" i="1"/>
  <c r="AL464" i="1"/>
  <c r="AJ464" i="1"/>
  <c r="AI464" i="1"/>
  <c r="AH464" i="1"/>
  <c r="AL463" i="1"/>
  <c r="AJ463" i="1"/>
  <c r="AI463" i="1"/>
  <c r="AH463" i="1"/>
  <c r="AL462" i="1"/>
  <c r="AJ462" i="1"/>
  <c r="AI462" i="1"/>
  <c r="AH462" i="1"/>
  <c r="AL461" i="1"/>
  <c r="AJ461" i="1"/>
  <c r="AI461" i="1"/>
  <c r="AH461" i="1"/>
  <c r="AL460" i="1"/>
  <c r="AJ460" i="1"/>
  <c r="AI460" i="1"/>
  <c r="AH460" i="1"/>
  <c r="AL459" i="1"/>
  <c r="AJ459" i="1"/>
  <c r="AI459" i="1"/>
  <c r="AH459" i="1"/>
  <c r="AL458" i="1"/>
  <c r="AJ458" i="1"/>
  <c r="AI458" i="1"/>
  <c r="AH458" i="1"/>
  <c r="AL457" i="1"/>
  <c r="AJ457" i="1"/>
  <c r="AI457" i="1"/>
  <c r="AH457" i="1"/>
  <c r="AL456" i="1"/>
  <c r="AJ456" i="1"/>
  <c r="AI456" i="1"/>
  <c r="AH456" i="1"/>
  <c r="AL455" i="1"/>
  <c r="AJ455" i="1"/>
  <c r="AI455" i="1"/>
  <c r="AH455" i="1"/>
  <c r="AL454" i="1"/>
  <c r="AJ454" i="1"/>
  <c r="AI454" i="1"/>
  <c r="AH454" i="1"/>
  <c r="AL453" i="1"/>
  <c r="AJ453" i="1"/>
  <c r="AI453" i="1"/>
  <c r="AH453" i="1"/>
  <c r="AL452" i="1"/>
  <c r="AJ452" i="1"/>
  <c r="AI452" i="1"/>
  <c r="AH452" i="1"/>
  <c r="AL451" i="1"/>
  <c r="AJ451" i="1"/>
  <c r="AI451" i="1"/>
  <c r="AH451" i="1"/>
  <c r="AL450" i="1"/>
  <c r="AJ450" i="1"/>
  <c r="AI450" i="1"/>
  <c r="AH450" i="1"/>
  <c r="AL449" i="1"/>
  <c r="AJ449" i="1"/>
  <c r="AI449" i="1"/>
  <c r="AH449" i="1"/>
  <c r="AL448" i="1"/>
  <c r="AJ448" i="1"/>
  <c r="AI448" i="1"/>
  <c r="AH448" i="1"/>
  <c r="AL447" i="1"/>
  <c r="AJ447" i="1"/>
  <c r="AI447" i="1"/>
  <c r="AH447" i="1"/>
  <c r="AL446" i="1"/>
  <c r="AJ446" i="1"/>
  <c r="AI446" i="1"/>
  <c r="AH446" i="1"/>
  <c r="AL445" i="1"/>
  <c r="AJ445" i="1"/>
  <c r="AI445" i="1"/>
  <c r="AH445" i="1"/>
  <c r="AL444" i="1"/>
  <c r="AJ444" i="1"/>
  <c r="AI444" i="1"/>
  <c r="AH444" i="1"/>
  <c r="AL443" i="1"/>
  <c r="AJ443" i="1"/>
  <c r="AI443" i="1"/>
  <c r="AH443" i="1"/>
  <c r="AL442" i="1"/>
  <c r="AJ442" i="1"/>
  <c r="AI442" i="1"/>
  <c r="AH442" i="1"/>
  <c r="AL441" i="1"/>
  <c r="AJ441" i="1"/>
  <c r="AI441" i="1"/>
  <c r="AH441" i="1"/>
  <c r="AL440" i="1"/>
  <c r="AJ440" i="1"/>
  <c r="AI440" i="1"/>
  <c r="AH440" i="1"/>
  <c r="AL439" i="1"/>
  <c r="AJ439" i="1"/>
  <c r="AI439" i="1"/>
  <c r="AH439" i="1"/>
  <c r="AL438" i="1"/>
  <c r="AJ438" i="1"/>
  <c r="AI438" i="1"/>
  <c r="AH438" i="1"/>
  <c r="AL437" i="1"/>
  <c r="AJ437" i="1"/>
  <c r="AI437" i="1"/>
  <c r="AH437" i="1"/>
  <c r="AL436" i="1"/>
  <c r="AJ436" i="1"/>
  <c r="AI436" i="1"/>
  <c r="AH436" i="1"/>
  <c r="AL435" i="1"/>
  <c r="AJ435" i="1"/>
  <c r="AI435" i="1"/>
  <c r="AH435" i="1"/>
  <c r="AL434" i="1"/>
  <c r="AJ434" i="1"/>
  <c r="AI434" i="1"/>
  <c r="AH434" i="1"/>
  <c r="AL433" i="1"/>
  <c r="AJ433" i="1"/>
  <c r="AI433" i="1"/>
  <c r="AH433" i="1"/>
  <c r="AL432" i="1"/>
  <c r="AJ432" i="1"/>
  <c r="AI432" i="1"/>
  <c r="AH432" i="1"/>
  <c r="AL431" i="1"/>
  <c r="AJ431" i="1"/>
  <c r="AI431" i="1"/>
  <c r="AH431" i="1"/>
  <c r="AL430" i="1"/>
  <c r="AJ430" i="1"/>
  <c r="AI430" i="1"/>
  <c r="AH430" i="1"/>
  <c r="AL429" i="1"/>
  <c r="AJ429" i="1"/>
  <c r="AI429" i="1"/>
  <c r="AH429" i="1"/>
  <c r="AL428" i="1"/>
  <c r="AJ428" i="1"/>
  <c r="AI428" i="1"/>
  <c r="AH428" i="1"/>
  <c r="AL427" i="1"/>
  <c r="AJ427" i="1"/>
  <c r="AI427" i="1"/>
  <c r="AH427" i="1"/>
  <c r="AL426" i="1"/>
  <c r="AJ426" i="1"/>
  <c r="AI426" i="1"/>
  <c r="AH426" i="1"/>
  <c r="AL425" i="1"/>
  <c r="AJ425" i="1"/>
  <c r="AI425" i="1"/>
  <c r="AH425" i="1"/>
  <c r="AL424" i="1"/>
  <c r="AJ424" i="1"/>
  <c r="AI424" i="1"/>
  <c r="AH424" i="1"/>
  <c r="AL423" i="1"/>
  <c r="AJ423" i="1"/>
  <c r="AI423" i="1"/>
  <c r="AH423" i="1"/>
  <c r="AL422" i="1"/>
  <c r="AJ422" i="1"/>
  <c r="AI422" i="1"/>
  <c r="AH422" i="1"/>
  <c r="AL421" i="1"/>
  <c r="AJ421" i="1"/>
  <c r="AI421" i="1"/>
  <c r="AH421" i="1"/>
  <c r="AL420" i="1"/>
  <c r="AJ420" i="1"/>
  <c r="AI420" i="1"/>
  <c r="AH420" i="1"/>
  <c r="AL419" i="1"/>
  <c r="AJ419" i="1"/>
  <c r="AI419" i="1"/>
  <c r="AH419" i="1"/>
  <c r="AL418" i="1"/>
  <c r="AJ418" i="1"/>
  <c r="AI418" i="1"/>
  <c r="AH418" i="1"/>
  <c r="AL417" i="1"/>
  <c r="AJ417" i="1"/>
  <c r="AI417" i="1"/>
  <c r="AH417" i="1"/>
  <c r="AL416" i="1"/>
  <c r="AJ416" i="1"/>
  <c r="AI416" i="1"/>
  <c r="AH416" i="1"/>
  <c r="AL415" i="1"/>
  <c r="AJ415" i="1"/>
  <c r="AI415" i="1"/>
  <c r="AH415" i="1"/>
  <c r="AL414" i="1"/>
  <c r="AJ414" i="1"/>
  <c r="AI414" i="1"/>
  <c r="AH414" i="1"/>
  <c r="AL413" i="1"/>
  <c r="AJ413" i="1"/>
  <c r="AI413" i="1"/>
  <c r="AH413" i="1"/>
  <c r="AL412" i="1"/>
  <c r="AJ412" i="1"/>
  <c r="AI412" i="1"/>
  <c r="AH412" i="1"/>
  <c r="AL411" i="1"/>
  <c r="AJ411" i="1"/>
  <c r="AI411" i="1"/>
  <c r="AH411" i="1"/>
  <c r="AL410" i="1"/>
  <c r="AJ410" i="1"/>
  <c r="AI410" i="1"/>
  <c r="AH410" i="1"/>
  <c r="AL409" i="1"/>
  <c r="AJ409" i="1"/>
  <c r="AI409" i="1"/>
  <c r="AH409" i="1"/>
  <c r="AL408" i="1"/>
  <c r="AJ408" i="1"/>
  <c r="AI408" i="1"/>
  <c r="AH408" i="1"/>
  <c r="AL407" i="1"/>
  <c r="AJ407" i="1"/>
  <c r="AI407" i="1"/>
  <c r="AH407" i="1"/>
  <c r="AL406" i="1"/>
  <c r="AJ406" i="1"/>
  <c r="AI406" i="1"/>
  <c r="AH406" i="1"/>
  <c r="AL405" i="1"/>
  <c r="AJ405" i="1"/>
  <c r="AI405" i="1"/>
  <c r="AH405" i="1"/>
  <c r="AL404" i="1"/>
  <c r="AJ404" i="1"/>
  <c r="AI404" i="1"/>
  <c r="AH404" i="1"/>
  <c r="AL403" i="1"/>
  <c r="AJ403" i="1"/>
  <c r="AI403" i="1"/>
  <c r="AH403" i="1"/>
  <c r="AL402" i="1"/>
  <c r="AJ402" i="1"/>
  <c r="AI402" i="1"/>
  <c r="AH402" i="1"/>
  <c r="AL401" i="1"/>
  <c r="AJ401" i="1"/>
  <c r="AI401" i="1"/>
  <c r="AH401" i="1"/>
  <c r="AL400" i="1"/>
  <c r="AJ400" i="1"/>
  <c r="AI400" i="1"/>
  <c r="AH400" i="1"/>
  <c r="AL399" i="1"/>
  <c r="AJ399" i="1"/>
  <c r="AI399" i="1"/>
  <c r="AH399" i="1"/>
  <c r="AL398" i="1"/>
  <c r="AJ398" i="1"/>
  <c r="AI398" i="1"/>
  <c r="AH398" i="1"/>
  <c r="AL397" i="1"/>
  <c r="AJ397" i="1"/>
  <c r="AI397" i="1"/>
  <c r="AH397" i="1"/>
  <c r="AL396" i="1"/>
  <c r="AJ396" i="1"/>
  <c r="AI396" i="1"/>
  <c r="AH396" i="1"/>
  <c r="AL395" i="1"/>
  <c r="AJ395" i="1"/>
  <c r="AI395" i="1"/>
  <c r="AH395" i="1"/>
  <c r="AL394" i="1"/>
  <c r="AJ394" i="1"/>
  <c r="AI394" i="1"/>
  <c r="AH394" i="1"/>
  <c r="AL393" i="1"/>
  <c r="AJ393" i="1"/>
  <c r="AI393" i="1"/>
  <c r="AH393" i="1"/>
  <c r="AL392" i="1"/>
  <c r="AJ392" i="1"/>
  <c r="AI392" i="1"/>
  <c r="AH392" i="1"/>
  <c r="AL391" i="1"/>
  <c r="AJ391" i="1"/>
  <c r="AI391" i="1"/>
  <c r="AH391" i="1"/>
  <c r="AL390" i="1"/>
  <c r="AJ390" i="1"/>
  <c r="AI390" i="1"/>
  <c r="AH390" i="1"/>
  <c r="AL389" i="1"/>
  <c r="AJ389" i="1"/>
  <c r="AI389" i="1"/>
  <c r="AH389" i="1"/>
  <c r="AL388" i="1"/>
  <c r="AJ388" i="1"/>
  <c r="AI388" i="1"/>
  <c r="AH388" i="1"/>
  <c r="AL387" i="1"/>
  <c r="AJ387" i="1"/>
  <c r="AI387" i="1"/>
  <c r="AH387" i="1"/>
  <c r="AL386" i="1"/>
  <c r="AJ386" i="1"/>
  <c r="AI386" i="1"/>
  <c r="AH386" i="1"/>
  <c r="AL385" i="1"/>
  <c r="AJ385" i="1"/>
  <c r="AI385" i="1"/>
  <c r="AH385" i="1"/>
  <c r="AL384" i="1"/>
  <c r="AJ384" i="1"/>
  <c r="AI384" i="1"/>
  <c r="AH384" i="1"/>
  <c r="AL383" i="1"/>
  <c r="AJ383" i="1"/>
  <c r="AI383" i="1"/>
  <c r="AH383" i="1"/>
  <c r="AL382" i="1"/>
  <c r="AJ382" i="1"/>
  <c r="AI382" i="1"/>
  <c r="AH382" i="1"/>
  <c r="AL381" i="1"/>
  <c r="AJ381" i="1"/>
  <c r="AI381" i="1"/>
  <c r="AH381" i="1"/>
  <c r="AL380" i="1"/>
  <c r="AJ380" i="1"/>
  <c r="AI380" i="1"/>
  <c r="AH380" i="1"/>
  <c r="AL379" i="1"/>
  <c r="AJ379" i="1"/>
  <c r="AI379" i="1"/>
  <c r="AH379" i="1"/>
  <c r="AL378" i="1"/>
  <c r="AJ378" i="1"/>
  <c r="AI378" i="1"/>
  <c r="AH378" i="1"/>
  <c r="AL377" i="1"/>
  <c r="AJ377" i="1"/>
  <c r="AI377" i="1"/>
  <c r="AH377" i="1"/>
  <c r="AL376" i="1"/>
  <c r="AJ376" i="1"/>
  <c r="AI376" i="1"/>
  <c r="AH376" i="1"/>
  <c r="AL375" i="1"/>
  <c r="AJ375" i="1"/>
  <c r="AI375" i="1"/>
  <c r="AH375" i="1"/>
  <c r="AL374" i="1"/>
  <c r="AJ374" i="1"/>
  <c r="AI374" i="1"/>
  <c r="AH374" i="1"/>
  <c r="AL373" i="1"/>
  <c r="AJ373" i="1"/>
  <c r="AI373" i="1"/>
  <c r="AH373" i="1"/>
  <c r="AL372" i="1"/>
  <c r="AJ372" i="1"/>
  <c r="AI372" i="1"/>
  <c r="AH372" i="1"/>
  <c r="AL371" i="1"/>
  <c r="AJ371" i="1"/>
  <c r="AI371" i="1"/>
  <c r="AH371" i="1"/>
  <c r="AL370" i="1"/>
  <c r="AJ370" i="1"/>
  <c r="AI370" i="1"/>
  <c r="AH370" i="1"/>
  <c r="AL369" i="1"/>
  <c r="AJ369" i="1"/>
  <c r="AI369" i="1"/>
  <c r="AH369" i="1"/>
  <c r="AL368" i="1"/>
  <c r="AJ368" i="1"/>
  <c r="AI368" i="1"/>
  <c r="AH368" i="1"/>
  <c r="AL367" i="1"/>
  <c r="AJ367" i="1"/>
  <c r="AI367" i="1"/>
  <c r="AH367" i="1"/>
  <c r="AL366" i="1"/>
  <c r="AJ366" i="1"/>
  <c r="AI366" i="1"/>
  <c r="AH366" i="1"/>
  <c r="AL365" i="1"/>
  <c r="AJ365" i="1"/>
  <c r="AI365" i="1"/>
  <c r="AH365" i="1"/>
  <c r="AL364" i="1"/>
  <c r="AJ364" i="1"/>
  <c r="AI364" i="1"/>
  <c r="AH364" i="1"/>
  <c r="AL363" i="1"/>
  <c r="AJ363" i="1"/>
  <c r="AI363" i="1"/>
  <c r="AH363" i="1"/>
  <c r="AL362" i="1"/>
  <c r="AJ362" i="1"/>
  <c r="AI362" i="1"/>
  <c r="AH362" i="1"/>
  <c r="AL361" i="1"/>
  <c r="AJ361" i="1"/>
  <c r="AI361" i="1"/>
  <c r="AH361" i="1"/>
  <c r="AL360" i="1"/>
  <c r="AJ360" i="1"/>
  <c r="AI360" i="1"/>
  <c r="AH360" i="1"/>
  <c r="AL359" i="1"/>
  <c r="AJ359" i="1"/>
  <c r="AI359" i="1"/>
  <c r="AH359" i="1"/>
  <c r="AL358" i="1"/>
  <c r="AJ358" i="1"/>
  <c r="AI358" i="1"/>
  <c r="AH358" i="1"/>
  <c r="AL357" i="1"/>
  <c r="AJ357" i="1"/>
  <c r="AI357" i="1"/>
  <c r="AH357" i="1"/>
  <c r="AL356" i="1"/>
  <c r="AJ356" i="1"/>
  <c r="AI356" i="1"/>
  <c r="AH356" i="1"/>
  <c r="AL355" i="1"/>
  <c r="AJ355" i="1"/>
  <c r="AI355" i="1"/>
  <c r="AH355" i="1"/>
  <c r="AL354" i="1"/>
  <c r="AJ354" i="1"/>
  <c r="AI354" i="1"/>
  <c r="AH354" i="1"/>
  <c r="AL353" i="1"/>
  <c r="AJ353" i="1"/>
  <c r="AI353" i="1"/>
  <c r="AH353" i="1"/>
  <c r="AL352" i="1"/>
  <c r="AJ352" i="1"/>
  <c r="AI352" i="1"/>
  <c r="AH352" i="1"/>
  <c r="AL351" i="1"/>
  <c r="AJ351" i="1"/>
  <c r="AI351" i="1"/>
  <c r="AH351" i="1"/>
  <c r="AL350" i="1"/>
  <c r="AJ350" i="1"/>
  <c r="AI350" i="1"/>
  <c r="AH350" i="1"/>
  <c r="AL349" i="1"/>
  <c r="AJ349" i="1"/>
  <c r="AI349" i="1"/>
  <c r="AH349" i="1"/>
  <c r="AL348" i="1"/>
  <c r="AJ348" i="1"/>
  <c r="AI348" i="1"/>
  <c r="AH348" i="1"/>
  <c r="AL347" i="1"/>
  <c r="AJ347" i="1"/>
  <c r="AI347" i="1"/>
  <c r="AH347" i="1"/>
  <c r="AL346" i="1"/>
  <c r="AJ346" i="1"/>
  <c r="AI346" i="1"/>
  <c r="AH346" i="1"/>
  <c r="AL345" i="1"/>
  <c r="AJ345" i="1"/>
  <c r="AI345" i="1"/>
  <c r="AH345" i="1"/>
  <c r="AL344" i="1"/>
  <c r="AJ344" i="1"/>
  <c r="AI344" i="1"/>
  <c r="AH344" i="1"/>
  <c r="AL343" i="1"/>
  <c r="AJ343" i="1"/>
  <c r="AI343" i="1"/>
  <c r="AH343" i="1"/>
  <c r="AL342" i="1"/>
  <c r="AJ342" i="1"/>
  <c r="AI342" i="1"/>
  <c r="AH342" i="1"/>
  <c r="AL341" i="1"/>
  <c r="AJ341" i="1"/>
  <c r="AI341" i="1"/>
  <c r="AH341" i="1"/>
  <c r="AL340" i="1"/>
  <c r="AJ340" i="1"/>
  <c r="AI340" i="1"/>
  <c r="AH340" i="1"/>
  <c r="AL339" i="1"/>
  <c r="AJ339" i="1"/>
  <c r="AI339" i="1"/>
  <c r="AH339" i="1"/>
  <c r="AL338" i="1"/>
  <c r="AJ338" i="1"/>
  <c r="AI338" i="1"/>
  <c r="AH338" i="1"/>
  <c r="AL337" i="1"/>
  <c r="AJ337" i="1"/>
  <c r="AI337" i="1"/>
  <c r="AH337" i="1"/>
  <c r="AL336" i="1"/>
  <c r="AJ336" i="1"/>
  <c r="AI336" i="1"/>
  <c r="AH336" i="1"/>
  <c r="AL335" i="1"/>
  <c r="AJ335" i="1"/>
  <c r="AI335" i="1"/>
  <c r="AH335" i="1"/>
  <c r="AL334" i="1"/>
  <c r="AJ334" i="1"/>
  <c r="AI334" i="1"/>
  <c r="AH334" i="1"/>
  <c r="AL333" i="1"/>
  <c r="AJ333" i="1"/>
  <c r="AI333" i="1"/>
  <c r="AH333" i="1"/>
  <c r="AL332" i="1"/>
  <c r="AJ332" i="1"/>
  <c r="AI332" i="1"/>
  <c r="AH332" i="1"/>
  <c r="AL331" i="1"/>
  <c r="AJ331" i="1"/>
  <c r="AI331" i="1"/>
  <c r="AH331" i="1"/>
  <c r="AL330" i="1"/>
  <c r="AJ330" i="1"/>
  <c r="AI330" i="1"/>
  <c r="AH330" i="1"/>
  <c r="AL329" i="1"/>
  <c r="AJ329" i="1"/>
  <c r="AI329" i="1"/>
  <c r="AH329" i="1"/>
  <c r="AL328" i="1"/>
  <c r="AJ328" i="1"/>
  <c r="AI328" i="1"/>
  <c r="AH328" i="1"/>
  <c r="AL327" i="1"/>
  <c r="AJ327" i="1"/>
  <c r="AI327" i="1"/>
  <c r="AH327" i="1"/>
  <c r="AL326" i="1"/>
  <c r="AJ326" i="1"/>
  <c r="AI326" i="1"/>
  <c r="AH326" i="1"/>
  <c r="AL325" i="1"/>
  <c r="AJ325" i="1"/>
  <c r="AI325" i="1"/>
  <c r="AH325" i="1"/>
  <c r="AL324" i="1"/>
  <c r="AJ324" i="1"/>
  <c r="AI324" i="1"/>
  <c r="AH324" i="1"/>
  <c r="AL323" i="1"/>
  <c r="AJ323" i="1"/>
  <c r="AI323" i="1"/>
  <c r="AH323" i="1"/>
  <c r="AL322" i="1"/>
  <c r="AJ322" i="1"/>
  <c r="AI322" i="1"/>
  <c r="AH322" i="1"/>
  <c r="AL321" i="1"/>
  <c r="AJ321" i="1"/>
  <c r="AI321" i="1"/>
  <c r="AH321" i="1"/>
  <c r="AL320" i="1"/>
  <c r="AJ320" i="1"/>
  <c r="AI320" i="1"/>
  <c r="AH320" i="1"/>
  <c r="AL319" i="1"/>
  <c r="AJ319" i="1"/>
  <c r="AI319" i="1"/>
  <c r="AH319" i="1"/>
  <c r="AL318" i="1"/>
  <c r="AJ318" i="1"/>
  <c r="AI318" i="1"/>
  <c r="AH318" i="1"/>
  <c r="AL317" i="1"/>
  <c r="AJ317" i="1"/>
  <c r="AI317" i="1"/>
  <c r="AH317" i="1"/>
  <c r="AL316" i="1"/>
  <c r="AJ316" i="1"/>
  <c r="AI316" i="1"/>
  <c r="AH316" i="1"/>
  <c r="AL315" i="1"/>
  <c r="AJ315" i="1"/>
  <c r="AI315" i="1"/>
  <c r="AH315" i="1"/>
  <c r="AL314" i="1"/>
  <c r="AJ314" i="1"/>
  <c r="AI314" i="1"/>
  <c r="AH314" i="1"/>
  <c r="AL313" i="1"/>
  <c r="AJ313" i="1"/>
  <c r="AI313" i="1"/>
  <c r="AH313" i="1"/>
  <c r="AL312" i="1"/>
  <c r="AJ312" i="1"/>
  <c r="AI312" i="1"/>
  <c r="AH312" i="1"/>
  <c r="AL311" i="1"/>
  <c r="AJ311" i="1"/>
  <c r="AI311" i="1"/>
  <c r="AH311" i="1"/>
  <c r="AL310" i="1"/>
  <c r="AJ310" i="1"/>
  <c r="AI310" i="1"/>
  <c r="AH310" i="1"/>
  <c r="AL309" i="1"/>
  <c r="AJ309" i="1"/>
  <c r="AI309" i="1"/>
  <c r="AH309" i="1"/>
  <c r="AL308" i="1"/>
  <c r="AJ308" i="1"/>
  <c r="AI308" i="1"/>
  <c r="AH308" i="1"/>
  <c r="AL307" i="1"/>
  <c r="AJ307" i="1"/>
  <c r="AI307" i="1"/>
  <c r="AH307" i="1"/>
  <c r="AL306" i="1"/>
  <c r="AJ306" i="1"/>
  <c r="AI306" i="1"/>
  <c r="AH306" i="1"/>
  <c r="AL305" i="1"/>
  <c r="AJ305" i="1"/>
  <c r="AI305" i="1"/>
  <c r="AH305" i="1"/>
  <c r="AL304" i="1"/>
  <c r="AJ304" i="1"/>
  <c r="AI304" i="1"/>
  <c r="AH304" i="1"/>
  <c r="AL303" i="1"/>
  <c r="AJ303" i="1"/>
  <c r="AI303" i="1"/>
  <c r="AH303" i="1"/>
  <c r="AL302" i="1"/>
  <c r="AJ302" i="1"/>
  <c r="AI302" i="1"/>
  <c r="AH302" i="1"/>
  <c r="AL301" i="1"/>
  <c r="AJ301" i="1"/>
  <c r="AI301" i="1"/>
  <c r="AH301" i="1"/>
  <c r="AL300" i="1"/>
  <c r="AJ300" i="1"/>
  <c r="AI300" i="1"/>
  <c r="AH300" i="1"/>
  <c r="AL299" i="1"/>
  <c r="AJ299" i="1"/>
  <c r="AI299" i="1"/>
  <c r="AH299" i="1"/>
  <c r="AL298" i="1"/>
  <c r="AJ298" i="1"/>
  <c r="AI298" i="1"/>
  <c r="AH298" i="1"/>
  <c r="AL297" i="1"/>
  <c r="AJ297" i="1"/>
  <c r="AI297" i="1"/>
  <c r="AH297" i="1"/>
  <c r="AL296" i="1"/>
  <c r="AJ296" i="1"/>
  <c r="AI296" i="1"/>
  <c r="AH296" i="1"/>
  <c r="AL295" i="1"/>
  <c r="AJ295" i="1"/>
  <c r="AI295" i="1"/>
  <c r="AH295" i="1"/>
  <c r="AL294" i="1"/>
  <c r="AJ294" i="1"/>
  <c r="AI294" i="1"/>
  <c r="AH294" i="1"/>
  <c r="AL293" i="1"/>
  <c r="AJ293" i="1"/>
  <c r="AI293" i="1"/>
  <c r="AH293" i="1"/>
  <c r="AL292" i="1"/>
  <c r="AJ292" i="1"/>
  <c r="AI292" i="1"/>
  <c r="AH292" i="1"/>
  <c r="AL291" i="1"/>
  <c r="AJ291" i="1"/>
  <c r="AI291" i="1"/>
  <c r="AH291" i="1"/>
  <c r="AL290" i="1"/>
  <c r="AJ290" i="1"/>
  <c r="AI290" i="1"/>
  <c r="AH290" i="1"/>
  <c r="AL289" i="1"/>
  <c r="AJ289" i="1"/>
  <c r="AI289" i="1"/>
  <c r="AH289" i="1"/>
  <c r="AL288" i="1"/>
  <c r="AJ288" i="1"/>
  <c r="AI288" i="1"/>
  <c r="AH288" i="1"/>
  <c r="AL287" i="1"/>
  <c r="AJ287" i="1"/>
  <c r="AI287" i="1"/>
  <c r="AH287" i="1"/>
  <c r="AL286" i="1"/>
  <c r="AJ286" i="1"/>
  <c r="AI286" i="1"/>
  <c r="AH286" i="1"/>
  <c r="AL285" i="1"/>
  <c r="AJ285" i="1"/>
  <c r="AI285" i="1"/>
  <c r="AH285" i="1"/>
  <c r="AL284" i="1"/>
  <c r="AJ284" i="1"/>
  <c r="AI284" i="1"/>
  <c r="AH284" i="1"/>
  <c r="AL283" i="1"/>
  <c r="AJ283" i="1"/>
  <c r="AI283" i="1"/>
  <c r="AH283" i="1"/>
  <c r="AL282" i="1"/>
  <c r="AJ282" i="1"/>
  <c r="AI282" i="1"/>
  <c r="AH282" i="1"/>
  <c r="AL281" i="1"/>
  <c r="AJ281" i="1"/>
  <c r="AI281" i="1"/>
  <c r="AH281" i="1"/>
  <c r="AL280" i="1"/>
  <c r="AJ280" i="1"/>
  <c r="AI280" i="1"/>
  <c r="AH280" i="1"/>
  <c r="AL279" i="1"/>
  <c r="AJ279" i="1"/>
  <c r="AI279" i="1"/>
  <c r="AH279" i="1"/>
  <c r="AL278" i="1"/>
  <c r="AJ278" i="1"/>
  <c r="AI278" i="1"/>
  <c r="AH278" i="1"/>
  <c r="AL277" i="1"/>
  <c r="AJ277" i="1"/>
  <c r="AI277" i="1"/>
  <c r="AH277" i="1"/>
  <c r="AL276" i="1"/>
  <c r="AJ276" i="1"/>
  <c r="AI276" i="1"/>
  <c r="AH276" i="1"/>
  <c r="AL275" i="1"/>
  <c r="AJ275" i="1"/>
  <c r="AI275" i="1"/>
  <c r="AH275" i="1"/>
  <c r="AL274" i="1"/>
  <c r="AJ274" i="1"/>
  <c r="AI274" i="1"/>
  <c r="AH274" i="1"/>
  <c r="AL273" i="1"/>
  <c r="AJ273" i="1"/>
  <c r="AI273" i="1"/>
  <c r="AH273" i="1"/>
  <c r="AL272" i="1"/>
  <c r="AJ272" i="1"/>
  <c r="AI272" i="1"/>
  <c r="AH272" i="1"/>
  <c r="AL271" i="1"/>
  <c r="AJ271" i="1"/>
  <c r="AI271" i="1"/>
  <c r="AH271" i="1"/>
  <c r="AL270" i="1"/>
  <c r="AJ270" i="1"/>
  <c r="AI270" i="1"/>
  <c r="AH270" i="1"/>
  <c r="AL269" i="1"/>
  <c r="AJ269" i="1"/>
  <c r="AI269" i="1"/>
  <c r="AH269" i="1"/>
  <c r="AL268" i="1"/>
  <c r="AJ268" i="1"/>
  <c r="AI268" i="1"/>
  <c r="AH268" i="1"/>
  <c r="AL267" i="1"/>
  <c r="AJ267" i="1"/>
  <c r="AI267" i="1"/>
  <c r="AH267" i="1"/>
  <c r="AL266" i="1"/>
  <c r="AJ266" i="1"/>
  <c r="AI266" i="1"/>
  <c r="AH266" i="1"/>
  <c r="AL265" i="1"/>
  <c r="AJ265" i="1"/>
  <c r="AI265" i="1"/>
  <c r="AH265" i="1"/>
  <c r="AL264" i="1"/>
  <c r="AJ264" i="1"/>
  <c r="AI264" i="1"/>
  <c r="AH264" i="1"/>
  <c r="AL263" i="1"/>
  <c r="AJ263" i="1"/>
  <c r="AI263" i="1"/>
  <c r="AH263" i="1"/>
  <c r="AL262" i="1"/>
  <c r="AJ262" i="1"/>
  <c r="AI262" i="1"/>
  <c r="AH262" i="1"/>
  <c r="AL261" i="1"/>
  <c r="AJ261" i="1"/>
  <c r="AI261" i="1"/>
  <c r="AH261" i="1"/>
  <c r="AL260" i="1"/>
  <c r="AJ260" i="1"/>
  <c r="AI260" i="1"/>
  <c r="AH260" i="1"/>
  <c r="AL259" i="1"/>
  <c r="AJ259" i="1"/>
  <c r="AI259" i="1"/>
  <c r="AH259" i="1"/>
  <c r="AL258" i="1"/>
  <c r="AJ258" i="1"/>
  <c r="AI258" i="1"/>
  <c r="AH258" i="1"/>
  <c r="AL257" i="1"/>
  <c r="AJ257" i="1"/>
  <c r="AI257" i="1"/>
  <c r="AH257" i="1"/>
  <c r="AL256" i="1"/>
  <c r="AJ256" i="1"/>
  <c r="AI256" i="1"/>
  <c r="AH256" i="1"/>
  <c r="AL255" i="1"/>
  <c r="AJ255" i="1"/>
  <c r="AI255" i="1"/>
  <c r="AH255" i="1"/>
  <c r="AL254" i="1"/>
  <c r="AJ254" i="1"/>
  <c r="AI254" i="1"/>
  <c r="AH254" i="1"/>
  <c r="AL253" i="1"/>
  <c r="AJ253" i="1"/>
  <c r="AI253" i="1"/>
  <c r="AH253" i="1"/>
  <c r="AL252" i="1"/>
  <c r="AJ252" i="1"/>
  <c r="AI252" i="1"/>
  <c r="AH252" i="1"/>
  <c r="AL251" i="1"/>
  <c r="AJ251" i="1"/>
  <c r="AI251" i="1"/>
  <c r="AH251" i="1"/>
  <c r="AL250" i="1"/>
  <c r="AJ250" i="1"/>
  <c r="AI250" i="1"/>
  <c r="AH250" i="1"/>
  <c r="AL249" i="1"/>
  <c r="AJ249" i="1"/>
  <c r="AI249" i="1"/>
  <c r="AH249" i="1"/>
  <c r="AL248" i="1"/>
  <c r="AJ248" i="1"/>
  <c r="AI248" i="1"/>
  <c r="AH248" i="1"/>
  <c r="AL247" i="1"/>
  <c r="AJ247" i="1"/>
  <c r="AI247" i="1"/>
  <c r="AH247" i="1"/>
  <c r="AL246" i="1"/>
  <c r="AJ246" i="1"/>
  <c r="AI246" i="1"/>
  <c r="AH246" i="1"/>
  <c r="AL245" i="1"/>
  <c r="AJ245" i="1"/>
  <c r="AI245" i="1"/>
  <c r="AH245" i="1"/>
  <c r="AL244" i="1"/>
  <c r="AJ244" i="1"/>
  <c r="AI244" i="1"/>
  <c r="AH244" i="1"/>
  <c r="AL243" i="1"/>
  <c r="AJ243" i="1"/>
  <c r="AI243" i="1"/>
  <c r="AH243" i="1"/>
  <c r="AL242" i="1"/>
  <c r="AJ242" i="1"/>
  <c r="AI242" i="1"/>
  <c r="AH242" i="1"/>
  <c r="AL241" i="1"/>
  <c r="AJ241" i="1"/>
  <c r="AI241" i="1"/>
  <c r="AH241" i="1"/>
  <c r="AL240" i="1"/>
  <c r="AJ240" i="1"/>
  <c r="AI240" i="1"/>
  <c r="AH240" i="1"/>
  <c r="AL239" i="1"/>
  <c r="AJ239" i="1"/>
  <c r="AI239" i="1"/>
  <c r="AH239" i="1"/>
  <c r="AL238" i="1"/>
  <c r="AJ238" i="1"/>
  <c r="AI238" i="1"/>
  <c r="AH238" i="1"/>
  <c r="AL237" i="1"/>
  <c r="AJ237" i="1"/>
  <c r="AI237" i="1"/>
  <c r="AH237" i="1"/>
  <c r="AL236" i="1"/>
  <c r="AJ236" i="1"/>
  <c r="AI236" i="1"/>
  <c r="AH236" i="1"/>
  <c r="AL235" i="1"/>
  <c r="AJ235" i="1"/>
  <c r="AI235" i="1"/>
  <c r="AH235" i="1"/>
  <c r="AL234" i="1"/>
  <c r="AJ234" i="1"/>
  <c r="AI234" i="1"/>
  <c r="AH234" i="1"/>
  <c r="AL233" i="1"/>
  <c r="AJ233" i="1"/>
  <c r="AI233" i="1"/>
  <c r="AH233" i="1"/>
  <c r="AL232" i="1"/>
  <c r="AJ232" i="1"/>
  <c r="AI232" i="1"/>
  <c r="AH232" i="1"/>
  <c r="AL231" i="1"/>
  <c r="AJ231" i="1"/>
  <c r="AI231" i="1"/>
  <c r="AH231" i="1"/>
  <c r="AL230" i="1"/>
  <c r="AJ230" i="1"/>
  <c r="AI230" i="1"/>
  <c r="AH230" i="1"/>
  <c r="AL229" i="1"/>
  <c r="AJ229" i="1"/>
  <c r="AI229" i="1"/>
  <c r="AH229" i="1"/>
  <c r="AL228" i="1"/>
  <c r="AJ228" i="1"/>
  <c r="AI228" i="1"/>
  <c r="AH228" i="1"/>
  <c r="AL227" i="1"/>
  <c r="AJ227" i="1"/>
  <c r="AI227" i="1"/>
  <c r="AH227" i="1"/>
  <c r="AL226" i="1"/>
  <c r="AJ226" i="1"/>
  <c r="AI226" i="1"/>
  <c r="AH226" i="1"/>
  <c r="AL225" i="1"/>
  <c r="AJ225" i="1"/>
  <c r="AI225" i="1"/>
  <c r="AH225" i="1"/>
  <c r="AL224" i="1"/>
  <c r="AJ224" i="1"/>
  <c r="AI224" i="1"/>
  <c r="AH224" i="1"/>
  <c r="AL223" i="1"/>
  <c r="AJ223" i="1"/>
  <c r="AI223" i="1"/>
  <c r="AH223" i="1"/>
  <c r="AL222" i="1"/>
  <c r="AJ222" i="1"/>
  <c r="AI222" i="1"/>
  <c r="AH222" i="1"/>
  <c r="AL221" i="1"/>
  <c r="AJ221" i="1"/>
  <c r="AI221" i="1"/>
  <c r="AH221" i="1"/>
  <c r="AL220" i="1"/>
  <c r="AJ220" i="1"/>
  <c r="AI220" i="1"/>
  <c r="AH220" i="1"/>
  <c r="AL219" i="1"/>
  <c r="AJ219" i="1"/>
  <c r="AI219" i="1"/>
  <c r="AH219" i="1"/>
  <c r="AL218" i="1"/>
  <c r="AJ218" i="1"/>
  <c r="AI218" i="1"/>
  <c r="AH218" i="1"/>
  <c r="AL217" i="1"/>
  <c r="AJ217" i="1"/>
  <c r="AI217" i="1"/>
  <c r="AH217" i="1"/>
  <c r="AL216" i="1"/>
  <c r="AJ216" i="1"/>
  <c r="AI216" i="1"/>
  <c r="AH216" i="1"/>
  <c r="AL215" i="1"/>
  <c r="AJ215" i="1"/>
  <c r="AI215" i="1"/>
  <c r="AH215" i="1"/>
  <c r="AL214" i="1"/>
  <c r="AJ214" i="1"/>
  <c r="AI214" i="1"/>
  <c r="AH214" i="1"/>
  <c r="AL213" i="1"/>
  <c r="AJ213" i="1"/>
  <c r="AI213" i="1"/>
  <c r="AH213" i="1"/>
  <c r="AL212" i="1"/>
  <c r="AJ212" i="1"/>
  <c r="AI212" i="1"/>
  <c r="AH212" i="1"/>
  <c r="AL211" i="1"/>
  <c r="AJ211" i="1"/>
  <c r="AI211" i="1"/>
  <c r="AH211" i="1"/>
  <c r="AL210" i="1"/>
  <c r="AJ210" i="1"/>
  <c r="AI210" i="1"/>
  <c r="AH210" i="1"/>
  <c r="AL209" i="1"/>
  <c r="AJ209" i="1"/>
  <c r="AI209" i="1"/>
  <c r="AH209" i="1"/>
  <c r="AL208" i="1"/>
  <c r="AJ208" i="1"/>
  <c r="AI208" i="1"/>
  <c r="AH208" i="1"/>
  <c r="AL207" i="1"/>
  <c r="AJ207" i="1"/>
  <c r="AI207" i="1"/>
  <c r="AH207" i="1"/>
  <c r="AL206" i="1"/>
  <c r="AJ206" i="1"/>
  <c r="AI206" i="1"/>
  <c r="AH206" i="1"/>
  <c r="AL205" i="1"/>
  <c r="AJ205" i="1"/>
  <c r="AI205" i="1"/>
  <c r="AH205" i="1"/>
  <c r="AL204" i="1"/>
  <c r="AJ204" i="1"/>
  <c r="AI204" i="1"/>
  <c r="AH204" i="1"/>
  <c r="AL203" i="1"/>
  <c r="AJ203" i="1"/>
  <c r="AI203" i="1"/>
  <c r="AH203" i="1"/>
  <c r="AL202" i="1"/>
  <c r="AJ202" i="1"/>
  <c r="AI202" i="1"/>
  <c r="AH202" i="1"/>
  <c r="AL201" i="1"/>
  <c r="AJ201" i="1"/>
  <c r="AI201" i="1"/>
  <c r="AH201" i="1"/>
  <c r="AL200" i="1"/>
  <c r="AJ200" i="1"/>
  <c r="AI200" i="1"/>
  <c r="AH200" i="1"/>
  <c r="AL199" i="1"/>
  <c r="AJ199" i="1"/>
  <c r="AI199" i="1"/>
  <c r="AH199" i="1"/>
  <c r="AL198" i="1"/>
  <c r="AJ198" i="1"/>
  <c r="AI198" i="1"/>
  <c r="AH198" i="1"/>
  <c r="AL197" i="1"/>
  <c r="AJ197" i="1"/>
  <c r="AI197" i="1"/>
  <c r="AH197" i="1"/>
  <c r="AL196" i="1"/>
  <c r="AJ196" i="1"/>
  <c r="AI196" i="1"/>
  <c r="AH196" i="1"/>
  <c r="AL195" i="1"/>
  <c r="AJ195" i="1"/>
  <c r="AI195" i="1"/>
  <c r="AH195" i="1"/>
  <c r="AL194" i="1"/>
  <c r="AJ194" i="1"/>
  <c r="AI194" i="1"/>
  <c r="AH194" i="1"/>
  <c r="AL193" i="1"/>
  <c r="AJ193" i="1"/>
  <c r="AI193" i="1"/>
  <c r="AH193" i="1"/>
  <c r="AL192" i="1"/>
  <c r="AJ192" i="1"/>
  <c r="AI192" i="1"/>
  <c r="AH192" i="1"/>
  <c r="AL191" i="1"/>
  <c r="AJ191" i="1"/>
  <c r="AI191" i="1"/>
  <c r="AH191" i="1"/>
  <c r="AL190" i="1"/>
  <c r="AJ190" i="1"/>
  <c r="AI190" i="1"/>
  <c r="AH190" i="1"/>
  <c r="AL189" i="1"/>
  <c r="AJ189" i="1"/>
  <c r="AI189" i="1"/>
  <c r="AH189" i="1"/>
  <c r="AL188" i="1"/>
  <c r="AJ188" i="1"/>
  <c r="AI188" i="1"/>
  <c r="AH188" i="1"/>
  <c r="AL187" i="1"/>
  <c r="AJ187" i="1"/>
  <c r="AI187" i="1"/>
  <c r="AH187" i="1"/>
  <c r="AL186" i="1"/>
  <c r="AJ186" i="1"/>
  <c r="AI186" i="1"/>
  <c r="AH186" i="1"/>
  <c r="AL185" i="1"/>
  <c r="AJ185" i="1"/>
  <c r="AI185" i="1"/>
  <c r="AH185" i="1"/>
  <c r="AL184" i="1"/>
  <c r="AJ184" i="1"/>
  <c r="AI184" i="1"/>
  <c r="AH184" i="1"/>
  <c r="AL183" i="1"/>
  <c r="AJ183" i="1"/>
  <c r="AI183" i="1"/>
  <c r="AH183" i="1"/>
  <c r="AL182" i="1"/>
  <c r="AJ182" i="1"/>
  <c r="AI182" i="1"/>
  <c r="AH182" i="1"/>
  <c r="AL181" i="1"/>
  <c r="AJ181" i="1"/>
  <c r="AI181" i="1"/>
  <c r="AH181" i="1"/>
  <c r="AL180" i="1"/>
  <c r="AJ180" i="1"/>
  <c r="AI180" i="1"/>
  <c r="AH180" i="1"/>
  <c r="AL179" i="1"/>
  <c r="AJ179" i="1"/>
  <c r="AI179" i="1"/>
  <c r="AH179" i="1"/>
  <c r="AL178" i="1"/>
  <c r="AJ178" i="1"/>
  <c r="AI178" i="1"/>
  <c r="AH178" i="1"/>
  <c r="AL177" i="1"/>
  <c r="AJ177" i="1"/>
  <c r="AI177" i="1"/>
  <c r="AH177" i="1"/>
  <c r="AL176" i="1"/>
  <c r="AJ176" i="1"/>
  <c r="AI176" i="1"/>
  <c r="AH176" i="1"/>
  <c r="AL175" i="1"/>
  <c r="AJ175" i="1"/>
  <c r="AI175" i="1"/>
  <c r="AH175" i="1"/>
  <c r="AL174" i="1"/>
  <c r="AJ174" i="1"/>
  <c r="AI174" i="1"/>
  <c r="AH174" i="1"/>
  <c r="AL173" i="1"/>
  <c r="AJ173" i="1"/>
  <c r="AI173" i="1"/>
  <c r="AH173" i="1"/>
  <c r="AL172" i="1"/>
  <c r="AJ172" i="1"/>
  <c r="AI172" i="1"/>
  <c r="AH172" i="1"/>
  <c r="AL171" i="1"/>
  <c r="AJ171" i="1"/>
  <c r="AI171" i="1"/>
  <c r="AH171" i="1"/>
  <c r="AL170" i="1"/>
  <c r="AJ170" i="1"/>
  <c r="AI170" i="1"/>
  <c r="AH170" i="1"/>
  <c r="AL169" i="1"/>
  <c r="AJ169" i="1"/>
  <c r="AI169" i="1"/>
  <c r="AH169" i="1"/>
  <c r="AL168" i="1"/>
  <c r="AJ168" i="1"/>
  <c r="AI168" i="1"/>
  <c r="AH168" i="1"/>
  <c r="AL167" i="1"/>
  <c r="AJ167" i="1"/>
  <c r="AI167" i="1"/>
  <c r="AH167" i="1"/>
  <c r="AL166" i="1"/>
  <c r="AJ166" i="1"/>
  <c r="AI166" i="1"/>
  <c r="AH166" i="1"/>
  <c r="AL165" i="1"/>
  <c r="AJ165" i="1"/>
  <c r="AI165" i="1"/>
  <c r="AH165" i="1"/>
  <c r="AL164" i="1"/>
  <c r="AJ164" i="1"/>
  <c r="AI164" i="1"/>
  <c r="AH164" i="1"/>
  <c r="AL163" i="1"/>
  <c r="AJ163" i="1"/>
  <c r="AI163" i="1"/>
  <c r="AH163" i="1"/>
  <c r="AL162" i="1"/>
  <c r="AJ162" i="1"/>
  <c r="AI162" i="1"/>
  <c r="AH162" i="1"/>
  <c r="AL161" i="1"/>
  <c r="AJ161" i="1"/>
  <c r="AI161" i="1"/>
  <c r="AH161" i="1"/>
  <c r="AL160" i="1"/>
  <c r="AJ160" i="1"/>
  <c r="AI160" i="1"/>
  <c r="AH160" i="1"/>
  <c r="AL159" i="1"/>
  <c r="AJ159" i="1"/>
  <c r="AI159" i="1"/>
  <c r="AH159" i="1"/>
  <c r="AL158" i="1"/>
  <c r="AJ158" i="1"/>
  <c r="AI158" i="1"/>
  <c r="AH158" i="1"/>
  <c r="AL157" i="1"/>
  <c r="AJ157" i="1"/>
  <c r="AI157" i="1"/>
  <c r="AH157" i="1"/>
  <c r="AL156" i="1"/>
  <c r="AJ156" i="1"/>
  <c r="AI156" i="1"/>
  <c r="AH156" i="1"/>
  <c r="AL155" i="1"/>
  <c r="AJ155" i="1"/>
  <c r="AI155" i="1"/>
  <c r="AH155" i="1"/>
  <c r="AL154" i="1"/>
  <c r="AJ154" i="1"/>
  <c r="AI154" i="1"/>
  <c r="AH154" i="1"/>
  <c r="AL153" i="1"/>
  <c r="AJ153" i="1"/>
  <c r="AI153" i="1"/>
  <c r="AH153" i="1"/>
  <c r="AL152" i="1"/>
  <c r="AJ152" i="1"/>
  <c r="AI152" i="1"/>
  <c r="AH152" i="1"/>
  <c r="AL151" i="1"/>
  <c r="AJ151" i="1"/>
  <c r="AI151" i="1"/>
  <c r="AH151" i="1"/>
  <c r="AL150" i="1"/>
  <c r="AJ150" i="1"/>
  <c r="AI150" i="1"/>
  <c r="AH150" i="1"/>
  <c r="AL149" i="1"/>
  <c r="AJ149" i="1"/>
  <c r="AI149" i="1"/>
  <c r="AH149" i="1"/>
  <c r="AL148" i="1"/>
  <c r="AJ148" i="1"/>
  <c r="AI148" i="1"/>
  <c r="AH148" i="1"/>
  <c r="AL147" i="1"/>
  <c r="AJ147" i="1"/>
  <c r="AI147" i="1"/>
  <c r="AH147" i="1"/>
  <c r="AL146" i="1"/>
  <c r="AJ146" i="1"/>
  <c r="AI146" i="1"/>
  <c r="AH146" i="1"/>
  <c r="AL145" i="1"/>
  <c r="AJ145" i="1"/>
  <c r="AI145" i="1"/>
  <c r="AH145" i="1"/>
  <c r="AL144" i="1"/>
  <c r="AJ144" i="1"/>
  <c r="AI144" i="1"/>
  <c r="AH144" i="1"/>
  <c r="AL143" i="1"/>
  <c r="AJ143" i="1"/>
  <c r="AI143" i="1"/>
  <c r="AH143" i="1"/>
  <c r="AL142" i="1"/>
  <c r="AJ142" i="1"/>
  <c r="AI142" i="1"/>
  <c r="AH142" i="1"/>
  <c r="AL141" i="1"/>
  <c r="AJ141" i="1"/>
  <c r="AI141" i="1"/>
  <c r="AH141" i="1"/>
  <c r="AL140" i="1"/>
  <c r="AJ140" i="1"/>
  <c r="AI140" i="1"/>
  <c r="AH140" i="1"/>
  <c r="AL139" i="1"/>
  <c r="AJ139" i="1"/>
  <c r="AI139" i="1"/>
  <c r="AH139" i="1"/>
  <c r="AL138" i="1"/>
  <c r="AJ138" i="1"/>
  <c r="AI138" i="1"/>
  <c r="AH138" i="1"/>
  <c r="AL137" i="1"/>
  <c r="AJ137" i="1"/>
  <c r="AI137" i="1"/>
  <c r="AH137" i="1"/>
  <c r="AL136" i="1"/>
  <c r="AJ136" i="1"/>
  <c r="AI136" i="1"/>
  <c r="AH136" i="1"/>
  <c r="AL135" i="1"/>
  <c r="AJ135" i="1"/>
  <c r="AI135" i="1"/>
  <c r="AH135" i="1"/>
  <c r="AL134" i="1"/>
  <c r="AJ134" i="1"/>
  <c r="AI134" i="1"/>
  <c r="AH134" i="1"/>
  <c r="AL133" i="1"/>
  <c r="AJ133" i="1"/>
  <c r="AI133" i="1"/>
  <c r="AH133" i="1"/>
  <c r="AL132" i="1"/>
  <c r="AJ132" i="1"/>
  <c r="AI132" i="1"/>
  <c r="AH132" i="1"/>
  <c r="AL131" i="1"/>
  <c r="AJ131" i="1"/>
  <c r="AI131" i="1"/>
  <c r="AH131" i="1"/>
  <c r="AL130" i="1"/>
  <c r="AJ130" i="1"/>
  <c r="AI130" i="1"/>
  <c r="AH130" i="1"/>
  <c r="AL129" i="1"/>
  <c r="AJ129" i="1"/>
  <c r="AI129" i="1"/>
  <c r="AH129" i="1"/>
  <c r="AL128" i="1"/>
  <c r="AJ128" i="1"/>
  <c r="AI128" i="1"/>
  <c r="AH128" i="1"/>
  <c r="AL127" i="1"/>
  <c r="AJ127" i="1"/>
  <c r="AI127" i="1"/>
  <c r="AH127" i="1"/>
  <c r="AL126" i="1"/>
  <c r="AJ126" i="1"/>
  <c r="AI126" i="1"/>
  <c r="AH126" i="1"/>
  <c r="AL125" i="1"/>
  <c r="AJ125" i="1"/>
  <c r="AI125" i="1"/>
  <c r="AH125" i="1"/>
  <c r="AL124" i="1"/>
  <c r="AJ124" i="1"/>
  <c r="AI124" i="1"/>
  <c r="AH124" i="1"/>
  <c r="AL123" i="1"/>
  <c r="AJ123" i="1"/>
  <c r="AI123" i="1"/>
  <c r="AH123" i="1"/>
  <c r="AL122" i="1"/>
  <c r="AJ122" i="1"/>
  <c r="AI122" i="1"/>
  <c r="AH122" i="1"/>
  <c r="AL121" i="1"/>
  <c r="AJ121" i="1"/>
  <c r="AI121" i="1"/>
  <c r="AH121" i="1"/>
  <c r="AL120" i="1"/>
  <c r="AJ120" i="1"/>
  <c r="AI120" i="1"/>
  <c r="AH120" i="1"/>
  <c r="AL119" i="1"/>
  <c r="AJ119" i="1"/>
  <c r="AI119" i="1"/>
  <c r="AH119" i="1"/>
  <c r="AL118" i="1"/>
  <c r="AJ118" i="1"/>
  <c r="AI118" i="1"/>
  <c r="AH118" i="1"/>
  <c r="AL117" i="1"/>
  <c r="AJ117" i="1"/>
  <c r="AI117" i="1"/>
  <c r="AH117" i="1"/>
  <c r="AL116" i="1"/>
  <c r="AJ116" i="1"/>
  <c r="AI116" i="1"/>
  <c r="AH116" i="1"/>
  <c r="AL115" i="1"/>
  <c r="AJ115" i="1"/>
  <c r="AI115" i="1"/>
  <c r="AH115" i="1"/>
  <c r="AL114" i="1"/>
  <c r="AJ114" i="1"/>
  <c r="AI114" i="1"/>
  <c r="AH114" i="1"/>
  <c r="AL113" i="1"/>
  <c r="AJ113" i="1"/>
  <c r="AI113" i="1"/>
  <c r="AH113" i="1"/>
  <c r="AL112" i="1"/>
  <c r="AJ112" i="1"/>
  <c r="AI112" i="1"/>
  <c r="AH112" i="1"/>
  <c r="AL111" i="1"/>
  <c r="AJ111" i="1"/>
  <c r="AI111" i="1"/>
  <c r="AH111" i="1"/>
  <c r="AL110" i="1"/>
  <c r="AJ110" i="1"/>
  <c r="AI110" i="1"/>
  <c r="AH110" i="1"/>
  <c r="AL109" i="1"/>
  <c r="AJ109" i="1"/>
  <c r="AI109" i="1"/>
  <c r="AH109" i="1"/>
  <c r="AL108" i="1"/>
  <c r="AJ108" i="1"/>
  <c r="AI108" i="1"/>
  <c r="AH108" i="1"/>
  <c r="AL107" i="1"/>
  <c r="AJ107" i="1"/>
  <c r="AI107" i="1"/>
  <c r="AH107" i="1"/>
  <c r="AL106" i="1"/>
  <c r="AJ106" i="1"/>
  <c r="AI106" i="1"/>
  <c r="AH106" i="1"/>
  <c r="AL105" i="1"/>
  <c r="AJ105" i="1"/>
  <c r="AI105" i="1"/>
  <c r="AH105" i="1"/>
  <c r="AL104" i="1"/>
  <c r="AJ104" i="1"/>
  <c r="AI104" i="1"/>
  <c r="AH104" i="1"/>
  <c r="AL103" i="1"/>
  <c r="AJ103" i="1"/>
  <c r="AI103" i="1"/>
  <c r="AH103" i="1"/>
  <c r="AL102" i="1"/>
  <c r="AJ102" i="1"/>
  <c r="AI102" i="1"/>
  <c r="AH102" i="1"/>
  <c r="AL101" i="1"/>
  <c r="AJ101" i="1"/>
  <c r="AI101" i="1"/>
  <c r="AH101" i="1"/>
  <c r="AL100" i="1"/>
  <c r="AJ100" i="1"/>
  <c r="AI100" i="1"/>
  <c r="AH100" i="1"/>
  <c r="AL99" i="1"/>
  <c r="AJ99" i="1"/>
  <c r="AI99" i="1"/>
  <c r="AH99" i="1"/>
  <c r="AL98" i="1"/>
  <c r="AJ98" i="1"/>
  <c r="AI98" i="1"/>
  <c r="AH98" i="1"/>
  <c r="AL97" i="1"/>
  <c r="AJ97" i="1"/>
  <c r="AI97" i="1"/>
  <c r="AH97" i="1"/>
  <c r="AL96" i="1"/>
  <c r="AJ96" i="1"/>
  <c r="AI96" i="1"/>
  <c r="AH96" i="1"/>
  <c r="AL95" i="1"/>
  <c r="AJ95" i="1"/>
  <c r="AI95" i="1"/>
  <c r="AH95" i="1"/>
  <c r="AL94" i="1"/>
  <c r="AJ94" i="1"/>
  <c r="AI94" i="1"/>
  <c r="AH94" i="1"/>
  <c r="AL93" i="1"/>
  <c r="AJ93" i="1"/>
  <c r="AI93" i="1"/>
  <c r="AH93" i="1"/>
  <c r="AL92" i="1"/>
  <c r="AJ92" i="1"/>
  <c r="AI92" i="1"/>
  <c r="AH92" i="1"/>
  <c r="AL91" i="1"/>
  <c r="AJ91" i="1"/>
  <c r="AI91" i="1"/>
  <c r="AH91" i="1"/>
  <c r="AL90" i="1"/>
  <c r="AJ90" i="1"/>
  <c r="AI90" i="1"/>
  <c r="AH90" i="1"/>
  <c r="AL89" i="1"/>
  <c r="AJ89" i="1"/>
  <c r="AI89" i="1"/>
  <c r="AH89" i="1"/>
  <c r="AL88" i="1"/>
  <c r="AJ88" i="1"/>
  <c r="AI88" i="1"/>
  <c r="AH88" i="1"/>
  <c r="AL87" i="1"/>
  <c r="AJ87" i="1"/>
  <c r="AI87" i="1"/>
  <c r="AH87" i="1"/>
  <c r="AL86" i="1"/>
  <c r="AJ86" i="1"/>
  <c r="AI86" i="1"/>
  <c r="AH86" i="1"/>
  <c r="AL85" i="1"/>
  <c r="AJ85" i="1"/>
  <c r="AI85" i="1"/>
  <c r="AH85" i="1"/>
  <c r="AL84" i="1"/>
  <c r="AJ84" i="1"/>
  <c r="AI84" i="1"/>
  <c r="AH84" i="1"/>
  <c r="AL83" i="1"/>
  <c r="AJ83" i="1"/>
  <c r="AI83" i="1"/>
  <c r="AH83" i="1"/>
  <c r="AL82" i="1"/>
  <c r="AJ82" i="1"/>
  <c r="AI82" i="1"/>
  <c r="AH82" i="1"/>
  <c r="AL81" i="1"/>
  <c r="AJ81" i="1"/>
  <c r="AI81" i="1"/>
  <c r="AH81" i="1"/>
  <c r="AL80" i="1"/>
  <c r="AJ80" i="1"/>
  <c r="AI80" i="1"/>
  <c r="AH80" i="1"/>
  <c r="AL79" i="1"/>
  <c r="AJ79" i="1"/>
  <c r="AI79" i="1"/>
  <c r="AH79" i="1"/>
  <c r="AL78" i="1"/>
  <c r="AJ78" i="1"/>
  <c r="AI78" i="1"/>
  <c r="AH78" i="1"/>
  <c r="AL77" i="1"/>
  <c r="AJ77" i="1"/>
  <c r="AI77" i="1"/>
  <c r="AH77" i="1"/>
  <c r="AL76" i="1"/>
  <c r="AJ76" i="1"/>
  <c r="AI76" i="1"/>
  <c r="AH76" i="1"/>
  <c r="AL75" i="1"/>
  <c r="AJ75" i="1"/>
  <c r="AI75" i="1"/>
  <c r="AH75" i="1"/>
  <c r="AL74" i="1"/>
  <c r="AJ74" i="1"/>
  <c r="AI74" i="1"/>
  <c r="AH74" i="1"/>
  <c r="AL73" i="1"/>
  <c r="AJ73" i="1"/>
  <c r="AI73" i="1"/>
  <c r="AH73" i="1"/>
  <c r="AL72" i="1"/>
  <c r="AJ72" i="1"/>
  <c r="AI72" i="1"/>
  <c r="AH72" i="1"/>
  <c r="AL71" i="1"/>
  <c r="AJ71" i="1"/>
  <c r="AI71" i="1"/>
  <c r="AH71" i="1"/>
  <c r="AL70" i="1"/>
  <c r="AJ70" i="1"/>
  <c r="AI70" i="1"/>
  <c r="AH70" i="1"/>
  <c r="AL69" i="1"/>
  <c r="AJ69" i="1"/>
  <c r="AI69" i="1"/>
  <c r="AH69" i="1"/>
  <c r="AL68" i="1"/>
  <c r="AJ68" i="1"/>
  <c r="AI68" i="1"/>
  <c r="AH68" i="1"/>
  <c r="AL67" i="1"/>
  <c r="AJ67" i="1"/>
  <c r="AI67" i="1"/>
  <c r="AH67" i="1"/>
  <c r="AL66" i="1"/>
  <c r="AJ66" i="1"/>
  <c r="AI66" i="1"/>
  <c r="AH66" i="1"/>
  <c r="AL65" i="1"/>
  <c r="AJ65" i="1"/>
  <c r="AI65" i="1"/>
  <c r="AH65" i="1"/>
  <c r="AL64" i="1"/>
  <c r="AJ64" i="1"/>
  <c r="AI64" i="1"/>
  <c r="AH64" i="1"/>
  <c r="AL63" i="1"/>
  <c r="AJ63" i="1"/>
  <c r="AI63" i="1"/>
  <c r="AH63" i="1"/>
  <c r="AL62" i="1"/>
  <c r="AJ62" i="1"/>
  <c r="AI62" i="1"/>
  <c r="AH62" i="1"/>
  <c r="AL61" i="1"/>
  <c r="AJ61" i="1"/>
  <c r="AI61" i="1"/>
  <c r="AH61" i="1"/>
  <c r="AL60" i="1"/>
  <c r="AJ60" i="1"/>
  <c r="AI60" i="1"/>
  <c r="AH60" i="1"/>
  <c r="AL59" i="1"/>
  <c r="AJ59" i="1"/>
  <c r="AI59" i="1"/>
  <c r="AH59" i="1"/>
  <c r="AL58" i="1"/>
  <c r="AJ58" i="1"/>
  <c r="AI58" i="1"/>
  <c r="AH58" i="1"/>
  <c r="AL57" i="1"/>
  <c r="AJ57" i="1"/>
  <c r="AI57" i="1"/>
  <c r="AH57" i="1"/>
  <c r="AL56" i="1"/>
  <c r="AJ56" i="1"/>
  <c r="AI56" i="1"/>
  <c r="AH56" i="1"/>
  <c r="AL55" i="1"/>
  <c r="AJ55" i="1"/>
  <c r="AI55" i="1"/>
  <c r="AH55" i="1"/>
  <c r="AL54" i="1"/>
  <c r="AJ54" i="1"/>
  <c r="AI54" i="1"/>
  <c r="AH54" i="1"/>
  <c r="AL53" i="1"/>
  <c r="AJ53" i="1"/>
  <c r="AI53" i="1"/>
  <c r="AH53" i="1"/>
  <c r="AL52" i="1"/>
  <c r="AJ52" i="1"/>
  <c r="AI52" i="1"/>
  <c r="AH52" i="1"/>
  <c r="AL51" i="1"/>
  <c r="AJ51" i="1"/>
  <c r="AI51" i="1"/>
  <c r="AH51" i="1"/>
  <c r="AL50" i="1"/>
  <c r="AJ50" i="1"/>
  <c r="AI50" i="1"/>
  <c r="AH50" i="1"/>
  <c r="AL49" i="1"/>
  <c r="AJ49" i="1"/>
  <c r="AI49" i="1"/>
  <c r="AH49" i="1"/>
  <c r="AL48" i="1"/>
  <c r="AJ48" i="1"/>
  <c r="AI48" i="1"/>
  <c r="AH48" i="1"/>
  <c r="AL47" i="1"/>
  <c r="AJ47" i="1"/>
  <c r="AI47" i="1"/>
  <c r="AH47" i="1"/>
  <c r="AL46" i="1"/>
  <c r="AJ46" i="1"/>
  <c r="AI46" i="1"/>
  <c r="AH46" i="1"/>
  <c r="AL45" i="1"/>
  <c r="AJ45" i="1"/>
  <c r="AI45" i="1"/>
  <c r="AH45" i="1"/>
  <c r="AL44" i="1"/>
  <c r="AJ44" i="1"/>
  <c r="AI44" i="1"/>
  <c r="AH44" i="1"/>
  <c r="AL43" i="1"/>
  <c r="AJ43" i="1"/>
  <c r="AI43" i="1"/>
  <c r="AH43" i="1"/>
  <c r="AL42" i="1"/>
  <c r="AJ42" i="1"/>
  <c r="AI42" i="1"/>
  <c r="AH42" i="1"/>
  <c r="AL41" i="1"/>
  <c r="AJ41" i="1"/>
  <c r="AI41" i="1"/>
  <c r="AH41" i="1"/>
  <c r="AL40" i="1"/>
  <c r="AJ40" i="1"/>
  <c r="AI40" i="1"/>
  <c r="AH40" i="1"/>
  <c r="AL39" i="1"/>
  <c r="AJ39" i="1"/>
  <c r="AI39" i="1"/>
  <c r="AH39" i="1"/>
  <c r="AL38" i="1"/>
  <c r="AJ38" i="1"/>
  <c r="AI38" i="1"/>
  <c r="AH38" i="1"/>
  <c r="AL37" i="1"/>
  <c r="AJ37" i="1"/>
  <c r="AI37" i="1"/>
  <c r="AH37" i="1"/>
  <c r="AL36" i="1"/>
  <c r="AJ36" i="1"/>
  <c r="AI36" i="1"/>
  <c r="AH36" i="1"/>
  <c r="AL35" i="1"/>
  <c r="AJ35" i="1"/>
  <c r="AI35" i="1"/>
  <c r="AH35" i="1"/>
  <c r="AL34" i="1"/>
  <c r="AJ34" i="1"/>
  <c r="AI34" i="1"/>
  <c r="AH34" i="1"/>
  <c r="AL33" i="1"/>
  <c r="AJ33" i="1"/>
  <c r="AI33" i="1"/>
  <c r="AH33" i="1"/>
  <c r="AL32" i="1"/>
  <c r="AJ32" i="1"/>
  <c r="AI32" i="1"/>
  <c r="AH32" i="1"/>
  <c r="AL31" i="1"/>
  <c r="AJ31" i="1"/>
  <c r="AI31" i="1"/>
  <c r="AH31" i="1"/>
  <c r="AL30" i="1"/>
  <c r="AJ30" i="1"/>
  <c r="AI30" i="1"/>
  <c r="AH30" i="1"/>
  <c r="AL29" i="1"/>
  <c r="AJ29" i="1"/>
  <c r="AI29" i="1"/>
  <c r="AH29" i="1"/>
  <c r="AL28" i="1"/>
  <c r="AJ28" i="1"/>
  <c r="AI28" i="1"/>
  <c r="AH28" i="1"/>
  <c r="AL27" i="1"/>
  <c r="AJ27" i="1"/>
  <c r="AI27" i="1"/>
  <c r="AH27" i="1"/>
  <c r="AL26" i="1"/>
  <c r="AJ26" i="1"/>
  <c r="AI26" i="1"/>
  <c r="AH26" i="1"/>
  <c r="AL25" i="1"/>
  <c r="AJ25" i="1"/>
  <c r="AI25" i="1"/>
  <c r="AH25" i="1"/>
  <c r="AL24" i="1"/>
  <c r="AJ24" i="1"/>
  <c r="AI24" i="1"/>
  <c r="AH24" i="1"/>
  <c r="AL23" i="1"/>
  <c r="AJ23" i="1"/>
  <c r="AI23" i="1"/>
  <c r="AH23" i="1"/>
  <c r="AL22" i="1"/>
  <c r="AJ22" i="1"/>
  <c r="AI22" i="1"/>
  <c r="AH22" i="1"/>
  <c r="AL21" i="1"/>
  <c r="AJ21" i="1"/>
  <c r="AI21" i="1"/>
  <c r="AH21" i="1"/>
  <c r="AL20" i="1"/>
  <c r="AJ20" i="1"/>
  <c r="AI20" i="1"/>
  <c r="AH20" i="1"/>
  <c r="AL19" i="1"/>
  <c r="AJ19" i="1"/>
  <c r="AI19" i="1"/>
  <c r="AH19" i="1"/>
  <c r="AL18" i="1"/>
  <c r="AJ18" i="1"/>
  <c r="AI18" i="1"/>
  <c r="AH18" i="1"/>
  <c r="AL17" i="1"/>
  <c r="AJ17" i="1"/>
  <c r="AI17" i="1"/>
  <c r="AH17" i="1"/>
  <c r="AL16" i="1"/>
  <c r="AJ16" i="1"/>
  <c r="AI16" i="1"/>
  <c r="AH16" i="1"/>
  <c r="AL15" i="1"/>
  <c r="AJ15" i="1"/>
  <c r="AI15" i="1"/>
  <c r="AH15" i="1"/>
  <c r="AL14" i="1"/>
  <c r="AJ14" i="1"/>
  <c r="AI14" i="1"/>
  <c r="AH14" i="1"/>
  <c r="AL13" i="1"/>
  <c r="AJ13" i="1"/>
  <c r="AI13" i="1"/>
  <c r="AH13" i="1"/>
  <c r="AL12" i="1"/>
  <c r="AJ12" i="1"/>
  <c r="AI12" i="1"/>
  <c r="AH12" i="1"/>
  <c r="AL11" i="1"/>
  <c r="AJ11" i="1"/>
  <c r="AI11" i="1"/>
  <c r="AH11" i="1"/>
  <c r="AL10" i="1"/>
  <c r="AJ10" i="1"/>
  <c r="AI10" i="1"/>
  <c r="AH10" i="1"/>
  <c r="AL9" i="1"/>
  <c r="AJ9" i="1"/>
  <c r="AI9" i="1"/>
  <c r="AH9" i="1"/>
  <c r="AL8" i="1"/>
  <c r="AJ8" i="1"/>
  <c r="AI8" i="1"/>
  <c r="AH8" i="1"/>
  <c r="AL7" i="1"/>
  <c r="AJ7" i="1"/>
  <c r="AI7" i="1"/>
  <c r="AH7" i="1"/>
  <c r="AL6" i="1"/>
  <c r="AJ6" i="1"/>
  <c r="AI6" i="1"/>
  <c r="AH6" i="1"/>
  <c r="AL5" i="1"/>
  <c r="AJ5" i="1"/>
  <c r="AI5" i="1"/>
  <c r="AH5" i="1"/>
  <c r="AL4" i="1"/>
  <c r="AJ4" i="1"/>
  <c r="AI4" i="1"/>
  <c r="AH4" i="1"/>
  <c r="AL3" i="1"/>
  <c r="AJ3" i="1"/>
  <c r="AI3" i="1"/>
  <c r="AH3" i="1"/>
  <c r="AL2" i="1"/>
  <c r="AJ2" i="1"/>
  <c r="AI2" i="1"/>
  <c r="AH2" i="1"/>
  <c r="D21" i="4"/>
  <c r="D20" i="4"/>
  <c r="D19" i="4"/>
  <c r="D18" i="4"/>
  <c r="D17" i="4"/>
  <c r="D16" i="4"/>
  <c r="D15" i="4"/>
  <c r="D14" i="4"/>
  <c r="D13" i="4"/>
  <c r="D12" i="4"/>
  <c r="D11" i="4"/>
  <c r="D10" i="4"/>
  <c r="D9" i="4"/>
  <c r="D8" i="4"/>
  <c r="D7" i="4"/>
  <c r="D6" i="4"/>
  <c r="D5" i="4"/>
  <c r="D4" i="4"/>
  <c r="B2" i="4"/>
  <c r="G44" i="4" s="1"/>
  <c r="A2" i="7"/>
  <c r="A31" i="3"/>
  <c r="A27" i="3"/>
  <c r="B24" i="3"/>
  <c r="B23" i="3"/>
  <c r="B22" i="3"/>
  <c r="H19" i="3"/>
  <c r="H18" i="3"/>
  <c r="B18" i="3"/>
  <c r="H17" i="3"/>
  <c r="B17" i="3"/>
  <c r="B14" i="3"/>
  <c r="D26" i="3" a="1"/>
  <c r="D26" i="3" s="1"/>
  <c r="G26" i="14" l="1"/>
  <c r="A3" i="7"/>
  <c r="D29" i="4"/>
  <c r="F37" i="4"/>
  <c r="B6" i="4"/>
  <c r="E6" i="4" s="1"/>
  <c r="B10" i="4"/>
  <c r="E10" i="4" s="1"/>
  <c r="B14" i="4"/>
  <c r="E14" i="4" s="1"/>
  <c r="B18" i="4"/>
  <c r="E18" i="4" s="1"/>
  <c r="C38" i="4"/>
  <c r="B33" i="4"/>
  <c r="C41" i="4"/>
  <c r="B4" i="4"/>
  <c r="E4" i="4" s="1"/>
  <c r="B8" i="4"/>
  <c r="E8" i="4" s="1"/>
  <c r="B12" i="4"/>
  <c r="E12" i="4" s="1"/>
  <c r="B16" i="4"/>
  <c r="E16" i="4" s="1"/>
  <c r="B30" i="4"/>
  <c r="B42" i="4"/>
  <c r="B27" i="4"/>
  <c r="F31" i="4"/>
  <c r="D35" i="4"/>
  <c r="H38" i="4" a="1"/>
  <c r="H38" i="4" s="1"/>
  <c r="E43" i="4"/>
  <c r="E34" i="4"/>
  <c r="B5" i="4"/>
  <c r="E5" i="4" s="1"/>
  <c r="B7" i="4"/>
  <c r="E7" i="4" s="1"/>
  <c r="B9" i="4"/>
  <c r="E9" i="4" s="1"/>
  <c r="B11" i="4"/>
  <c r="E11" i="4" s="1"/>
  <c r="B13" i="4"/>
  <c r="E13" i="4" s="1"/>
  <c r="B15" i="4"/>
  <c r="E15" i="4" s="1"/>
  <c r="B17" i="4"/>
  <c r="E17" i="4" s="1"/>
  <c r="E28" i="4"/>
  <c r="D32" i="4"/>
  <c r="B36" i="4"/>
  <c r="E40" i="4"/>
  <c r="D44" i="4"/>
  <c r="D22" i="4"/>
  <c r="B20" i="4"/>
  <c r="E20" i="4" s="1"/>
  <c r="G27" i="4"/>
  <c r="H30" i="4" a="1"/>
  <c r="H30" i="4" s="1"/>
  <c r="G33" i="4"/>
  <c r="G36" i="4"/>
  <c r="G39" i="4"/>
  <c r="G42" i="4"/>
  <c r="B8" i="3" a="1"/>
  <c r="B8" i="3" s="1"/>
  <c r="H26" i="3" s="1"/>
  <c r="C27" i="4"/>
  <c r="H27" i="4" a="1"/>
  <c r="H27" i="4" s="1"/>
  <c r="G28" i="4"/>
  <c r="E29" i="4"/>
  <c r="D30" i="4"/>
  <c r="B31" i="4"/>
  <c r="G31" i="4"/>
  <c r="F32" i="4"/>
  <c r="C33" i="4"/>
  <c r="H33" i="4" a="1"/>
  <c r="H33" i="4" s="1"/>
  <c r="G34" i="4"/>
  <c r="E35" i="4"/>
  <c r="C36" i="4"/>
  <c r="B37" i="4"/>
  <c r="G37" i="4"/>
  <c r="D38" i="4"/>
  <c r="C39" i="4"/>
  <c r="H39" i="4" a="1"/>
  <c r="H39" i="4" s="1"/>
  <c r="F40" i="4"/>
  <c r="E41" i="4"/>
  <c r="C42" i="4"/>
  <c r="H42" i="4" a="1"/>
  <c r="H42" i="4" s="1"/>
  <c r="G43" i="4"/>
  <c r="E44" i="4"/>
  <c r="F8" i="3" a="1"/>
  <c r="F8" i="3" s="1"/>
  <c r="B19" i="4"/>
  <c r="E19" i="4" s="1"/>
  <c r="B21" i="4"/>
  <c r="E21" i="4" s="1"/>
  <c r="D27" i="4"/>
  <c r="C28" i="4"/>
  <c r="H28" i="4" a="1"/>
  <c r="H28" i="4" s="1"/>
  <c r="G29" i="4"/>
  <c r="E30" i="4"/>
  <c r="C31" i="4"/>
  <c r="B32" i="4"/>
  <c r="G32" i="4"/>
  <c r="D33" i="4"/>
  <c r="C34" i="4"/>
  <c r="H34" i="4" a="1"/>
  <c r="H34" i="4" s="1"/>
  <c r="F35" i="4"/>
  <c r="E36" i="4"/>
  <c r="C37" i="4"/>
  <c r="H37" i="4" a="1"/>
  <c r="H37" i="4" s="1"/>
  <c r="F38" i="4"/>
  <c r="D39" i="4"/>
  <c r="B40" i="4"/>
  <c r="H40" i="4" a="1"/>
  <c r="H40" i="4" s="1"/>
  <c r="F41" i="4"/>
  <c r="D42" i="4"/>
  <c r="C43" i="4"/>
  <c r="H43" i="4" a="1"/>
  <c r="H43" i="4" s="1"/>
  <c r="F44" i="4"/>
  <c r="B9" i="3" a="1"/>
  <c r="B9" i="3" s="1"/>
  <c r="F27" i="4"/>
  <c r="D28" i="4"/>
  <c r="C29" i="4"/>
  <c r="H29" i="4" a="1"/>
  <c r="H29" i="4" s="1"/>
  <c r="F30" i="4"/>
  <c r="E31" i="4"/>
  <c r="C32" i="4"/>
  <c r="H32" i="4" a="1"/>
  <c r="H32" i="4" s="1"/>
  <c r="F33" i="4"/>
  <c r="D34" i="4"/>
  <c r="B35" i="4"/>
  <c r="H35" i="4" a="1"/>
  <c r="H35" i="4" s="1"/>
  <c r="F36" i="4"/>
  <c r="D37" i="4"/>
  <c r="B38" i="4"/>
  <c r="G38" i="4"/>
  <c r="E39" i="4"/>
  <c r="D40" i="4"/>
  <c r="B41" i="4"/>
  <c r="G41" i="4"/>
  <c r="F42" i="4"/>
  <c r="D43" i="4"/>
  <c r="B44" i="4"/>
  <c r="H44" i="4" a="1"/>
  <c r="H44" i="4" s="1"/>
  <c r="F10" i="3" a="1"/>
  <c r="F10" i="3" s="1"/>
  <c r="D30" i="3" a="1"/>
  <c r="D30" i="3" s="1"/>
  <c r="F30" i="3" s="1"/>
  <c r="A3" i="3" a="1"/>
  <c r="A3" i="3" s="1"/>
  <c r="H8" i="3" a="1"/>
  <c r="H8" i="3" s="1"/>
  <c r="H9" i="3" a="1"/>
  <c r="H9" i="3" s="1"/>
  <c r="H10" i="3" a="1"/>
  <c r="H10" i="3" s="1"/>
  <c r="F12" i="3" a="1"/>
  <c r="F12" i="3" s="1"/>
  <c r="F9" i="3" a="1"/>
  <c r="F9" i="3" s="1"/>
  <c r="F11" i="3" a="1"/>
  <c r="F11" i="3" s="1"/>
  <c r="B32" i="3" a="1"/>
  <c r="B32" i="3" s="1"/>
  <c r="D8" i="3" a="1"/>
  <c r="D8" i="3" s="1"/>
  <c r="D9" i="3" a="1"/>
  <c r="D9" i="3" s="1"/>
  <c r="D10" i="3" a="1"/>
  <c r="D10" i="3" s="1"/>
  <c r="D11" i="3" a="1"/>
  <c r="D11" i="3" s="1"/>
  <c r="B11" i="3" a="1"/>
  <c r="B11" i="3" s="1"/>
  <c r="B10" i="3" a="1"/>
  <c r="B10" i="3" s="1"/>
  <c r="E27" i="4"/>
  <c r="I27" i="4" s="1"/>
  <c r="B28" i="4"/>
  <c r="F28" i="4"/>
  <c r="B29" i="4"/>
  <c r="F29" i="4"/>
  <c r="C30" i="4"/>
  <c r="G30" i="4"/>
  <c r="D31" i="4"/>
  <c r="H31" i="4" a="1"/>
  <c r="H31" i="4" s="1"/>
  <c r="E32" i="4"/>
  <c r="I32" i="4" s="1"/>
  <c r="E33" i="4"/>
  <c r="B34" i="4"/>
  <c r="F34" i="4"/>
  <c r="C35" i="4"/>
  <c r="G35" i="4"/>
  <c r="D36" i="4"/>
  <c r="H36" i="4" a="1"/>
  <c r="H36" i="4" s="1"/>
  <c r="E37" i="4"/>
  <c r="I37" i="4" s="1"/>
  <c r="E38" i="4"/>
  <c r="B39" i="4"/>
  <c r="F39" i="4"/>
  <c r="C40" i="4"/>
  <c r="G40" i="4"/>
  <c r="G45" i="4" s="1"/>
  <c r="D41" i="4"/>
  <c r="H41" i="4" a="1"/>
  <c r="H41" i="4" s="1"/>
  <c r="E42" i="4"/>
  <c r="I42" i="4" s="1"/>
  <c r="B43" i="4"/>
  <c r="B45" i="4" s="1"/>
  <c r="F43" i="4"/>
  <c r="C44" i="4"/>
  <c r="I44" i="4" s="1"/>
  <c r="I33" i="4"/>
  <c r="I38" i="4"/>
  <c r="B22" i="4"/>
  <c r="I41" i="4" l="1"/>
  <c r="I36" i="4"/>
  <c r="I40" i="4"/>
  <c r="I35" i="4"/>
  <c r="I28" i="4"/>
  <c r="E22" i="4"/>
  <c r="I29" i="4"/>
  <c r="H45" i="4"/>
  <c r="F26" i="3"/>
  <c r="A4" i="7"/>
  <c r="C45" i="4"/>
  <c r="F45" i="4"/>
  <c r="I39" i="4"/>
  <c r="I34" i="4"/>
  <c r="D45" i="4"/>
  <c r="I31" i="4"/>
  <c r="I30" i="4"/>
  <c r="I43" i="4"/>
  <c r="E45" i="4"/>
  <c r="A15" i="3"/>
  <c r="A2" i="3"/>
  <c r="A29" i="3"/>
  <c r="H30" i="3"/>
  <c r="A25" i="3"/>
  <c r="A20" i="3"/>
  <c r="G6" i="3"/>
  <c r="C21" i="4"/>
  <c r="C17" i="4"/>
  <c r="C13" i="4"/>
  <c r="C9" i="4"/>
  <c r="C5" i="4"/>
  <c r="C22" i="4"/>
  <c r="C18" i="4"/>
  <c r="C14" i="4"/>
  <c r="C10" i="4"/>
  <c r="C6" i="4"/>
  <c r="C19" i="4"/>
  <c r="C15" i="4"/>
  <c r="C11" i="4"/>
  <c r="C7" i="4"/>
  <c r="C20" i="4"/>
  <c r="C16" i="4"/>
  <c r="C12" i="4"/>
  <c r="C8" i="4"/>
  <c r="C4" i="4"/>
  <c r="I45" i="4" l="1"/>
  <c r="A5" i="7"/>
  <c r="A6" i="7" l="1"/>
  <c r="A7" i="7" l="1"/>
  <c r="A8" i="7" l="1"/>
  <c r="A9" i="7"/>
  <c r="A10" i="7" l="1"/>
  <c r="A11" i="7" l="1"/>
  <c r="A12" i="7" l="1"/>
  <c r="A13" i="7" s="1"/>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D4" i="7" l="1"/>
  <c r="D3" i="7"/>
  <c r="D6" i="7"/>
  <c r="D5" i="7"/>
  <c r="D9" i="7"/>
  <c r="D7" i="7"/>
  <c r="D8" i="7"/>
  <c r="D10" i="7"/>
  <c r="D44" i="7"/>
  <c r="D36" i="7"/>
  <c r="D68" i="7"/>
  <c r="D16" i="7"/>
  <c r="D52" i="7"/>
  <c r="D12" i="7"/>
  <c r="D26" i="7"/>
  <c r="D20" i="7"/>
  <c r="D76" i="7"/>
  <c r="D70" i="7"/>
  <c r="A301" i="7"/>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D2" i="7" s="1"/>
  <c r="D49" i="7"/>
  <c r="D17" i="7"/>
  <c r="D66" i="7"/>
  <c r="D64" i="7"/>
  <c r="D47" i="7"/>
  <c r="D59" i="7"/>
  <c r="D31" i="7"/>
  <c r="D39" i="7"/>
  <c r="D19" i="7"/>
  <c r="D69" i="7"/>
  <c r="D11" i="7"/>
  <c r="D62" i="7"/>
  <c r="D15" i="7"/>
  <c r="D23" i="7"/>
  <c r="D56" i="7"/>
  <c r="D46" i="7"/>
  <c r="D75" i="7"/>
  <c r="D45" i="7"/>
  <c r="D29" i="7"/>
  <c r="D21" i="7"/>
  <c r="D32" i="7"/>
  <c r="D27" i="7"/>
  <c r="D34" i="7"/>
  <c r="D61" i="7"/>
  <c r="D55" i="7"/>
  <c r="D73" i="7"/>
  <c r="D40" i="7"/>
  <c r="D74" i="7"/>
  <c r="D42" i="7"/>
  <c r="D67" i="7"/>
  <c r="D13" i="7"/>
  <c r="D43" i="7"/>
  <c r="D14" i="7"/>
  <c r="D28" i="7"/>
  <c r="D58" i="7"/>
  <c r="D63" i="7"/>
  <c r="D72" i="7"/>
  <c r="D24" i="7"/>
  <c r="D35" i="7"/>
  <c r="D38" i="7"/>
  <c r="D65" i="7"/>
  <c r="D41" i="7"/>
  <c r="D37" i="7"/>
  <c r="D33" i="7"/>
  <c r="D54" i="7"/>
  <c r="D71" i="7"/>
  <c r="D25" i="7"/>
  <c r="D57" i="7"/>
  <c r="D51" i="7"/>
  <c r="D22" i="7"/>
  <c r="D48" i="7"/>
  <c r="D50" i="7"/>
  <c r="D60" i="7"/>
  <c r="D18" i="7"/>
  <c r="D30" i="7"/>
  <c r="D53" i="7"/>
  <c r="C2" i="7" l="1"/>
  <c r="C1" i="7"/>
</calcChain>
</file>

<file path=xl/sharedStrings.xml><?xml version="1.0" encoding="utf-8"?>
<sst xmlns="http://schemas.openxmlformats.org/spreadsheetml/2006/main" count="19729" uniqueCount="4540">
  <si>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</si>
  <si>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</si>
  <si>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</si>
  <si>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</si>
  <si>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</si>
  <si>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</si>
  <si>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</si>
  <si>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</si>
  <si>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</si>
  <si>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</si>
  <si>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</si>
  <si>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</si>
  <si>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</si>
  <si>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</si>
  <si>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</si>
  <si>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</si>
  <si>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</si>
  <si>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</si>
  <si>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</si>
  <si>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</si>
  <si>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</si>
  <si>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</si>
  <si>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</si>
  <si>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</si>
  <si>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</si>
  <si>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</si>
  <si>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</si>
  <si>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</si>
  <si>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</si>
  <si>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</si>
  <si>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</si>
  <si>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</si>
  <si>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</si>
  <si>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</si>
  <si>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</si>
  <si>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</si>
  <si>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</si>
  <si>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</si>
  <si>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</si>
  <si>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</si>
  <si>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</si>
  <si>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</si>
  <si>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</si>
  <si>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</si>
  <si>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</si>
  <si>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</si>
  <si>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</si>
  <si>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</si>
  <si>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</si>
  <si>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</si>
  <si>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</si>
  <si>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</si>
  <si>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</si>
  <si>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</si>
  <si>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</si>
  <si>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</si>
  <si>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</si>
  <si>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</si>
  <si>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</si>
  <si>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</si>
  <si>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</si>
  <si>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</si>
  <si>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</si>
  <si>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</si>
  <si>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</si>
  <si>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</si>
  <si>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</si>
  <si>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</si>
  <si>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</si>
  <si>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</si>
  <si>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</si>
  <si>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</si>
  <si>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</si>
  <si>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</si>
  <si>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</si>
  <si>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</si>
  <si>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</si>
  <si>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</si>
  <si>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</si>
  <si>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</si>
  <si>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</si>
  <si>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</si>
  <si>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</si>
  <si>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</si>
  <si>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</si>
  <si>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</si>
  <si>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</si>
  <si>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</si>
  <si>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</si>
  <si>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</si>
  <si>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</si>
  <si>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</si>
  <si>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HINDERAKER</t>
  </si>
  <si>
    <t>BCOE</t>
  </si>
  <si>
    <t>Maggie Souder</t>
  </si>
  <si>
    <t>3300</t>
  </si>
  <si>
    <t>R'Garden - Solar Installation</t>
  </si>
  <si>
    <t>Arvin Tam</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</si>
  <si>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</si>
  <si>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</si>
  <si>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</si>
  <si>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</si>
  <si>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</si>
  <si>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</si>
  <si>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</si>
  <si>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</si>
  <si>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</si>
  <si>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</si>
  <si>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</si>
  <si>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</si>
  <si>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</si>
  <si>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Mary Lou Polek</t>
  </si>
  <si>
    <t>Pending Lease</t>
  </si>
  <si>
    <t>USDA Scope &amp; Design</t>
  </si>
  <si>
    <t>3393</t>
  </si>
  <si>
    <t>South Neighborhood Dist. Study</t>
  </si>
  <si>
    <t>Uma Ramasubramanian</t>
  </si>
  <si>
    <t>3366</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</si>
  <si>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</si>
  <si>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</si>
  <si>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</si>
  <si>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</si>
  <si>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</si>
  <si>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</si>
  <si>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</si>
  <si>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</si>
  <si>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</si>
  <si>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</si>
  <si>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</si>
  <si>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</si>
  <si>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</si>
  <si>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</si>
  <si>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</si>
  <si>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</si>
  <si>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</si>
  <si>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</si>
  <si>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</si>
  <si>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</si>
  <si>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</si>
  <si>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</si>
  <si>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</si>
  <si>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</si>
  <si>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</si>
  <si>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</si>
  <si>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</si>
  <si>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</si>
  <si>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</si>
  <si>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</si>
  <si>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</si>
  <si>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</si>
  <si>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</si>
  <si>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</si>
  <si>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</si>
  <si>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</si>
  <si>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</si>
  <si>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</si>
  <si>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</si>
  <si>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</si>
  <si>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</si>
  <si>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</si>
  <si>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</si>
  <si>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</si>
  <si>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</si>
  <si>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</si>
  <si>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</si>
  <si>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</si>
  <si>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</si>
  <si>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</si>
  <si>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</si>
  <si>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</si>
  <si>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</si>
  <si>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</si>
  <si>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</si>
  <si>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</si>
  <si>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</si>
  <si>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</si>
  <si>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</si>
  <si>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</si>
  <si>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</si>
  <si>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</si>
  <si>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</si>
  <si>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</si>
  <si>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</si>
  <si>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</si>
  <si>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</si>
  <si>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</si>
  <si>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</si>
  <si>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</si>
  <si>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</si>
  <si>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</si>
  <si>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</si>
  <si>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</si>
  <si>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</si>
  <si>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</si>
  <si>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</si>
  <si>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</si>
  <si>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</si>
  <si>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</si>
  <si>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</si>
  <si>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</si>
  <si>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</si>
  <si>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</si>
  <si>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</si>
  <si>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</si>
  <si>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</si>
  <si>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</si>
  <si>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</si>
  <si>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</si>
  <si>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</si>
  <si>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</si>
  <si>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</si>
  <si>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</si>
  <si>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</si>
  <si>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</si>
  <si>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</si>
  <si>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</si>
  <si>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</si>
  <si>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</si>
  <si>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</si>
  <si>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</si>
  <si>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</si>
  <si>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</si>
  <si>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</si>
  <si>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</si>
  <si>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</si>
  <si>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</si>
  <si>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</si>
  <si>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</si>
  <si>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</si>
  <si>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</si>
  <si>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</si>
  <si>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</si>
  <si>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</si>
  <si>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</si>
  <si>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</si>
  <si>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</si>
  <si>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</si>
  <si>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</si>
  <si>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</si>
  <si>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</si>
  <si>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</si>
  <si>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</si>
  <si>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</si>
  <si>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</si>
  <si>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</si>
  <si>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</si>
  <si>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</si>
  <si>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</si>
  <si>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</si>
  <si>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</si>
  <si>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</si>
  <si>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</si>
  <si>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</si>
  <si>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</si>
  <si>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</si>
  <si>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</si>
  <si>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</si>
  <si>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</si>
  <si>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</si>
  <si>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</si>
  <si>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</si>
  <si>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</si>
  <si>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</si>
  <si>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</si>
  <si>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</si>
  <si>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</si>
  <si>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</si>
  <si>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</si>
  <si>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</si>
  <si>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</si>
  <si>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</si>
  <si>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</si>
  <si>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</si>
  <si>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</si>
  <si>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</si>
  <si>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</si>
  <si>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</si>
  <si>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</si>
  <si>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</si>
  <si>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</si>
  <si>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</si>
  <si>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</si>
  <si>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</si>
  <si>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</si>
  <si>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</si>
  <si>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</si>
  <si>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</si>
  <si>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</si>
  <si>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</si>
  <si>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</si>
  <si>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</si>
  <si>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</si>
  <si>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</si>
  <si>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</si>
  <si>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</si>
  <si>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</si>
  <si>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</si>
  <si>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</si>
  <si>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</si>
  <si>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</si>
  <si>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</si>
  <si>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</si>
  <si>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</si>
  <si>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</si>
  <si>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</si>
  <si>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</si>
  <si>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</si>
  <si>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</si>
  <si>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</si>
  <si>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</si>
  <si>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</si>
  <si>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</si>
  <si>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</si>
  <si>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</si>
  <si>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</si>
  <si>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</si>
  <si>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</si>
  <si>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</si>
  <si>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</si>
  <si>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</si>
  <si>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</si>
  <si>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</si>
  <si>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</si>
  <si>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</si>
  <si>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</si>
  <si>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</si>
  <si>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</si>
  <si>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</si>
  <si>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</si>
  <si>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</si>
  <si>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</si>
  <si>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</si>
  <si>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</si>
  <si>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</si>
  <si>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</si>
  <si>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</si>
  <si>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</si>
  <si>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</si>
  <si>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</si>
  <si>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</si>
  <si>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</si>
  <si>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</si>
  <si>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</si>
  <si>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</si>
  <si>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</si>
  <si>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</si>
  <si>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</si>
  <si>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</si>
  <si>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</si>
  <si>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</si>
  <si>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</si>
  <si>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</si>
  <si>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</si>
  <si>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</si>
  <si>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</si>
  <si>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</si>
  <si>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</si>
  <si>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</si>
  <si>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</si>
  <si>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</si>
  <si>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</si>
  <si>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</si>
  <si>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</si>
  <si>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</si>
  <si>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</si>
  <si>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</si>
  <si>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</si>
  <si>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</si>
  <si>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</si>
  <si>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</si>
  <si>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</si>
  <si>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</si>
  <si>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</si>
  <si>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</si>
  <si>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</si>
  <si>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</si>
  <si>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</si>
  <si>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</si>
  <si>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</si>
  <si>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</si>
  <si>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</si>
  <si>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</si>
  <si>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</si>
  <si>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</si>
  <si>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</si>
  <si>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</si>
  <si>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</si>
  <si>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</si>
  <si>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</si>
  <si>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</si>
  <si>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</si>
  <si>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</si>
  <si>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</si>
  <si>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</si>
  <si>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</si>
  <si>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</si>
  <si>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</si>
  <si>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</si>
  <si>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</si>
  <si>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</si>
  <si>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</si>
  <si>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</si>
  <si>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</si>
  <si>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</si>
  <si>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</si>
  <si>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</si>
  <si>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</si>
  <si>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</si>
  <si>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</si>
  <si>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</si>
  <si>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</si>
  <si>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</si>
  <si>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</si>
  <si>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</si>
  <si>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</si>
  <si>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</si>
  <si>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</si>
  <si>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</si>
  <si>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</si>
  <si>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</si>
  <si>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</si>
  <si>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</si>
  <si>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</si>
  <si>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</si>
  <si>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</si>
  <si>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</si>
  <si>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</si>
  <si>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</si>
  <si>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</si>
  <si>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</si>
  <si>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</si>
  <si>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</si>
  <si>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</si>
  <si>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</si>
  <si>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</si>
  <si>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</si>
  <si>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</si>
  <si>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</si>
  <si>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</si>
  <si>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</si>
  <si>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</si>
  <si>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</si>
  <si>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</si>
  <si>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19P000015</t>
  </si>
  <si>
    <t>19P000235</t>
  </si>
  <si>
    <t>Customer to determine scope of work.</t>
  </si>
  <si>
    <t>19P000233</t>
  </si>
  <si>
    <t>884</t>
  </si>
  <si>
    <t>18P000363</t>
  </si>
  <si>
    <t>ERICA HENDERSON</t>
  </si>
  <si>
    <t>19P000227</t>
  </si>
  <si>
    <t>DARCI LOMBARD</t>
  </si>
  <si>
    <t>19P000224</t>
  </si>
  <si>
    <t>MIKE CLEMONS</t>
  </si>
  <si>
    <t>19P000308</t>
  </si>
  <si>
    <t>19P000307</t>
  </si>
  <si>
    <t>19P000232</t>
  </si>
  <si>
    <t>18P000483</t>
  </si>
  <si>
    <t>AMANDA GREY</t>
  </si>
  <si>
    <t>19P000215</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</si>
  <si>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</si>
  <si>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</si>
  <si>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</si>
  <si>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</si>
  <si>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</si>
  <si>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</si>
  <si>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</si>
  <si>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</si>
  <si>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</si>
  <si>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</si>
  <si>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</si>
  <si>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</si>
  <si>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</si>
  <si>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</si>
  <si>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</si>
  <si>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</si>
  <si>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</si>
  <si>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</si>
  <si>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</si>
  <si>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</si>
  <si>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</si>
  <si>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</si>
  <si>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</si>
  <si>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</si>
  <si>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</si>
  <si>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</si>
  <si>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</si>
  <si>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</si>
  <si>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</si>
  <si>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</si>
  <si>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</si>
  <si>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</si>
  <si>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</si>
  <si>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</si>
  <si>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</si>
  <si>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</si>
  <si>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</si>
  <si>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</si>
  <si>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</si>
  <si>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</si>
  <si>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</si>
  <si>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</si>
  <si>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205</t>
  </si>
  <si>
    <t>19P000028</t>
  </si>
  <si>
    <t>19P000046</t>
  </si>
  <si>
    <t>19P000205</t>
  </si>
  <si>
    <t>MARGARET SOUDER</t>
  </si>
  <si>
    <t>19P000060</t>
  </si>
  <si>
    <t>19P000129</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</si>
  <si>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</si>
  <si>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</si>
  <si>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</si>
  <si>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</si>
  <si>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</si>
  <si>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</si>
  <si>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</si>
  <si>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</si>
  <si>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</si>
  <si>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</si>
  <si>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</si>
  <si>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</si>
  <si>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</si>
  <si>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</si>
  <si>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</si>
  <si>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</si>
  <si>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</si>
  <si>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</si>
  <si>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</si>
  <si>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</si>
  <si>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</si>
  <si>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</si>
  <si>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</si>
  <si>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</si>
  <si>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</si>
  <si>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</si>
  <si>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</si>
  <si>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</si>
  <si>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</si>
  <si>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</si>
  <si>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</si>
  <si>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</si>
  <si>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</si>
  <si>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</si>
  <si>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</si>
  <si>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</si>
  <si>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</si>
  <si>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</si>
  <si>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</si>
  <si>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</si>
  <si>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</si>
  <si>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</si>
  <si>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</si>
  <si>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</si>
  <si>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1214</t>
  </si>
  <si>
    <t>19P000221</t>
  </si>
  <si>
    <t>19P000196</t>
  </si>
  <si>
    <t>JULIE SALGADO</t>
  </si>
  <si>
    <t>19P000171</t>
  </si>
  <si>
    <t>1614</t>
  </si>
  <si>
    <t>SHELLEE STEWART</t>
  </si>
  <si>
    <t>18W016621</t>
  </si>
  <si>
    <t>17</t>
  </si>
  <si>
    <t>19P000201</t>
  </si>
  <si>
    <t>18</t>
  </si>
  <si>
    <t>18P000385</t>
  </si>
  <si>
    <t>19</t>
  </si>
  <si>
    <t>18W008762</t>
  </si>
  <si>
    <t>2415</t>
  </si>
  <si>
    <t>ANDREW ALONSO</t>
  </si>
  <si>
    <t>20</t>
  </si>
  <si>
    <t>18P000126</t>
  </si>
  <si>
    <t>3611</t>
  </si>
  <si>
    <t>DARA CERDA</t>
  </si>
  <si>
    <t>18P000343</t>
  </si>
  <si>
    <t>22</t>
  </si>
  <si>
    <t>19P000173</t>
  </si>
  <si>
    <t>23</t>
  </si>
  <si>
    <t>18P000419</t>
  </si>
  <si>
    <t>FS to coordinate with client to scope the work.</t>
  </si>
  <si>
    <t>19P000207</t>
  </si>
  <si>
    <t>19P000194</t>
  </si>
  <si>
    <t>3304</t>
  </si>
  <si>
    <t>19P000061</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</si>
  <si>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</si>
  <si>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</si>
  <si>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</si>
  <si>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</si>
  <si>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</si>
  <si>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</si>
  <si>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</si>
  <si>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</si>
  <si>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</si>
  <si>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</si>
  <si>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</si>
  <si>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</si>
  <si>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</si>
  <si>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</si>
  <si>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</si>
  <si>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</si>
  <si>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</si>
  <si>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</si>
  <si>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</si>
  <si>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</si>
  <si>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</si>
  <si>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</si>
  <si>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</si>
  <si>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</si>
  <si>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</si>
  <si>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</si>
  <si>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</si>
  <si>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</si>
  <si>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</si>
  <si>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</si>
  <si>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</si>
  <si>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</si>
  <si>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LAURIE GRAHAM</t>
  </si>
  <si>
    <t>26</t>
  </si>
  <si>
    <t>18P000257</t>
  </si>
  <si>
    <t>209</t>
  </si>
  <si>
    <t>28</t>
  </si>
  <si>
    <t>29</t>
  </si>
  <si>
    <t>18P000258</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</si>
  <si>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</si>
  <si>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</si>
  <si>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</si>
  <si>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</si>
  <si>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</si>
  <si>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</si>
  <si>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</si>
  <si>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</si>
  <si>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</si>
  <si>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</si>
  <si>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</si>
  <si>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</si>
  <si>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</si>
  <si>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</si>
  <si>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</si>
  <si>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</si>
  <si>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</si>
  <si>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</si>
  <si>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</si>
  <si>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</si>
  <si>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</si>
  <si>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</si>
  <si>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</si>
  <si>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</si>
  <si>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</si>
  <si>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</si>
  <si>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</si>
  <si>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AIMEE GONZALES</t>
  </si>
  <si>
    <t>41</t>
  </si>
  <si>
    <t>19P000102</t>
  </si>
  <si>
    <t>2930</t>
  </si>
  <si>
    <t>42</t>
  </si>
  <si>
    <t>19P000133</t>
  </si>
  <si>
    <t>2203</t>
  </si>
  <si>
    <t>43</t>
  </si>
  <si>
    <t>19P000197</t>
  </si>
  <si>
    <t>44</t>
  </si>
  <si>
    <t>19P000184</t>
  </si>
  <si>
    <t>1270</t>
  </si>
  <si>
    <t>45</t>
  </si>
  <si>
    <t>19P000234</t>
  </si>
  <si>
    <t>46</t>
  </si>
  <si>
    <t>19P000242</t>
  </si>
  <si>
    <t>47</t>
  </si>
  <si>
    <t>19P000231</t>
  </si>
  <si>
    <t>1428</t>
  </si>
  <si>
    <t>ANDREW CABRERO</t>
  </si>
  <si>
    <t>48</t>
  </si>
  <si>
    <t>19P000243</t>
  </si>
  <si>
    <t>49</t>
  </si>
  <si>
    <t>19P000062</t>
  </si>
  <si>
    <t>169</t>
  </si>
  <si>
    <t>19P000176</t>
  </si>
  <si>
    <t>1112</t>
  </si>
  <si>
    <t>50</t>
  </si>
  <si>
    <t>19W003012</t>
  </si>
  <si>
    <t>51</t>
  </si>
  <si>
    <t>19P000126</t>
  </si>
  <si>
    <t>455</t>
  </si>
  <si>
    <t>KEVIN KOU</t>
  </si>
  <si>
    <t>19P000291</t>
  </si>
  <si>
    <t>19P000170</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</si>
  <si>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</si>
  <si>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</si>
  <si>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</si>
  <si>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</si>
  <si>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</si>
  <si>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</si>
  <si>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</si>
  <si>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</si>
  <si>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</si>
  <si>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</si>
  <si>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</si>
  <si>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</si>
  <si>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</si>
  <si>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</si>
  <si>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</si>
  <si>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</si>
  <si>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</si>
  <si>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</si>
  <si>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1359</t>
  </si>
  <si>
    <t>19P000229</t>
  </si>
  <si>
    <t>Danna Gianforte</t>
  </si>
  <si>
    <t>Shelley Gupta</t>
  </si>
  <si>
    <t>18P000252</t>
  </si>
  <si>
    <t>Pending customer to confirm of equipment to be purchased; work scoped by BZM.</t>
  </si>
  <si>
    <t>2130</t>
  </si>
  <si>
    <t>JORGE MACIAS</t>
  </si>
  <si>
    <t>18P000382</t>
  </si>
  <si>
    <t>PHYLLIS FRANCO</t>
  </si>
  <si>
    <t>18P000381</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</si>
  <si>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</si>
  <si>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</si>
  <si>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</si>
  <si>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</si>
  <si>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</si>
  <si>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</si>
  <si>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</si>
  <si>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</si>
  <si>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</si>
  <si>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</si>
  <si>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</si>
  <si>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</si>
  <si>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</si>
  <si>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</si>
  <si>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</si>
  <si>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</si>
  <si>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</si>
  <si>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</si>
  <si>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19P000181</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</si>
  <si>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</si>
  <si>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</si>
  <si>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</si>
  <si>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</si>
  <si>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</si>
  <si>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</si>
  <si>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</si>
  <si>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</si>
  <si>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</si>
  <si>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</si>
  <si>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</si>
  <si>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</si>
  <si>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</si>
  <si>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</si>
  <si>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</si>
  <si>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19P000032</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</si>
  <si>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</si>
  <si>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</si>
  <si>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</si>
  <si>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</si>
  <si>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</si>
  <si>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</si>
  <si>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</si>
  <si>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</si>
  <si>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</si>
  <si>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</si>
  <si>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</si>
  <si>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</si>
  <si>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</si>
  <si>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</si>
  <si>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</si>
  <si>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18P000348</t>
  </si>
  <si>
    <t>19P000172</t>
  </si>
  <si>
    <t>PAMELA BOCKSTADTER</t>
  </si>
  <si>
    <t>19P000238</t>
  </si>
  <si>
    <t>18P000281</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</si>
  <si>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</si>
  <si>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</si>
  <si>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</si>
  <si>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</si>
  <si>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</si>
  <si>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</si>
  <si>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</si>
  <si>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</si>
  <si>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</si>
  <si>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</si>
  <si>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</si>
  <si>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</si>
  <si>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</si>
  <si>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</si>
  <si>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</si>
  <si>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</si>
  <si>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</si>
  <si>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</si>
  <si>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</si>
  <si>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</si>
  <si>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</si>
  <si>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</si>
  <si>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</si>
  <si>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</si>
  <si>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</si>
  <si>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</si>
  <si>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</si>
  <si>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</si>
  <si>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</si>
  <si>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</si>
  <si>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</si>
  <si>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</si>
  <si>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</si>
  <si>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</si>
  <si>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</si>
  <si>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</si>
  <si>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</si>
  <si>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</si>
  <si>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</si>
  <si>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</si>
  <si>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</si>
  <si>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</si>
  <si>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</si>
  <si>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</si>
  <si>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</si>
  <si>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</si>
  <si>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</si>
  <si>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</si>
  <si>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</si>
  <si>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</si>
  <si>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</si>
  <si>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</si>
  <si>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</si>
  <si>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</si>
  <si>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</si>
  <si>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</si>
  <si>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</si>
  <si>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</si>
  <si>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</si>
  <si>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</si>
  <si>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</si>
  <si>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</si>
  <si>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</si>
  <si>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</si>
  <si>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</si>
  <si>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</si>
  <si>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</si>
  <si>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</si>
  <si>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19P000284</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</si>
  <si>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</si>
  <si>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</si>
  <si>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</si>
  <si>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</si>
  <si>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</si>
  <si>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</si>
  <si>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</si>
  <si>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</si>
  <si>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</si>
  <si>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</si>
  <si>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</si>
  <si>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</si>
  <si>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</si>
  <si>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</si>
  <si>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</si>
  <si>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</si>
  <si>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</si>
  <si>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</si>
  <si>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</si>
  <si>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</si>
  <si>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</si>
  <si>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</si>
  <si>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</si>
  <si>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</si>
  <si>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</si>
  <si>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</si>
  <si>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</si>
  <si>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</si>
  <si>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</si>
  <si>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</si>
  <si>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</si>
  <si>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</si>
  <si>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</si>
  <si>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</si>
  <si>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</si>
  <si>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</si>
  <si>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</si>
  <si>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</si>
  <si>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</si>
  <si>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</si>
  <si>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</si>
  <si>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</si>
  <si>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</si>
  <si>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</si>
  <si>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</si>
  <si>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</si>
  <si>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</si>
  <si>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</si>
  <si>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</si>
  <si>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</si>
  <si>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</si>
  <si>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</si>
  <si>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</si>
  <si>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</si>
  <si>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</si>
  <si>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</si>
  <si>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</si>
  <si>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</si>
  <si>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</si>
  <si>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</si>
  <si>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</si>
  <si>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</si>
  <si>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</si>
  <si>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</si>
  <si>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</si>
  <si>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</si>
  <si>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</si>
  <si>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</si>
  <si>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</si>
  <si>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</si>
  <si>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</si>
  <si>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</si>
  <si>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</si>
  <si>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</si>
  <si>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</si>
  <si>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</si>
  <si>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</si>
  <si>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</si>
  <si>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</si>
  <si>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</si>
  <si>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</si>
  <si>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</si>
  <si>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</si>
  <si>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</si>
  <si>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</si>
  <si>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</si>
  <si>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</si>
  <si>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</si>
  <si>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</si>
  <si>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</si>
  <si>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</si>
  <si>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</si>
  <si>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</si>
  <si>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</si>
  <si>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</si>
  <si>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</si>
  <si>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</si>
  <si>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</si>
  <si>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</si>
  <si>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</si>
  <si>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</si>
  <si>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</si>
  <si>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</si>
  <si>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</si>
  <si>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</si>
  <si>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</si>
  <si>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</si>
  <si>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</si>
  <si>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</si>
  <si>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</si>
  <si>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</si>
  <si>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</si>
  <si>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</si>
  <si>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</si>
  <si>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</si>
  <si>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</si>
  <si>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</si>
  <si>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</si>
  <si>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</si>
  <si>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</si>
  <si>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</si>
  <si>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</si>
  <si>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</si>
  <si>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</si>
  <si>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</si>
  <si>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</si>
  <si>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</si>
  <si>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</si>
  <si>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</si>
  <si>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</si>
  <si>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</si>
  <si>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</si>
  <si>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</si>
  <si>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</si>
  <si>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</si>
  <si>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</si>
  <si>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</si>
  <si>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</si>
  <si>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</si>
  <si>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</si>
  <si>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</si>
  <si>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</si>
  <si>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</si>
  <si>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</si>
  <si>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</si>
  <si>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</si>
  <si>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</si>
  <si>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</si>
  <si>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</si>
  <si>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</si>
  <si>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</si>
  <si>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</si>
  <si>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</si>
  <si>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</si>
  <si>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</si>
  <si>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</si>
  <si>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</si>
  <si>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</si>
  <si>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</si>
  <si>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</si>
  <si>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</si>
  <si>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</si>
  <si>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</si>
  <si>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</si>
  <si>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</si>
  <si>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</si>
  <si>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</si>
  <si>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</si>
  <si>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</si>
  <si>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</si>
  <si>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</si>
  <si>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</si>
  <si>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</si>
  <si>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</si>
  <si>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</si>
  <si>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</si>
  <si>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</si>
  <si>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</si>
  <si>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</si>
  <si>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</si>
  <si>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</si>
  <si>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</si>
  <si>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</si>
  <si>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</si>
  <si>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</si>
  <si>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</si>
  <si>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</si>
  <si>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</si>
  <si>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</si>
  <si>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</si>
  <si>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</si>
  <si>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</si>
  <si>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</si>
  <si>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</si>
  <si>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</si>
  <si>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</si>
  <si>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</si>
  <si>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</si>
  <si>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</si>
  <si>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</si>
  <si>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</si>
  <si>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EDUC CLINIC</t>
  </si>
  <si>
    <t>Duplicate of 18W011999 project scoped and note entered to make facility ADA compliant.</t>
  </si>
  <si>
    <t>18P000282</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</si>
  <si>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</si>
  <si>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</si>
  <si>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</si>
  <si>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</si>
  <si>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</si>
  <si>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</si>
  <si>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</si>
  <si>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</si>
  <si>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</si>
  <si>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</si>
  <si>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</si>
  <si>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</si>
  <si>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</si>
  <si>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</si>
  <si>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</si>
  <si>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</si>
  <si>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</si>
  <si>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</si>
  <si>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</si>
  <si>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</si>
  <si>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</si>
  <si>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</si>
  <si>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</si>
  <si>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</si>
  <si>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</si>
  <si>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</si>
  <si>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</si>
  <si>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</si>
  <si>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</si>
  <si>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</si>
  <si>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</si>
  <si>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</si>
  <si>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</si>
  <si>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</si>
  <si>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</si>
  <si>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</si>
  <si>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</si>
  <si>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</si>
  <si>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</si>
  <si>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</si>
  <si>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</si>
  <si>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</si>
  <si>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</si>
  <si>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</si>
  <si>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</si>
  <si>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</si>
  <si>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</si>
  <si>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</si>
  <si>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</si>
  <si>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</si>
  <si>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</si>
  <si>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</si>
  <si>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</si>
  <si>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</si>
  <si>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</si>
  <si>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</si>
  <si>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</si>
  <si>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</si>
  <si>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</si>
  <si>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</si>
  <si>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</si>
  <si>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</si>
  <si>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</si>
  <si>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</si>
  <si>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</si>
  <si>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</si>
  <si>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</si>
  <si>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</si>
  <si>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</si>
  <si>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</si>
  <si>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</si>
  <si>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</si>
  <si>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</si>
  <si>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</si>
  <si>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</si>
  <si>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</si>
  <si>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</si>
  <si>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</si>
  <si>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</si>
  <si>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</si>
  <si>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</si>
  <si>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</si>
  <si>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</si>
  <si>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</si>
  <si>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</si>
  <si>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</si>
  <si>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</si>
  <si>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</si>
  <si>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</si>
  <si>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</si>
  <si>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</si>
  <si>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</si>
  <si>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</si>
  <si>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</si>
  <si>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</si>
  <si>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</si>
  <si>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</si>
  <si>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</si>
  <si>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</si>
  <si>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</si>
  <si>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</si>
  <si>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</si>
  <si>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</si>
  <si>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</si>
  <si>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</si>
  <si>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</si>
  <si>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</si>
  <si>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</si>
  <si>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</si>
  <si>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</si>
  <si>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</si>
  <si>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</si>
  <si>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</si>
  <si>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</si>
  <si>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</si>
  <si>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</si>
  <si>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</si>
  <si>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</si>
  <si>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</si>
  <si>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</si>
  <si>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</si>
  <si>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</si>
  <si>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</si>
  <si>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</si>
  <si>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</si>
  <si>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</si>
  <si>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</si>
  <si>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</si>
  <si>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</si>
  <si>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</si>
  <si>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</si>
  <si>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</si>
  <si>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</si>
  <si>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</si>
  <si>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</si>
  <si>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</si>
  <si>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</si>
  <si>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</si>
  <si>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</si>
  <si>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</si>
  <si>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</si>
  <si>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</si>
  <si>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</si>
  <si>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</si>
  <si>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</si>
  <si>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</si>
  <si>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</si>
  <si>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</si>
  <si>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</si>
  <si>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</si>
  <si>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</si>
  <si>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</si>
  <si>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</si>
  <si>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</si>
  <si>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</si>
  <si>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18P000474</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</si>
  <si>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</si>
  <si>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</si>
  <si>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</si>
  <si>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</si>
  <si>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</si>
  <si>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</si>
  <si>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</si>
  <si>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</si>
  <si>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</si>
  <si>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</si>
  <si>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</si>
  <si>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</si>
  <si>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</si>
  <si>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</si>
  <si>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</si>
  <si>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</si>
  <si>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</si>
  <si>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</si>
  <si>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DANA ABOU ABBAS</t>
  </si>
  <si>
    <t>18P000487</t>
  </si>
  <si>
    <t>SONIA ZAMORA</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</si>
  <si>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</si>
  <si>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</si>
  <si>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</si>
  <si>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</si>
  <si>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</si>
  <si>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</si>
  <si>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</si>
  <si>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</si>
  <si>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</si>
  <si>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</si>
  <si>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</si>
  <si>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</si>
  <si>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</si>
  <si>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</si>
  <si>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</si>
  <si>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</si>
  <si>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</si>
  <si>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</si>
  <si>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</si>
  <si>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</si>
  <si>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</si>
  <si>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</si>
  <si>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</si>
  <si>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</si>
  <si>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</si>
  <si>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</si>
  <si>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</si>
  <si>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</si>
  <si>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</si>
  <si>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</si>
  <si>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</si>
  <si>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</si>
  <si>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</si>
  <si>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</si>
  <si>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</si>
  <si>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</si>
  <si>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</si>
  <si>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</si>
  <si>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</si>
  <si>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</si>
  <si>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</si>
  <si>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</si>
  <si>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</si>
  <si>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</si>
  <si>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</si>
  <si>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</si>
  <si>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</si>
  <si>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</si>
  <si>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</si>
  <si>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</si>
  <si>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</si>
  <si>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</si>
  <si>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</si>
  <si>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</si>
  <si>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</si>
  <si>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</si>
  <si>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</si>
  <si>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</si>
  <si>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</si>
  <si>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</si>
  <si>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</si>
  <si>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</si>
  <si>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</si>
  <si>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</si>
  <si>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</si>
  <si>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</si>
  <si>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</si>
  <si>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</si>
  <si>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</si>
  <si>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</si>
  <si>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</si>
  <si>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</si>
  <si>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</si>
  <si>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</si>
  <si>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</si>
  <si>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</si>
  <si>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</si>
  <si>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</si>
  <si>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CHRISTINE SMITH</t>
  </si>
  <si>
    <t>19P000124</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</si>
  <si>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</si>
  <si>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</si>
  <si>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</si>
  <si>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</si>
  <si>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</si>
  <si>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</si>
  <si>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</si>
  <si>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ROBERT CHAVARRIA-VIVAR</t>
  </si>
  <si>
    <t>19P000185</t>
  </si>
  <si>
    <t>19P000186</t>
  </si>
  <si>
    <t>19P000188</t>
  </si>
  <si>
    <t>19P000189</t>
  </si>
  <si>
    <t>Duplicate work order to 19P000049. Work to be completed on other project.</t>
  </si>
  <si>
    <t>GENOMICS BUILDING</t>
  </si>
  <si>
    <t>COLLEGE BLDG NO</t>
  </si>
  <si>
    <t>10/03/18: RV spoke with Dan. He had previously met with Maggie and had scoped this project.</t>
  </si>
  <si>
    <t>19P000208</t>
  </si>
  <si>
    <t>Canceled per customer on priority list 9/17/18</t>
  </si>
  <si>
    <t>CARLA CHAPPLE</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</si>
  <si>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</si>
  <si>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</si>
  <si>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</si>
  <si>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</si>
  <si>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</si>
  <si>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</si>
  <si>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</si>
  <si>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</si>
  <si>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</si>
  <si>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</si>
  <si>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</si>
  <si>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</si>
  <si>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</si>
  <si>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</si>
  <si>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</si>
  <si>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</si>
  <si>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</si>
  <si>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</si>
  <si>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</si>
  <si>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</si>
  <si>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</si>
  <si>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</si>
  <si>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</si>
  <si>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</si>
  <si>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</si>
  <si>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JUANA GUERRERO</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</si>
  <si>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</si>
  <si>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</si>
  <si>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</si>
  <si>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</si>
  <si>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</si>
  <si>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</si>
  <si>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</si>
  <si>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</si>
  <si>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</si>
  <si>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</si>
  <si>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</si>
  <si>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</si>
  <si>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</si>
  <si>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</si>
  <si>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</si>
  <si>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</si>
  <si>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</si>
  <si>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</si>
  <si>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</si>
  <si>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</si>
  <si>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</si>
  <si>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</si>
  <si>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</si>
  <si>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</si>
  <si>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</si>
  <si>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</si>
  <si>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</si>
  <si>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</si>
  <si>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</si>
  <si>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</si>
  <si>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</si>
  <si>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</si>
  <si>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</si>
  <si>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</si>
  <si>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</si>
  <si>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</si>
  <si>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</si>
  <si>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</si>
  <si>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</si>
  <si>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</si>
  <si>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</si>
  <si>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</si>
  <si>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</si>
  <si>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VICTORIA AVALOS</t>
  </si>
  <si>
    <t>19P000341</t>
  </si>
  <si>
    <t>19P000346</t>
  </si>
  <si>
    <t>EAST I&amp;Q FAC</t>
  </si>
  <si>
    <t>IMAD BAYOUN</t>
  </si>
  <si>
    <t>19P000347</t>
  </si>
  <si>
    <t>19P000350</t>
  </si>
  <si>
    <t>GH02A</t>
  </si>
  <si>
    <t>19P000353</t>
  </si>
  <si>
    <t>19P000354</t>
  </si>
  <si>
    <t>DOMINIC SALAZAR</t>
  </si>
  <si>
    <t>19P000355</t>
  </si>
  <si>
    <t>CYNTHIA REDFIELD</t>
  </si>
  <si>
    <t>19S000833</t>
  </si>
  <si>
    <t>Add access control to entry doors</t>
  </si>
  <si>
    <t>Canceled request per conversation with client; customer to coordinate for a contractor to complete project.</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</si>
  <si>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</si>
  <si>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</si>
  <si>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</si>
  <si>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</si>
  <si>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</si>
  <si>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</si>
  <si>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</si>
  <si>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</si>
  <si>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</si>
  <si>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</si>
  <si>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</si>
  <si>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</si>
  <si>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</si>
  <si>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</si>
  <si>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</si>
  <si>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</si>
  <si>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</si>
  <si>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</si>
  <si>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</si>
  <si>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</si>
  <si>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</si>
  <si>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</si>
  <si>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</si>
  <si>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</si>
  <si>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</si>
  <si>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</si>
  <si>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</si>
  <si>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</si>
  <si>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</si>
  <si>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</si>
  <si>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</si>
  <si>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</si>
  <si>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</si>
  <si>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</si>
  <si>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</si>
  <si>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</si>
  <si>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</si>
  <si>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</si>
  <si>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</si>
  <si>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</si>
  <si>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</si>
  <si>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</si>
  <si>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</si>
  <si>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</si>
  <si>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</si>
  <si>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</si>
  <si>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</si>
  <si>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</si>
  <si>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</si>
  <si>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</si>
  <si>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</si>
  <si>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</si>
  <si>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</si>
  <si>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</si>
  <si>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</si>
  <si>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</si>
  <si>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</si>
  <si>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</si>
  <si>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</si>
  <si>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</si>
  <si>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</si>
  <si>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</si>
  <si>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</si>
  <si>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</si>
  <si>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</si>
  <si>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</si>
  <si>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</si>
  <si>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</si>
  <si>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</si>
  <si>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</si>
  <si>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</si>
  <si>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</si>
  <si>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</si>
  <si>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</si>
  <si>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</si>
  <si>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</si>
  <si>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</si>
  <si>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</si>
  <si>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</si>
  <si>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</si>
  <si>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</si>
  <si>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</si>
  <si>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</si>
  <si>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</si>
  <si>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</si>
  <si>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</si>
  <si>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</si>
  <si>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</si>
  <si>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</si>
  <si>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</si>
  <si>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</si>
  <si>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</si>
  <si>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</si>
  <si>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</si>
  <si>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</si>
  <si>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</si>
  <si>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</si>
  <si>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</si>
  <si>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</si>
  <si>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</si>
  <si>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</si>
  <si>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</si>
  <si>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</si>
  <si>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</si>
  <si>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</si>
  <si>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</si>
  <si>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</si>
  <si>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</si>
  <si>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</si>
  <si>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</si>
  <si>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</si>
  <si>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</si>
  <si>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</si>
  <si>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</si>
  <si>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</si>
  <si>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</si>
  <si>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</si>
  <si>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</si>
  <si>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</si>
  <si>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</si>
  <si>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</si>
  <si>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</si>
  <si>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</si>
  <si>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</si>
  <si>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</si>
  <si>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</si>
  <si>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</si>
  <si>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</si>
  <si>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</si>
  <si>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</si>
  <si>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</si>
  <si>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</si>
  <si>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</si>
  <si>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</si>
  <si>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</si>
  <si>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</si>
  <si>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</si>
  <si>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</si>
  <si>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</si>
  <si>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</si>
  <si>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</si>
  <si>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</si>
  <si>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</si>
  <si>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</si>
  <si>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</si>
  <si>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</si>
  <si>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</si>
  <si>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</si>
  <si>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</si>
  <si>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</si>
  <si>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</si>
  <si>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</si>
  <si>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</si>
  <si>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</si>
  <si>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</si>
  <si>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</si>
  <si>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</si>
  <si>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</si>
  <si>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</si>
  <si>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</si>
  <si>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</si>
  <si>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</si>
  <si>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</si>
  <si>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</si>
  <si>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</si>
  <si>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</si>
  <si>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</si>
  <si>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</si>
  <si>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</si>
  <si>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</si>
  <si>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</si>
  <si>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</si>
  <si>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</si>
  <si>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</si>
  <si>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</si>
  <si>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</si>
  <si>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</si>
  <si>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</si>
  <si>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</si>
  <si>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</si>
  <si>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</si>
  <si>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</si>
  <si>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</si>
  <si>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</si>
  <si>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</si>
  <si>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</si>
  <si>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</si>
  <si>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</si>
  <si>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</si>
  <si>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</si>
  <si>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</si>
  <si>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</si>
  <si>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</si>
  <si>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</si>
  <si>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</si>
  <si>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</si>
  <si>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</si>
  <si>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</si>
  <si>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</si>
  <si>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</si>
  <si>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</si>
  <si>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</si>
  <si>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</si>
  <si>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</si>
  <si>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</si>
  <si>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</si>
  <si>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</si>
  <si>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</si>
  <si>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</si>
  <si>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</si>
  <si>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</si>
  <si>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</si>
  <si>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</si>
  <si>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</si>
  <si>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</si>
  <si>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</si>
  <si>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</si>
  <si>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</si>
  <si>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</si>
  <si>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</si>
  <si>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</si>
  <si>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</si>
  <si>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</si>
  <si>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</si>
  <si>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</si>
  <si>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</si>
  <si>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</si>
  <si>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</si>
  <si>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</si>
  <si>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</si>
  <si>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</si>
  <si>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</si>
  <si>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</si>
  <si>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</si>
  <si>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</si>
  <si>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</si>
  <si>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</si>
  <si>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</si>
  <si>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</si>
  <si>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</si>
  <si>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</si>
  <si>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</si>
  <si>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</si>
  <si>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</si>
  <si>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</si>
  <si>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</si>
  <si>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</si>
  <si>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</si>
  <si>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</si>
  <si>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</si>
  <si>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</si>
  <si>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</si>
  <si>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</si>
  <si>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</si>
  <si>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</si>
  <si>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</si>
  <si>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</si>
  <si>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</si>
  <si>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</si>
  <si>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</si>
  <si>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</si>
  <si>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</si>
  <si>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</si>
  <si>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</si>
  <si>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</si>
  <si>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</si>
  <si>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</si>
  <si>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</si>
  <si>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</si>
  <si>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</si>
  <si>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</si>
  <si>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</si>
  <si>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</si>
  <si>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</si>
  <si>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</si>
  <si>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</si>
  <si>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</si>
  <si>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</si>
  <si>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</si>
  <si>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</si>
  <si>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</si>
  <si>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</si>
  <si>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</si>
  <si>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</si>
  <si>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</si>
  <si>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</si>
  <si>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</si>
  <si>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</si>
  <si>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</si>
  <si>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</si>
  <si>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</si>
  <si>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</si>
  <si>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</si>
  <si>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</si>
  <si>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</si>
  <si>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</si>
  <si>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</si>
  <si>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</si>
  <si>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</si>
  <si>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</si>
  <si>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</si>
  <si>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</si>
  <si>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</si>
  <si>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</si>
  <si>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</si>
  <si>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</si>
  <si>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</si>
  <si>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</si>
  <si>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</si>
  <si>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</si>
  <si>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</si>
  <si>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</si>
  <si>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</si>
  <si>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</si>
  <si>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</si>
  <si>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</si>
  <si>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</si>
  <si>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</si>
  <si>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</si>
  <si>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</si>
  <si>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</si>
  <si>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</si>
  <si>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</si>
  <si>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</si>
  <si>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</si>
  <si>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</si>
  <si>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</si>
  <si>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</si>
  <si>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</si>
  <si>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</si>
  <si>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</si>
  <si>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</si>
  <si>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</si>
  <si>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</si>
  <si>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</si>
  <si>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</si>
  <si>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</si>
  <si>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</si>
  <si>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</si>
  <si>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</si>
  <si>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</si>
  <si>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</si>
  <si>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</si>
  <si>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</si>
  <si>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</si>
  <si>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</si>
  <si>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</si>
  <si>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</si>
  <si>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</si>
  <si>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</si>
  <si>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</si>
  <si>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</si>
  <si>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</si>
  <si>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</si>
  <si>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</si>
  <si>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</si>
  <si>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</si>
  <si>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</si>
  <si>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</si>
  <si>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</si>
  <si>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</si>
  <si>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</si>
  <si>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</si>
  <si>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</si>
  <si>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</si>
  <si>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</si>
  <si>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</si>
  <si>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</si>
  <si>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</si>
  <si>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</si>
  <si>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</si>
  <si>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</si>
  <si>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</si>
  <si>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</si>
  <si>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</si>
  <si>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</si>
  <si>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</si>
  <si>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</si>
  <si>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</si>
  <si>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</si>
  <si>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</si>
  <si>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</si>
  <si>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</si>
  <si>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</si>
  <si>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</si>
  <si>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</si>
  <si>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</si>
  <si>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</si>
  <si>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</si>
  <si>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</si>
  <si>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</si>
  <si>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</si>
  <si>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</si>
  <si>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</si>
  <si>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</si>
  <si>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</si>
  <si>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</si>
  <si>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</si>
  <si>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</si>
  <si>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</si>
  <si>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</si>
  <si>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</si>
  <si>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</si>
  <si>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</si>
  <si>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</si>
  <si>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</si>
  <si>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</si>
  <si>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</si>
  <si>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</si>
  <si>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</si>
  <si>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</si>
  <si>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</si>
  <si>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</si>
  <si>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</si>
  <si>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</si>
  <si>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</si>
  <si>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</si>
  <si>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</si>
  <si>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</si>
  <si>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</si>
  <si>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</si>
  <si>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</si>
  <si>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</si>
  <si>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</si>
  <si>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</si>
  <si>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</si>
  <si>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</si>
  <si>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</si>
  <si>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</si>
  <si>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</si>
  <si>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</si>
  <si>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</si>
  <si>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</si>
  <si>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</si>
  <si>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</si>
  <si>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</si>
  <si>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</si>
  <si>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</si>
  <si>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</si>
  <si>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</si>
  <si>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</si>
  <si>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</si>
  <si>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</si>
  <si>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</si>
  <si>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</si>
  <si>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</si>
  <si>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</si>
  <si>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</si>
  <si>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</si>
  <si>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</si>
  <si>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</si>
  <si>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</si>
  <si>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</si>
  <si>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</si>
  <si>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</si>
  <si>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</si>
  <si>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</si>
  <si>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</si>
  <si>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</si>
  <si>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</si>
  <si>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</si>
  <si>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</si>
  <si>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</si>
  <si>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</si>
  <si>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</si>
  <si>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</si>
  <si>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</si>
  <si>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</si>
  <si>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</si>
  <si>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</si>
  <si>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</si>
  <si>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</si>
  <si>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</si>
  <si>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</si>
  <si>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</si>
  <si>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</si>
  <si>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</si>
  <si>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</si>
  <si>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</si>
  <si>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</si>
  <si>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</si>
  <si>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</si>
  <si>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</si>
  <si>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</si>
  <si>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</si>
  <si>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</si>
  <si>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</si>
  <si>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</si>
  <si>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</si>
  <si>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</si>
  <si>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</si>
  <si>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</si>
  <si>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</si>
  <si>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</si>
  <si>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</si>
  <si>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</si>
  <si>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</si>
  <si>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</si>
  <si>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</si>
  <si>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</si>
  <si>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</si>
  <si>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</si>
  <si>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</si>
  <si>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</si>
  <si>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</si>
  <si>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</si>
  <si>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</si>
  <si>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</si>
  <si>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</si>
  <si>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</si>
  <si>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</si>
  <si>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</si>
  <si>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</si>
  <si>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</si>
  <si>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</si>
  <si>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</si>
  <si>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</si>
  <si>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</si>
  <si>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</si>
  <si>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</si>
  <si>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</si>
  <si>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</si>
  <si>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</si>
  <si>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</si>
  <si>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</si>
  <si>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</si>
  <si>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</si>
  <si>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</si>
  <si>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</si>
  <si>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</si>
  <si>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</si>
  <si>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</si>
  <si>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</si>
  <si>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</si>
  <si>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</si>
  <si>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</si>
  <si>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</si>
  <si>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</si>
  <si>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</si>
  <si>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</si>
  <si>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</si>
  <si>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</si>
  <si>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</si>
  <si>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</si>
  <si>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</si>
  <si>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</si>
  <si>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</si>
  <si>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</si>
  <si>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</si>
  <si>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</si>
  <si>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</si>
  <si>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</si>
  <si>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</si>
  <si>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</si>
  <si>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</si>
  <si>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</si>
  <si>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</si>
  <si>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</si>
  <si>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</si>
  <si>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</si>
  <si>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</si>
  <si>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</si>
  <si>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</si>
  <si>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</si>
  <si>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</si>
  <si>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</si>
  <si>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</si>
  <si>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</si>
  <si>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</si>
  <si>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</si>
  <si>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</si>
  <si>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</si>
  <si>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</si>
  <si>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</si>
  <si>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</si>
  <si>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</si>
  <si>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</si>
  <si>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</si>
  <si>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</si>
  <si>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</si>
  <si>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</si>
  <si>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</si>
  <si>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</si>
  <si>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</si>
  <si>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</si>
  <si>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</si>
  <si>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</si>
  <si>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</si>
  <si>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</si>
  <si>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</si>
  <si>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</si>
  <si>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</si>
  <si>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</si>
  <si>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</si>
  <si>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</si>
  <si>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</si>
  <si>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</si>
  <si>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</si>
  <si>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</si>
  <si>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</si>
  <si>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</si>
  <si>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</si>
  <si>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</si>
  <si>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</si>
  <si>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</si>
  <si>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</si>
  <si>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</si>
  <si>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</si>
  <si>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</si>
  <si>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</si>
  <si>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</si>
  <si>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</si>
  <si>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</si>
  <si>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</si>
  <si>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</si>
  <si>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</si>
  <si>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</si>
  <si>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</si>
  <si>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</si>
  <si>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</si>
  <si>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</si>
  <si>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</si>
  <si>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</si>
  <si>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</si>
  <si>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</si>
  <si>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</si>
  <si>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</si>
  <si>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</si>
  <si>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</si>
  <si>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</si>
  <si>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</si>
  <si>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</si>
  <si>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</si>
  <si>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</si>
  <si>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</si>
  <si>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</si>
  <si>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</si>
  <si>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</si>
  <si>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</si>
  <si>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</si>
  <si>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</si>
  <si>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</si>
  <si>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</si>
  <si>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</si>
  <si>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</si>
  <si>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</si>
  <si>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</si>
  <si>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</si>
  <si>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</si>
  <si>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</si>
  <si>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</si>
  <si>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</si>
  <si>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</si>
  <si>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</si>
  <si>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</si>
  <si>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</si>
  <si>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</si>
  <si>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</si>
  <si>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</si>
  <si>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</si>
  <si>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</si>
  <si>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</si>
  <si>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</si>
  <si>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</si>
  <si>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</si>
  <si>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</si>
  <si>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</si>
  <si>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</si>
  <si>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</si>
  <si>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</si>
  <si>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</si>
  <si>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</si>
  <si>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</si>
  <si>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</si>
  <si>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</si>
  <si>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</si>
  <si>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</si>
  <si>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</si>
  <si>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</si>
  <si>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</si>
  <si>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</si>
  <si>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</si>
  <si>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</si>
  <si>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</si>
  <si>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</si>
  <si>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</si>
  <si>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</si>
  <si>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</si>
  <si>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</si>
  <si>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</si>
  <si>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</si>
  <si>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</si>
  <si>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</si>
  <si>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</si>
  <si>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</si>
  <si>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</si>
  <si>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</si>
  <si>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</si>
  <si>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</si>
  <si>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</si>
  <si>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</si>
  <si>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</si>
  <si>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</si>
  <si>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</si>
  <si>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</si>
  <si>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</si>
  <si>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</si>
  <si>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</si>
  <si>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</si>
  <si>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</si>
  <si>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</si>
  <si>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</si>
  <si>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</si>
  <si>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</si>
  <si>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</si>
  <si>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</si>
  <si>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</si>
  <si>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</si>
  <si>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</si>
  <si>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</si>
  <si>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</si>
  <si>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</si>
  <si>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</si>
  <si>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</si>
  <si>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</si>
  <si>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</si>
  <si>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</si>
  <si>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</si>
  <si>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</si>
  <si>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</si>
  <si>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</si>
  <si>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</si>
  <si>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</si>
  <si>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</si>
  <si>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</si>
  <si>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</si>
  <si>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</si>
  <si>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</si>
  <si>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</si>
  <si>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</si>
  <si>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</si>
  <si>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</si>
  <si>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</si>
  <si>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</si>
  <si>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</si>
  <si>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</si>
  <si>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</si>
  <si>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</si>
  <si>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</si>
  <si>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</si>
  <si>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</si>
  <si>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</si>
  <si>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</si>
  <si>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</si>
  <si>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</si>
  <si>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</si>
  <si>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</si>
  <si>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</si>
  <si>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</si>
  <si>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</si>
  <si>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</si>
  <si>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</si>
  <si>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</si>
  <si>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</si>
  <si>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</si>
  <si>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</si>
  <si>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</si>
  <si>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</si>
  <si>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</si>
  <si>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</si>
  <si>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</si>
  <si>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</si>
  <si>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</si>
  <si>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</si>
  <si>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</si>
  <si>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</si>
  <si>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</si>
  <si>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</si>
  <si>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</si>
  <si>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</si>
  <si>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</si>
  <si>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</si>
  <si>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</si>
  <si>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</si>
  <si>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</si>
  <si>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</si>
  <si>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</si>
  <si>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</si>
  <si>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</si>
  <si>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</si>
  <si>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</si>
  <si>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</si>
  <si>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</si>
  <si>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</si>
  <si>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</si>
  <si>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</si>
  <si>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</si>
  <si>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</si>
  <si>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</si>
  <si>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</si>
  <si>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</si>
  <si>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</si>
  <si>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</si>
  <si>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</si>
  <si>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</si>
  <si>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</si>
  <si>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</si>
  <si>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</si>
  <si>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</si>
  <si>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</si>
  <si>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</si>
  <si>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</si>
  <si>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</si>
  <si>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</si>
  <si>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</si>
  <si>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</si>
  <si>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</si>
  <si>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</si>
  <si>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</si>
  <si>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</si>
  <si>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</si>
  <si>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</si>
  <si>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</si>
  <si>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</si>
  <si>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</si>
  <si>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</si>
  <si>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</si>
  <si>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</si>
  <si>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</si>
  <si>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</si>
  <si>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</si>
  <si>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</si>
  <si>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</si>
  <si>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</si>
  <si>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</si>
  <si>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</si>
  <si>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</si>
  <si>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</si>
  <si>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</si>
  <si>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</si>
  <si>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</si>
  <si>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</si>
  <si>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</si>
  <si>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</si>
  <si>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</si>
  <si>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</si>
  <si>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</si>
  <si>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</si>
  <si>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</si>
  <si>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</si>
  <si>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</si>
  <si>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</si>
  <si>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</si>
  <si>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</si>
  <si>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</si>
  <si>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</si>
  <si>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</si>
  <si>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</si>
  <si>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</si>
  <si>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</si>
  <si>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</si>
  <si>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</si>
  <si>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</si>
  <si>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</si>
  <si>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</si>
  <si>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</si>
  <si>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</si>
  <si>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</si>
  <si>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</si>
  <si>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</si>
  <si>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</si>
  <si>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</si>
  <si>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</si>
  <si>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</si>
  <si>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</si>
  <si>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</si>
  <si>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</si>
  <si>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</si>
  <si>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</si>
  <si>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</si>
  <si>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</si>
  <si>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</si>
  <si>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</si>
  <si>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</si>
  <si>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</si>
  <si>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</si>
  <si>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</si>
  <si>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</si>
  <si>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</si>
  <si>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</si>
  <si>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</si>
  <si>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</si>
  <si>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</si>
  <si>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</si>
  <si>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</si>
  <si>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</si>
  <si>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</si>
  <si>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</si>
  <si>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</si>
  <si>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</si>
  <si>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</si>
  <si>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</si>
  <si>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</si>
  <si>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</si>
  <si>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</si>
  <si>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</si>
  <si>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</si>
  <si>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</si>
  <si>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</si>
  <si>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</si>
  <si>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</si>
  <si>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</si>
  <si>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</si>
  <si>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</si>
  <si>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</si>
  <si>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</si>
  <si>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</si>
  <si>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</si>
  <si>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</si>
  <si>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</si>
  <si>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</si>
  <si>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</si>
  <si>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</si>
  <si>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</si>
  <si>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</si>
  <si>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</si>
  <si>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</si>
  <si>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</si>
  <si>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</si>
  <si>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</si>
  <si>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</si>
  <si>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</si>
  <si>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</si>
  <si>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</si>
  <si>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</si>
  <si>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</si>
  <si>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</si>
  <si>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</si>
  <si>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</si>
  <si>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</si>
  <si>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</si>
  <si>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</si>
  <si>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</si>
  <si>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</si>
  <si>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</si>
  <si>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</si>
  <si>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</si>
  <si>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</si>
  <si>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</si>
  <si>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</si>
  <si>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</si>
  <si>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</si>
  <si>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</si>
  <si>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</si>
  <si>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</si>
  <si>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</si>
  <si>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</si>
  <si>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</si>
  <si>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</si>
  <si>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</si>
  <si>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</si>
  <si>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</si>
  <si>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</si>
  <si>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</si>
  <si>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</si>
  <si>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</si>
  <si>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</si>
  <si>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</si>
  <si>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</si>
  <si>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</si>
  <si>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</si>
  <si>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</si>
  <si>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</si>
  <si>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</si>
  <si>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</si>
  <si>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</si>
  <si>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</si>
  <si>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</si>
  <si>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</si>
  <si>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</si>
  <si>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</si>
  <si>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</si>
  <si>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</si>
  <si>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</si>
  <si>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</si>
  <si>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</si>
  <si>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</si>
  <si>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</si>
  <si>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</si>
  <si>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</si>
  <si>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</si>
  <si>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</si>
  <si>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</si>
  <si>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</si>
  <si>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</si>
  <si>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</si>
  <si>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</si>
  <si>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</si>
  <si>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</si>
  <si>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</si>
  <si>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</si>
  <si>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</si>
  <si>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</si>
  <si>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</si>
  <si>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</si>
  <si>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</si>
  <si>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</si>
  <si>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</si>
  <si>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</si>
  <si>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</si>
  <si>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</si>
  <si>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</si>
  <si>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</si>
  <si>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</si>
  <si>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</si>
  <si>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</si>
  <si>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</si>
  <si>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</si>
  <si>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</si>
  <si>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</si>
  <si>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</si>
  <si>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</si>
  <si>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</si>
  <si>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</si>
  <si>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</si>
  <si>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</si>
  <si>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</si>
  <si>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</si>
  <si>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</si>
  <si>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</si>
  <si>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</si>
  <si>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</si>
  <si>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</si>
  <si>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</si>
  <si>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</si>
  <si>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</si>
  <si>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</si>
  <si>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</si>
  <si>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</si>
  <si>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</si>
  <si>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</si>
  <si>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</si>
  <si>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</si>
  <si>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</si>
  <si>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</si>
  <si>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</si>
  <si>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</si>
  <si>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</si>
  <si>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</si>
  <si>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</si>
  <si>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</si>
  <si>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</si>
  <si>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</si>
  <si>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</si>
  <si>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</si>
  <si>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</si>
  <si>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</si>
  <si>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</si>
  <si>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</si>
  <si>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</si>
  <si>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</si>
  <si>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</si>
  <si>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</si>
  <si>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</si>
  <si>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</si>
  <si>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</si>
  <si>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</si>
  <si>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</si>
  <si>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</si>
  <si>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</si>
  <si>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</si>
  <si>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</si>
  <si>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</si>
  <si>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</si>
  <si>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</si>
  <si>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</si>
  <si>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</si>
  <si>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</si>
  <si>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</si>
  <si>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</si>
  <si>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</si>
  <si>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</si>
  <si>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</si>
  <si>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</si>
  <si>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</si>
  <si>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</si>
  <si>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</si>
  <si>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</si>
  <si>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</si>
  <si>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</si>
  <si>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</si>
  <si>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</si>
  <si>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</si>
  <si>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</si>
  <si>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</si>
  <si>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</si>
  <si>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</si>
  <si>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</si>
  <si>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</si>
  <si>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</si>
  <si>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</si>
  <si>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</si>
  <si>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</si>
  <si>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</si>
  <si>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</si>
  <si>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</si>
  <si>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</si>
  <si>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</si>
  <si>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</si>
  <si>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</si>
  <si>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</si>
  <si>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</si>
  <si>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</si>
  <si>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</si>
  <si>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</si>
  <si>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</si>
  <si>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</si>
  <si>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</si>
  <si>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</si>
  <si>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</si>
  <si>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</si>
  <si>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</si>
  <si>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</si>
  <si>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</si>
  <si>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</si>
  <si>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</si>
  <si>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</si>
  <si>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</si>
  <si>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</si>
  <si>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</si>
  <si>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</si>
  <si>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</si>
  <si>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</si>
  <si>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</si>
  <si>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</si>
  <si>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</si>
  <si>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</si>
  <si>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</si>
  <si>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</si>
  <si>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</si>
  <si>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</si>
  <si>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</si>
  <si>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</si>
  <si>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</si>
  <si>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</si>
  <si>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</si>
  <si>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</si>
  <si>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</si>
  <si>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</si>
  <si>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</si>
  <si>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</si>
  <si>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</si>
  <si>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</si>
  <si>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</si>
  <si>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</si>
  <si>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</si>
  <si>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</si>
  <si>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</si>
  <si>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</si>
  <si>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</si>
  <si>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</si>
  <si>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</si>
  <si>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</si>
  <si>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</si>
  <si>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</si>
  <si>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</si>
  <si>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</si>
  <si>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</si>
  <si>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</si>
  <si>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</si>
  <si>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</si>
  <si>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</si>
  <si>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</si>
  <si>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</si>
  <si>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</si>
  <si>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</si>
  <si>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</si>
  <si>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</si>
  <si>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</si>
  <si>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</si>
  <si>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</si>
  <si>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</si>
  <si>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</si>
  <si>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</si>
  <si>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</si>
  <si>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</si>
  <si>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</si>
  <si>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</si>
  <si>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</si>
  <si>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</si>
  <si>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</si>
  <si>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</si>
  <si>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</si>
  <si>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</si>
  <si>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</si>
  <si>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</si>
  <si>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</si>
  <si>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</si>
  <si>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</si>
  <si>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</si>
  <si>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</si>
  <si>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</si>
  <si>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</si>
  <si>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</si>
  <si>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</si>
  <si>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</si>
  <si>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</si>
  <si>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</si>
  <si>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</si>
  <si>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</si>
  <si>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</si>
  <si>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</si>
  <si>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</si>
  <si>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</si>
  <si>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</si>
  <si>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</si>
  <si>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</si>
  <si>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</si>
  <si>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</si>
  <si>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</si>
  <si>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</si>
  <si>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</si>
  <si>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</si>
  <si>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</si>
  <si>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</si>
  <si>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</si>
  <si>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</si>
  <si>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</si>
  <si>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</si>
  <si>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</si>
  <si>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</si>
  <si>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</si>
  <si>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</si>
  <si>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</si>
  <si>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</si>
  <si>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</si>
  <si>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</si>
  <si>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</si>
  <si>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</si>
  <si>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</si>
  <si>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</si>
  <si>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</si>
  <si>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</si>
  <si>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</si>
  <si>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</si>
  <si>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</si>
  <si>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</si>
  <si>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</si>
  <si>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</si>
  <si>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</si>
  <si>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</si>
  <si>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</si>
  <si>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</si>
  <si>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</si>
  <si>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</si>
  <si>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</si>
  <si>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</si>
  <si>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</si>
  <si>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</si>
  <si>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</si>
  <si>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</si>
  <si>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</si>
  <si>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</si>
  <si>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</si>
  <si>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</si>
  <si>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</si>
  <si>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</si>
  <si>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</si>
  <si>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</si>
  <si>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</si>
  <si>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</si>
  <si>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</si>
  <si>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</si>
  <si>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</si>
  <si>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</si>
  <si>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</si>
  <si>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</si>
  <si>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</si>
  <si>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</si>
  <si>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</si>
  <si>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</si>
  <si>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</si>
  <si>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</si>
  <si>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</si>
  <si>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</si>
  <si>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</si>
  <si>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</si>
  <si>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</si>
  <si>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</si>
  <si>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</si>
  <si>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</si>
  <si>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</si>
  <si>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</si>
  <si>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</si>
  <si>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</si>
  <si>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</si>
  <si>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</si>
  <si>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</si>
  <si>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</si>
  <si>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</si>
  <si>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</si>
  <si>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</si>
  <si>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</si>
  <si>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</si>
  <si>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</si>
  <si>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</si>
  <si>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</si>
  <si>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</si>
  <si>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</si>
  <si>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</si>
  <si>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</si>
  <si>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</si>
  <si>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</si>
  <si>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</si>
  <si>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</si>
  <si>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</si>
  <si>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</si>
  <si>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</si>
  <si>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</si>
  <si>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</si>
  <si>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</si>
  <si>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</si>
  <si>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</si>
  <si>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</si>
  <si>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</si>
  <si>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</si>
  <si>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</si>
  <si>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</si>
  <si>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</si>
  <si>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</si>
  <si>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</si>
  <si>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</si>
  <si>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</si>
  <si>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</si>
  <si>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</si>
  <si>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</si>
  <si>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</si>
  <si>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</si>
  <si>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</si>
  <si>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</si>
  <si>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</si>
  <si>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</si>
  <si>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</si>
  <si>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</si>
  <si>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</si>
  <si>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</si>
  <si>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</si>
  <si>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</si>
  <si>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</si>
  <si>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</si>
  <si>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</si>
  <si>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</si>
  <si>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</si>
  <si>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</si>
  <si>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</si>
  <si>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</si>
  <si>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</si>
  <si>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</si>
  <si>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</si>
  <si>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</si>
  <si>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</si>
  <si>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</si>
  <si>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</si>
  <si>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</si>
  <si>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</si>
  <si>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</si>
  <si>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</si>
  <si>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</si>
  <si>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</si>
  <si>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</si>
  <si>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</si>
  <si>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</si>
  <si>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</si>
  <si>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</si>
  <si>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</si>
  <si>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</si>
  <si>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</si>
  <si>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</si>
  <si>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</si>
  <si>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</si>
  <si>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</si>
  <si>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</si>
  <si>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</si>
  <si>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</si>
  <si>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</si>
  <si>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</si>
  <si>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</si>
  <si>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</si>
  <si>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</si>
  <si>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</si>
  <si>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</si>
  <si>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</si>
  <si>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</si>
  <si>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</si>
  <si>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</si>
  <si>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</si>
  <si>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</si>
  <si>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</si>
  <si>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</si>
  <si>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</si>
  <si>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</si>
  <si>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</si>
  <si>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</si>
  <si>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</si>
  <si>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</si>
  <si>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</si>
  <si>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</si>
  <si>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</si>
  <si>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</si>
  <si>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</si>
  <si>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</si>
  <si>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</si>
  <si>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</si>
  <si>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</si>
  <si>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</si>
  <si>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</si>
  <si>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</si>
  <si>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</si>
  <si>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</si>
  <si>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</si>
  <si>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</si>
  <si>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</si>
  <si>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</si>
  <si>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</si>
  <si>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</si>
  <si>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</si>
  <si>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</si>
  <si>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</si>
  <si>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</si>
  <si>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</si>
  <si>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</si>
  <si>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</si>
  <si>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</si>
  <si>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</si>
  <si>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</si>
  <si>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</si>
  <si>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</si>
  <si>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</si>
  <si>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</si>
  <si>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</si>
  <si>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</si>
  <si>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</si>
  <si>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</si>
  <si>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</si>
  <si>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</si>
  <si>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</si>
  <si>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</si>
  <si>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</si>
  <si>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</si>
  <si>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</si>
  <si>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</si>
  <si>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</si>
  <si>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</si>
  <si>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</si>
  <si>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</si>
  <si>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</si>
  <si>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</si>
  <si>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</si>
  <si>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</si>
  <si>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</si>
  <si>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</si>
  <si>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</si>
  <si>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</si>
  <si>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</si>
  <si>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</si>
  <si>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</si>
  <si>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</si>
  <si>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</si>
  <si>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</si>
  <si>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</si>
  <si>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</si>
  <si>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</si>
  <si>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</si>
  <si>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</si>
  <si>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</si>
  <si>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</si>
  <si>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</si>
  <si>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</si>
  <si>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</si>
  <si>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</si>
  <si>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</si>
  <si>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</si>
  <si>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</si>
  <si>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</si>
  <si>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</si>
  <si>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</si>
  <si>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</si>
  <si>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</si>
  <si>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</si>
  <si>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</si>
  <si>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</si>
  <si>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</si>
  <si>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</si>
  <si>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</si>
  <si>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</si>
  <si>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</si>
  <si>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</si>
  <si>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</si>
  <si>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</si>
  <si>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</si>
  <si>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</si>
  <si>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</si>
  <si>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</si>
  <si>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</si>
  <si>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</si>
  <si>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</si>
  <si>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</si>
  <si>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</si>
  <si>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</si>
  <si>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</si>
  <si>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</si>
  <si>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</si>
  <si>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</si>
  <si>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</si>
  <si>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</si>
  <si>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</si>
  <si>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</si>
  <si>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</si>
  <si>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</si>
  <si>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</si>
  <si>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</si>
  <si>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</si>
  <si>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</si>
  <si>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</si>
  <si>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</si>
  <si>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</si>
  <si>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</si>
  <si>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</si>
  <si>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</si>
  <si>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</si>
  <si>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</si>
  <si>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</si>
  <si>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</si>
  <si>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</si>
  <si>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</si>
  <si>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</si>
  <si>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</si>
  <si>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</si>
  <si>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</si>
  <si>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</si>
  <si>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</si>
  <si>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</si>
  <si>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</si>
  <si>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</si>
  <si>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</si>
  <si>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</si>
  <si>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</si>
  <si>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</si>
  <si>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</si>
  <si>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</si>
  <si>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</si>
  <si>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</si>
  <si>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</si>
  <si>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</si>
  <si>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</si>
  <si>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</si>
  <si>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</si>
  <si>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</si>
  <si>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</si>
  <si>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</si>
  <si>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</si>
  <si>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</si>
  <si>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</si>
  <si>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</si>
  <si>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</si>
  <si>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</si>
  <si>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</si>
  <si>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</si>
  <si>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</si>
  <si>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</si>
  <si>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</si>
  <si>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</si>
  <si>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</si>
  <si>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</si>
  <si>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</si>
  <si>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</si>
  <si>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</si>
  <si>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</si>
  <si>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</si>
  <si>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</si>
  <si>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</si>
  <si>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</si>
  <si>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</si>
  <si>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</si>
  <si>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</si>
  <si>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</si>
  <si>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</si>
  <si>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</si>
  <si>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</si>
  <si>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</si>
  <si>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</si>
  <si>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</si>
  <si>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</si>
  <si>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</si>
  <si>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</si>
  <si>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</si>
  <si>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</si>
  <si>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</si>
  <si>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</si>
  <si>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</si>
  <si>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</si>
  <si>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</si>
  <si>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</si>
  <si>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</si>
  <si>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</si>
  <si>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</si>
  <si>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</si>
  <si>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</si>
  <si>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</si>
  <si>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</si>
  <si>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</si>
  <si>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</si>
  <si>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</si>
  <si>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</si>
  <si>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</si>
  <si>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</si>
  <si>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</si>
  <si>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</si>
  <si>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</si>
  <si>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</si>
  <si>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</si>
  <si>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</si>
  <si>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</si>
  <si>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</si>
  <si>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</si>
  <si>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</si>
  <si>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</si>
  <si>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</si>
  <si>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</si>
  <si>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</si>
  <si>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</si>
  <si>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</si>
  <si>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</si>
  <si>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</si>
  <si>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</si>
  <si>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</si>
  <si>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</si>
  <si>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</si>
  <si>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</si>
  <si>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</si>
  <si>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</si>
  <si>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</si>
  <si>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</si>
  <si>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</si>
  <si>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</si>
  <si>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</si>
  <si>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</si>
  <si>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</si>
  <si>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</si>
  <si>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</si>
  <si>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</si>
  <si>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</si>
  <si>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</si>
  <si>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</si>
  <si>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</si>
  <si>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</si>
  <si>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</si>
  <si>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</si>
  <si>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</si>
  <si>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</si>
  <si>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</si>
  <si>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</si>
  <si>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</si>
  <si>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</si>
  <si>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</si>
  <si>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</si>
  <si>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</si>
  <si>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</si>
  <si>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</si>
  <si>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</si>
  <si>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</si>
  <si>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</si>
  <si>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</si>
  <si>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</si>
  <si>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</si>
  <si>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</si>
  <si>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</si>
  <si>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</si>
  <si>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</si>
  <si>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</si>
  <si>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</si>
  <si>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</si>
  <si>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</si>
  <si>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</si>
  <si>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</si>
  <si>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</si>
  <si>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</si>
  <si>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</si>
  <si>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</si>
  <si>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</si>
  <si>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</si>
  <si>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</si>
  <si>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</si>
  <si>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</si>
  <si>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</si>
  <si>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</si>
  <si>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</si>
  <si>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</si>
  <si>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</si>
  <si>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</si>
  <si>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</si>
  <si>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</si>
  <si>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</si>
  <si>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</si>
  <si>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</si>
  <si>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</si>
  <si>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</si>
  <si>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</si>
  <si>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</si>
  <si>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</si>
  <si>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</si>
  <si>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</si>
  <si>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</si>
  <si>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</si>
  <si>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</si>
  <si>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</si>
  <si>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</si>
  <si>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</si>
  <si>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</si>
  <si>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A0100</t>
  </si>
  <si>
    <t>J0100</t>
  </si>
  <si>
    <t>I0105</t>
  </si>
  <si>
    <t>P1</t>
  </si>
  <si>
    <t>101</t>
  </si>
  <si>
    <t>A0013</t>
  </si>
  <si>
    <t>Daneca Stevens</t>
  </si>
  <si>
    <t>2868</t>
  </si>
  <si>
    <t>West Lothian Elevator Renovation</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</si>
  <si>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</si>
  <si>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</si>
  <si>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</si>
  <si>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</si>
  <si>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</si>
  <si>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</si>
  <si>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</si>
  <si>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</si>
  <si>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</si>
  <si>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</si>
  <si>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</si>
  <si>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</si>
  <si>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</si>
  <si>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</si>
  <si>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</si>
  <si>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</si>
  <si>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</si>
  <si>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</si>
  <si>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A0328</t>
  </si>
  <si>
    <t>223 &amp; 224</t>
  </si>
  <si>
    <t>B0235A</t>
  </si>
  <si>
    <t>415</t>
  </si>
  <si>
    <t>315</t>
  </si>
  <si>
    <t>Deferred to Winter Quarter</t>
  </si>
  <si>
    <t>A0169</t>
  </si>
  <si>
    <t>3600</t>
  </si>
  <si>
    <t>CR2500A</t>
  </si>
  <si>
    <t>2545</t>
  </si>
  <si>
    <t>CR2500</t>
  </si>
  <si>
    <t>Karim Zahedi</t>
  </si>
  <si>
    <t>SKYE HALL</t>
  </si>
  <si>
    <t>170</t>
  </si>
  <si>
    <t>3148B</t>
  </si>
  <si>
    <t>19P000375</t>
  </si>
  <si>
    <t>365</t>
  </si>
  <si>
    <t>FELECIA GARRETT</t>
  </si>
  <si>
    <t>2120</t>
  </si>
  <si>
    <t>349</t>
  </si>
  <si>
    <t>2222</t>
  </si>
  <si>
    <t>2005</t>
  </si>
  <si>
    <t>2117E</t>
  </si>
  <si>
    <t>0106A</t>
  </si>
  <si>
    <t>157</t>
  </si>
  <si>
    <t>3033</t>
  </si>
  <si>
    <t>1302</t>
  </si>
  <si>
    <t>4017</t>
  </si>
  <si>
    <t>2117H</t>
  </si>
  <si>
    <t>4403</t>
  </si>
  <si>
    <t>1111A</t>
  </si>
  <si>
    <t>4105</t>
  </si>
  <si>
    <t>19P000361</t>
  </si>
  <si>
    <t>3610</t>
  </si>
  <si>
    <t>225</t>
  </si>
  <si>
    <t>19P000371</t>
  </si>
  <si>
    <t>1213</t>
  </si>
  <si>
    <t>1317</t>
  </si>
  <si>
    <t>2117J</t>
  </si>
  <si>
    <t>19P000362</t>
  </si>
  <si>
    <t>1222</t>
  </si>
  <si>
    <t>19P000357</t>
  </si>
  <si>
    <t>19P000356</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</si>
  <si>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</si>
  <si>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</si>
  <si>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</si>
  <si>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</si>
  <si>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</si>
  <si>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</si>
  <si>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</si>
  <si>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</si>
  <si>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</si>
  <si>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</si>
  <si>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</si>
  <si>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</si>
  <si>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</si>
  <si>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</si>
  <si>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A0126A</t>
  </si>
  <si>
    <t>3111A</t>
  </si>
  <si>
    <t>1001E</t>
  </si>
  <si>
    <t>0400A</t>
  </si>
  <si>
    <t>2124</t>
  </si>
  <si>
    <t>2111A</t>
  </si>
  <si>
    <t>1320C&amp;E</t>
  </si>
  <si>
    <t>242</t>
  </si>
  <si>
    <t>1111H</t>
  </si>
  <si>
    <t>Duplicate</t>
  </si>
  <si>
    <t>208</t>
  </si>
  <si>
    <t>228</t>
  </si>
  <si>
    <t>278</t>
  </si>
  <si>
    <t>301</t>
  </si>
  <si>
    <t>420</t>
  </si>
  <si>
    <t>268</t>
  </si>
  <si>
    <t>19P000369</t>
  </si>
  <si>
    <t>19P000367</t>
  </si>
  <si>
    <t>211</t>
  </si>
  <si>
    <t>19P000377</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</si>
  <si>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</si>
  <si>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</si>
  <si>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</si>
  <si>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</si>
  <si>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</si>
  <si>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</si>
  <si>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</si>
  <si>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</si>
  <si>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1444</t>
  </si>
  <si>
    <t>0010A</t>
  </si>
  <si>
    <t>266</t>
  </si>
  <si>
    <t>BIOLOGICAL SCI</t>
  </si>
  <si>
    <t>229</t>
  </si>
  <si>
    <t>214</t>
  </si>
  <si>
    <t>1303</t>
  </si>
  <si>
    <t>1363</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</si>
  <si>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</si>
  <si>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</si>
  <si>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</si>
  <si>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</si>
  <si>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</si>
  <si>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</si>
  <si>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</si>
  <si>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</si>
  <si>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</si>
  <si>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</si>
  <si>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</si>
  <si>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</si>
  <si>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</si>
  <si>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</si>
  <si>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Scope is complete. Walked site with Steve Burelson. DI water is available  behined  wall in 2407 at interstictal space. Vendor will install Milpore unit, FS to provide DI water and back board.Power is available at the sink counter. Electrical has verified GFI.</t>
  </si>
  <si>
    <t>ROOF</t>
  </si>
  <si>
    <t>Equipment has been disconnected; equipment to be removed upon availability of the teams.</t>
  </si>
  <si>
    <t>0317A</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</si>
  <si>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</si>
  <si>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</si>
  <si>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</si>
  <si>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</si>
  <si>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</si>
  <si>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</si>
  <si>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</si>
  <si>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</si>
  <si>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0203B</t>
  </si>
  <si>
    <t>3007N</t>
  </si>
  <si>
    <t>Work in progress, install nitrogen lines and valves(valves by PI). Patch and paint. 10/30/18 RV: Spoke with Kevin, pending nitrogen line installation</t>
  </si>
  <si>
    <t>1242A</t>
  </si>
  <si>
    <t>428</t>
  </si>
  <si>
    <t>CAMP LOC NOT IN BLDG</t>
  </si>
  <si>
    <t>Duplicate work request.</t>
  </si>
  <si>
    <t>3005N</t>
  </si>
  <si>
    <t>19P000370</t>
  </si>
  <si>
    <t>1137</t>
  </si>
  <si>
    <t>LaRae Lundgren</t>
  </si>
  <si>
    <t>TBD</t>
  </si>
  <si>
    <t>ELIZABETH TATUM</t>
  </si>
  <si>
    <t>EADY CENTER</t>
  </si>
  <si>
    <t>2131</t>
  </si>
  <si>
    <t>119</t>
  </si>
  <si>
    <t>Canceled by Customer 10/24/18</t>
  </si>
  <si>
    <t>18W007453</t>
  </si>
  <si>
    <t>134</t>
  </si>
  <si>
    <t>19W002419</t>
  </si>
  <si>
    <t>161</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</si>
  <si>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</si>
  <si>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</si>
  <si>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</si>
  <si>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</si>
  <si>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</si>
  <si>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</si>
  <si>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</si>
  <si>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</si>
  <si>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</si>
  <si>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</si>
  <si>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</si>
  <si>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</si>
  <si>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</si>
  <si>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</si>
  <si>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</si>
  <si>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</si>
  <si>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</si>
  <si>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</si>
  <si>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</si>
  <si>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</si>
  <si>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</si>
  <si>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</si>
  <si>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</si>
  <si>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</si>
  <si>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</si>
  <si>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</si>
  <si>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</si>
  <si>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</si>
  <si>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</si>
  <si>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</si>
  <si>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</si>
  <si>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</si>
  <si>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</si>
  <si>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</si>
  <si>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</si>
  <si>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</si>
  <si>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</si>
  <si>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</si>
  <si>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</si>
  <si>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</si>
  <si>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</si>
  <si>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</si>
  <si>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</si>
  <si>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</si>
  <si>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</si>
  <si>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414</t>
  </si>
  <si>
    <t>0353E</t>
  </si>
  <si>
    <t>125</t>
  </si>
  <si>
    <t>0113A</t>
  </si>
  <si>
    <t>IN PROGRESS</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</si>
  <si>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</si>
  <si>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</si>
  <si>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</si>
  <si>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</si>
  <si>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</si>
  <si>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</si>
  <si>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</si>
  <si>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</si>
  <si>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</si>
  <si>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</si>
  <si>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</si>
  <si>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</si>
  <si>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</si>
  <si>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</si>
  <si>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</si>
  <si>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</si>
  <si>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</si>
  <si>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</si>
  <si>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</si>
  <si>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</si>
  <si>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</si>
  <si>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</si>
  <si>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</si>
  <si>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</si>
  <si>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</si>
  <si>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</si>
  <si>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</si>
  <si>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</si>
  <si>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Rebeccah Goldware</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</si>
  <si>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</si>
  <si>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</si>
  <si>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</si>
  <si>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</si>
  <si>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</si>
  <si>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</si>
  <si>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</si>
  <si>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</si>
  <si>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</si>
  <si>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</si>
  <si>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</si>
  <si>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</si>
  <si>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</si>
  <si>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In construction</t>
  </si>
  <si>
    <t>J.Franklin/J.Espinoza</t>
  </si>
  <si>
    <t>Jason Espinoza</t>
  </si>
  <si>
    <t>3490</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</si>
  <si>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</si>
  <si>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</si>
  <si>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</si>
  <si>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R.Amescua/D.Hecht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</si>
  <si>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</si>
  <si>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</si>
  <si>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</si>
  <si>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</si>
  <si>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</si>
  <si>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</si>
  <si>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</si>
  <si>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</si>
  <si>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</si>
  <si>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</si>
  <si>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</si>
  <si>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</si>
  <si>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</si>
  <si>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</si>
  <si>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</si>
  <si>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</si>
  <si>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</si>
  <si>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</si>
  <si>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</si>
  <si>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</si>
  <si>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</si>
  <si>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</si>
  <si>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</si>
  <si>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</si>
  <si>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</si>
  <si>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</si>
  <si>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</si>
  <si>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</si>
  <si>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</si>
  <si>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</si>
  <si>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</si>
  <si>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Finalizing commissioning &amp; air balance</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</si>
  <si>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</si>
  <si>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</si>
  <si>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Margaret Souder</t>
  </si>
  <si>
    <t>T.Girke, L.Manor, D.McWilliams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</si>
  <si>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</si>
  <si>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</si>
  <si>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</si>
  <si>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</si>
  <si>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</si>
  <si>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</si>
  <si>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</si>
  <si>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</si>
  <si>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</si>
  <si>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</si>
  <si>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</si>
  <si>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</si>
  <si>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</si>
  <si>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</si>
  <si>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</si>
  <si>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</si>
  <si>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</si>
  <si>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</si>
  <si>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</si>
  <si>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</si>
  <si>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</si>
  <si>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</si>
  <si>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</si>
  <si>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</si>
  <si>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</si>
  <si>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</si>
  <si>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</si>
  <si>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</si>
  <si>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</si>
  <si>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</si>
  <si>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</si>
  <si>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</si>
  <si>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</si>
  <si>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</si>
  <si>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</si>
  <si>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</si>
  <si>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</si>
  <si>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</si>
  <si>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</si>
  <si>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</si>
  <si>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</si>
  <si>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</si>
  <si>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</si>
  <si>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</si>
  <si>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</si>
  <si>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</si>
  <si>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</si>
  <si>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</si>
  <si>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</si>
  <si>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</si>
  <si>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</si>
  <si>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</si>
  <si>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</si>
  <si>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</si>
  <si>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</si>
  <si>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</si>
  <si>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</si>
  <si>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</si>
  <si>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</si>
  <si>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</si>
  <si>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</si>
  <si>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</si>
  <si>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</si>
  <si>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</si>
  <si>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</si>
  <si>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</si>
  <si>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</si>
  <si>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To be coord. with Rec Mall work</t>
  </si>
  <si>
    <t>On Hold-Funding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</si>
  <si>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</si>
  <si>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</si>
  <si>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</si>
  <si>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BOURNS HALL</t>
  </si>
  <si>
    <t>B0328D</t>
  </si>
  <si>
    <t>SL5 CHUNG HALL 4TH FLOOR ROOM 447 - PATCH &amp; PAINT</t>
  </si>
  <si>
    <t>447</t>
  </si>
  <si>
    <t>BILL BINGHAM</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</si>
  <si>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</si>
  <si>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</si>
  <si>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</si>
  <si>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In Close-out</t>
  </si>
  <si>
    <t>In Funding</t>
  </si>
  <si>
    <t>1101</t>
  </si>
  <si>
    <t>ALEXIS RAMBAUD</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</si>
  <si>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</si>
  <si>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</si>
  <si>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</si>
  <si>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</si>
  <si>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</si>
  <si>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</si>
  <si>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</si>
  <si>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</si>
  <si>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</si>
  <si>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</si>
  <si>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</si>
  <si>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</si>
  <si>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</si>
  <si>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</si>
  <si>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</si>
  <si>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</si>
  <si>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</si>
  <si>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</si>
  <si>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</si>
  <si>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</si>
  <si>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3102</t>
  </si>
  <si>
    <t>2234</t>
  </si>
  <si>
    <t>GRAD.DIV</t>
  </si>
  <si>
    <t>Shaun Bowler</t>
  </si>
  <si>
    <t>Kennett Lai</t>
  </si>
  <si>
    <t>CYNTHIA CARDENAS</t>
  </si>
  <si>
    <t>Complete Project Study</t>
  </si>
  <si>
    <t>Jackie Bates</t>
  </si>
  <si>
    <t>4148E</t>
  </si>
  <si>
    <t>SHANNON TIMMONS</t>
  </si>
  <si>
    <t>1159A</t>
  </si>
  <si>
    <t>LISA CUSICK</t>
  </si>
  <si>
    <t>PROVOST/EVC</t>
  </si>
  <si>
    <t>3106A</t>
  </si>
  <si>
    <t>Cynthia Larive</t>
  </si>
  <si>
    <t>Luisa Levario</t>
  </si>
  <si>
    <t>STEPHANIE ARCINIEGA</t>
  </si>
  <si>
    <t>ANDERSON 1 (N)</t>
  </si>
  <si>
    <t>58</t>
  </si>
  <si>
    <t>Completion of 3237</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</si>
  <si>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</si>
  <si>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</si>
  <si>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</si>
  <si>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</si>
  <si>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</si>
  <si>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</si>
  <si>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335</t>
  </si>
  <si>
    <t>LADONNA ARDARY</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</si>
  <si>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</si>
  <si>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</si>
  <si>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</si>
  <si>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</si>
  <si>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</si>
  <si>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</si>
  <si>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</si>
  <si>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</si>
  <si>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</si>
  <si>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</si>
  <si>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</si>
  <si>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</si>
  <si>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</si>
  <si>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</si>
  <si>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</si>
  <si>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</si>
  <si>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</si>
  <si>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</si>
  <si>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</si>
  <si>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</si>
  <si>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</si>
  <si>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</si>
  <si>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</si>
  <si>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</si>
  <si>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</si>
  <si>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</si>
  <si>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</si>
  <si>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</si>
  <si>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</si>
  <si>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</si>
  <si>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</si>
  <si>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</si>
  <si>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</si>
  <si>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</si>
  <si>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</si>
  <si>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</si>
  <si>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</si>
  <si>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</si>
  <si>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</si>
  <si>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</si>
  <si>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</si>
  <si>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Leo Gonzalez</t>
  </si>
  <si>
    <t>2/14/19, DL; This project is complete……</t>
  </si>
  <si>
    <t>In coordination with Mobility Hub</t>
  </si>
  <si>
    <t>Gerald Caraig</t>
  </si>
  <si>
    <t>Completing Change Orders</t>
  </si>
  <si>
    <t>Complete Change Orders</t>
  </si>
  <si>
    <t>In Bidding</t>
  </si>
  <si>
    <t>On-hold/Funding</t>
  </si>
  <si>
    <t>On hold until Summer 2019</t>
  </si>
  <si>
    <t>In design</t>
  </si>
  <si>
    <t>Reviewing final reports</t>
  </si>
  <si>
    <t>Pre-programming</t>
  </si>
  <si>
    <t>Client Approval/Funding</t>
  </si>
  <si>
    <t>3498</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</si>
  <si>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</si>
  <si>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</si>
  <si>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</si>
  <si>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</si>
  <si>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</si>
  <si>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</si>
  <si>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</si>
  <si>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881</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</si>
  <si>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</si>
  <si>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</si>
  <si>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</si>
  <si>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</si>
  <si>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</si>
  <si>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</si>
  <si>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229A</t>
  </si>
  <si>
    <t>19P000458</t>
  </si>
  <si>
    <t>19P000505</t>
  </si>
  <si>
    <t>10B</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</si>
  <si>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</si>
  <si>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</si>
  <si>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</si>
  <si>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</si>
  <si>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</si>
  <si>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</si>
  <si>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</si>
  <si>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</si>
  <si>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</si>
  <si>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</si>
  <si>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</si>
  <si>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</si>
  <si>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</si>
  <si>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</si>
  <si>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</si>
  <si>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</si>
  <si>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</si>
  <si>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</si>
  <si>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</si>
  <si>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</si>
  <si>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</si>
  <si>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</si>
  <si>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</si>
  <si>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</si>
  <si>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</si>
  <si>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</si>
  <si>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</si>
  <si>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</si>
  <si>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</si>
  <si>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</si>
  <si>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</si>
  <si>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</si>
  <si>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</si>
  <si>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</si>
  <si>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</si>
  <si>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Install new ADA operator near loading dock entrance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</si>
  <si>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</si>
  <si>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</si>
  <si>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308</t>
  </si>
  <si>
    <t>PATRICIA SPRINGER</t>
  </si>
  <si>
    <t>LUISA LEVARIO</t>
  </si>
  <si>
    <t>19P000419</t>
  </si>
  <si>
    <t>19P000400</t>
  </si>
  <si>
    <t>19P000421</t>
  </si>
  <si>
    <t>3512</t>
  </si>
  <si>
    <t>19P000438</t>
  </si>
  <si>
    <t>Remove whiteboard (in front of room), mount LED mount, add double duplex and electrical power behind LED, patch and paint wall</t>
  </si>
  <si>
    <t>2117</t>
  </si>
  <si>
    <t>102</t>
  </si>
  <si>
    <t>CHASS INT SOUTH</t>
  </si>
  <si>
    <t>2117A</t>
  </si>
  <si>
    <t>SL5--PSYCHOLOGY --MISC WORK IN ROOMS 3121 AND 11133</t>
  </si>
  <si>
    <t>108</t>
  </si>
  <si>
    <t>Install door to access hallway directly</t>
  </si>
  <si>
    <t>2139I</t>
  </si>
  <si>
    <t>110</t>
  </si>
  <si>
    <t>106</t>
  </si>
  <si>
    <t>19P000413</t>
  </si>
  <si>
    <t>Batchelor 3111-Refresh BSL2 lab to accomodate Biosafety Cabinet. The Biosafety. Cabinet will be procured by BPSC.</t>
  </si>
  <si>
    <t>3111</t>
  </si>
  <si>
    <t>PATTY SPRINGER</t>
  </si>
  <si>
    <t>107</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</si>
  <si>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</si>
  <si>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</si>
  <si>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</si>
  <si>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</si>
  <si>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</si>
  <si>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</si>
  <si>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</si>
  <si>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</si>
  <si>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</si>
  <si>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</si>
  <si>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DM(FY14) Elevator Modifications - Various Buildings</t>
  </si>
  <si>
    <t>DM(FY14)-Rivera Library Arches/Arcade Repair</t>
  </si>
  <si>
    <t>Coordinate with MRB &amp; Mobility Hub Logistics</t>
  </si>
  <si>
    <t>DM(FY16) Botanic Gardens Basin Silt Removal</t>
  </si>
  <si>
    <t>In Design - Augmentation required</t>
  </si>
  <si>
    <t>DM(FY16)  Chapman Hall - Replace HVAC System</t>
  </si>
  <si>
    <t>DM(FY16)  Life Sci/Spieth Hall Elevator Renewal</t>
  </si>
  <si>
    <t>DM(FY17-19) Tunnel System Plumbing</t>
  </si>
  <si>
    <t>Study</t>
  </si>
  <si>
    <t>DMFI(17-19) Watkins 1000 Lecture Hall Reno</t>
  </si>
  <si>
    <t>DM(FY18) Elec Substation &amp; Infra. Renewal</t>
  </si>
  <si>
    <t>provided Angie with estimate for project; verifying if funding is available to proceed with project.</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</si>
  <si>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</si>
  <si>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</si>
  <si>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</si>
  <si>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</si>
  <si>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</si>
  <si>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</si>
  <si>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</si>
  <si>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</si>
  <si>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</si>
  <si>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</si>
  <si>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</si>
  <si>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</si>
  <si>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</si>
  <si>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</si>
  <si>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</si>
  <si>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</si>
  <si>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</si>
  <si>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</si>
  <si>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</si>
  <si>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</si>
  <si>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</si>
  <si>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</si>
  <si>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</si>
  <si>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</si>
  <si>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</si>
  <si>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</si>
  <si>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</si>
  <si>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</si>
  <si>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</si>
  <si>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3121, 1133</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</si>
  <si>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</si>
  <si>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</si>
  <si>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</si>
  <si>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</si>
  <si>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</si>
  <si>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</si>
  <si>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</si>
  <si>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</si>
  <si>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</si>
  <si>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</si>
  <si>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</si>
  <si>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</si>
  <si>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</si>
  <si>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</si>
  <si>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4231</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</si>
  <si>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</si>
  <si>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</si>
  <si>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</si>
  <si>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</si>
  <si>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</si>
  <si>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</si>
  <si>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</si>
  <si>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</si>
  <si>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</si>
  <si>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</si>
  <si>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</si>
  <si>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</si>
  <si>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</si>
  <si>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</si>
  <si>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</si>
  <si>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</si>
  <si>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</si>
  <si>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</si>
  <si>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</si>
  <si>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</si>
  <si>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</si>
  <si>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</si>
  <si>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</si>
  <si>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</si>
  <si>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</si>
  <si>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</si>
  <si>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</si>
  <si>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3203</t>
  </si>
  <si>
    <t>3523</t>
  </si>
  <si>
    <t>3524</t>
  </si>
  <si>
    <t>4/18/19, DL; Per Enrico, we are waiting for a proposal from HCI and approved funding from Athletics. We should have the proposal in 2- weeks….</t>
  </si>
  <si>
    <t>A-I Hardscape Landscape Design-Study</t>
  </si>
  <si>
    <t>Project on-hold</t>
  </si>
  <si>
    <t>Award Bid</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</si>
  <si>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</si>
  <si>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</si>
  <si>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</si>
  <si>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</si>
  <si>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</si>
  <si>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</si>
  <si>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</si>
  <si>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</si>
  <si>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</si>
  <si>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</si>
  <si>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Owner-requested changed orders</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</si>
  <si>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</si>
  <si>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</si>
  <si>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</si>
  <si>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</si>
  <si>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</si>
  <si>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Bids received, award on hold due to DM funding</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</si>
  <si>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</si>
  <si>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</si>
  <si>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</si>
  <si>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Consultant Selection for Programming and Basis of Design</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</si>
  <si>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</si>
  <si>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</si>
  <si>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</si>
  <si>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</si>
  <si>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</si>
  <si>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</si>
  <si>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</si>
  <si>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</si>
  <si>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</si>
  <si>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Ben Kochevar</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</si>
  <si>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</si>
  <si>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</si>
  <si>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</si>
  <si>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</si>
  <si>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</si>
  <si>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</si>
  <si>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</si>
  <si>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</si>
  <si>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</si>
  <si>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Install new door, frame and associated material.</t>
  </si>
  <si>
    <t>05/07/19 O-ANS: Canceled by customer per Paul Ditty as 05/07/19.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</si>
  <si>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</si>
  <si>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</si>
  <si>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</si>
  <si>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</si>
  <si>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</si>
  <si>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</si>
  <si>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</si>
  <si>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Issuance of PSA</t>
  </si>
  <si>
    <t>Site Inspections</t>
  </si>
  <si>
    <t>FS Direction</t>
  </si>
  <si>
    <t>Leadership Direction</t>
  </si>
  <si>
    <t>Clearing of site has been completed; DPR will begin excavation and preparation of building pad</t>
  </si>
  <si>
    <t>Completion of building pad</t>
  </si>
  <si>
    <t>In Design Build competition</t>
  </si>
  <si>
    <t>Completed best value evaluations for the CM at Risk bidding process.</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</si>
  <si>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</si>
  <si>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</si>
  <si>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</si>
  <si>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</si>
  <si>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</si>
  <si>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</si>
  <si>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 O-ANS: Project complete per Paul Ditty.</t>
  </si>
  <si>
    <t>Funding/Project Approval</t>
  </si>
  <si>
    <t>Under construction</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</si>
  <si>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</si>
  <si>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</si>
  <si>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</si>
  <si>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</si>
  <si>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</si>
  <si>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</si>
  <si>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</si>
  <si>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</si>
  <si>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</si>
  <si>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Preconstruction - CMAR review of construction documents and site conditions</t>
  </si>
  <si>
    <t>Contractor Review of Building</t>
  </si>
  <si>
    <t>Complete Project close-out</t>
  </si>
  <si>
    <t>Fire Sprinkler Installation</t>
  </si>
  <si>
    <t>Completing Close-out.</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</si>
  <si>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</si>
  <si>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</si>
  <si>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</si>
  <si>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</si>
  <si>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</si>
  <si>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</si>
  <si>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</si>
  <si>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</si>
  <si>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</si>
  <si>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</si>
  <si>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</si>
  <si>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</si>
  <si>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</si>
  <si>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</si>
  <si>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</si>
  <si>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</si>
  <si>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Michael Eason</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</si>
  <si>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</si>
  <si>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</si>
  <si>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</si>
  <si>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</si>
  <si>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</si>
  <si>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</si>
  <si>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</si>
  <si>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</si>
  <si>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</si>
  <si>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</si>
  <si>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</si>
  <si>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</si>
  <si>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</si>
  <si>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</si>
  <si>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</si>
  <si>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</si>
  <si>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</si>
  <si>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</si>
  <si>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</si>
  <si>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</si>
  <si>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</si>
  <si>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</si>
  <si>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</si>
  <si>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</si>
  <si>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</si>
  <si>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</si>
  <si>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</si>
  <si>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</si>
  <si>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</si>
  <si>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</si>
  <si>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</si>
  <si>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</si>
  <si>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</si>
  <si>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</si>
  <si>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</si>
  <si>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</si>
  <si>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</si>
  <si>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</si>
  <si>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</si>
  <si>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</si>
  <si>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</si>
  <si>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</si>
  <si>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</si>
  <si>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</si>
  <si>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</si>
  <si>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</si>
  <si>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</si>
  <si>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</si>
  <si>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</si>
  <si>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</si>
  <si>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</si>
  <si>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</si>
  <si>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</si>
  <si>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</si>
  <si>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</si>
  <si>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</si>
  <si>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</si>
  <si>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</si>
  <si>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</si>
  <si>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</si>
  <si>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</si>
  <si>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</si>
  <si>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</si>
  <si>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</si>
  <si>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</si>
  <si>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</si>
  <si>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</si>
  <si>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</si>
  <si>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</si>
  <si>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</si>
  <si>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</si>
  <si>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</si>
  <si>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</si>
  <si>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</si>
  <si>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</si>
  <si>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</si>
  <si>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</si>
  <si>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</si>
  <si>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</si>
  <si>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</si>
  <si>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</si>
  <si>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</si>
  <si>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</si>
  <si>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</si>
  <si>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</si>
  <si>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</si>
  <si>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</si>
  <si>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</si>
  <si>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</si>
  <si>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</si>
  <si>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</si>
  <si>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</si>
  <si>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</si>
  <si>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</si>
  <si>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</si>
  <si>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</si>
  <si>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</si>
  <si>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</si>
  <si>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</si>
  <si>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</si>
  <si>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</si>
  <si>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</si>
  <si>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</si>
  <si>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</si>
  <si>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</si>
  <si>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</si>
  <si>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</si>
  <si>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</si>
  <si>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</si>
  <si>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</si>
  <si>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A0311</t>
  </si>
  <si>
    <t>SL5 CHUNG HALL 201 SECURITY SYSTEM INSTALL</t>
  </si>
  <si>
    <t>SL5 BOURNS, RM A0308- NEW FLOORING/PAINT FOR INCOMING FACULTY</t>
  </si>
  <si>
    <t>A0308</t>
  </si>
  <si>
    <t>SL5 WINSTON CHUNG HALL 4TH FLOOR ROOM 457 - PATCH &amp; PAINT</t>
  </si>
  <si>
    <t>457</t>
  </si>
  <si>
    <t>SL5 CHUNG HALL 2ND FLOOR 205/206 LOBBY - VIDEO CAMERAS</t>
  </si>
  <si>
    <t>SL5 CHUNG HALL 4TH FLOOR DEAN'S OFFICE 449 TV &amp; MONITOR INSTALL</t>
  </si>
  <si>
    <t>SL5 BOURNS HALL, RM A0220- PAINT FACULTY OFFICES</t>
  </si>
  <si>
    <t>A219, A211, A241</t>
  </si>
  <si>
    <t>DEANNA VORHEES</t>
  </si>
  <si>
    <t>SL5 PATCH AND PAINT PLUS REPLACE BLINDS</t>
  </si>
  <si>
    <t>SL5  WINSTON CHUNG- PATCH/PAINT ROOM 319</t>
  </si>
  <si>
    <t>SL5 PAINTING</t>
  </si>
  <si>
    <t>SL5 PATCH AND PAINT WALLS</t>
  </si>
  <si>
    <t>355, 356, 351, &amp; 353</t>
  </si>
  <si>
    <t>SL5 VC-STU.AFF. OFFICE 1227 - PAINT TOUCH UP</t>
  </si>
  <si>
    <t>SL5 LABORATORY RENOVATION FOR NEW FACULTY</t>
  </si>
  <si>
    <t>SL5 CHUNG HALL 1ST FLOOR ROOM 103 - PATCH &amp; PAINT</t>
  </si>
  <si>
    <t>SL5 BOURNS, RM A0108 - NEW PAINT FOR MECHATRONICS LAB ROOM</t>
  </si>
  <si>
    <t>A0108</t>
  </si>
  <si>
    <t>SL5 BOURNS A303-PAINT AND PATCH WALL</t>
  </si>
  <si>
    <t>SL5 CHUNG HALL 4TH FLOOR SUITE 445 - PATCH &amp; PAINT CLOSET</t>
  </si>
  <si>
    <t>SL5 BOURNS HALL A-WING CONFERENCE ROOM A265 - PATCH &amp; PAINT</t>
  </si>
  <si>
    <t>A0265</t>
  </si>
  <si>
    <t>SL5 CHUNG HALL 223 SOUND PROOFING REF CPMS 9043</t>
  </si>
  <si>
    <t>SL5 CHUNG HALL 2ND FLOOR 202/203 VESTIBULE - PATCH &amp; PAINT</t>
  </si>
  <si>
    <t>0202 &amp; 0203</t>
  </si>
  <si>
    <t>SL5 BOURNS PATCH AND PAINT: 1ST FLOOR HALLWAYS</t>
  </si>
  <si>
    <t>A0133</t>
  </si>
  <si>
    <t>SL5 BOURNS A-WING 1ST FLOOR - PATCH &amp; PAINT OFFICES</t>
  </si>
  <si>
    <t>A127 Office, A129 Office, A131 Office, A133 Office, A135 Office, A137 Office, A139 Office, and A141 Office</t>
  </si>
  <si>
    <t>SL5 HANG MONITORS AND BOARDS</t>
  </si>
  <si>
    <t>SL5 BOURNS FUME HOOD INSTALLATION</t>
  </si>
  <si>
    <t>SL5 PAINT ACCENT WALL</t>
  </si>
  <si>
    <t>SL5 BOURNS, RM A0304- NEW FLOORING/PAINT FOR INCOMING FACULTY</t>
  </si>
  <si>
    <t>A0304</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</si>
  <si>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</si>
  <si>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</si>
  <si>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</si>
  <si>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</si>
  <si>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</si>
  <si>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</si>
  <si>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</si>
  <si>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</si>
  <si>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</si>
  <si>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</si>
  <si>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</si>
  <si>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</si>
  <si>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</si>
  <si>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</si>
  <si>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</si>
  <si>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</si>
  <si>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</si>
  <si>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</si>
  <si>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</si>
  <si>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</si>
  <si>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</si>
  <si>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</si>
  <si>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</si>
  <si>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</si>
  <si>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</si>
  <si>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</si>
  <si>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</si>
  <si>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</si>
  <si>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</si>
  <si>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</si>
  <si>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</si>
  <si>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</si>
  <si>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</si>
  <si>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</si>
  <si>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</si>
  <si>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</si>
  <si>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</si>
  <si>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</si>
  <si>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</si>
  <si>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</si>
  <si>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</si>
  <si>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</si>
  <si>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</si>
  <si>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</si>
  <si>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</si>
  <si>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</si>
  <si>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</si>
  <si>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</si>
  <si>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</si>
  <si>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</si>
  <si>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</si>
  <si>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</si>
  <si>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</si>
  <si>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</si>
  <si>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1309A</t>
  </si>
  <si>
    <t>SL5 OLMSTED-PATCH &amp; PAINT/REPLACE CARPET</t>
  </si>
  <si>
    <t>SL5 ARTS - REPLACEMENT OF FILM SCREEN IN ARTS 333 - PROJECT</t>
  </si>
  <si>
    <t>SL5 CHASS INT S PAINT CHASS INTS 3104, 3106, 3114</t>
  </si>
  <si>
    <t>SL5 PAINT ROOM</t>
  </si>
  <si>
    <t>BECKY CAMPBELL</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</si>
  <si>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</si>
  <si>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</si>
  <si>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</si>
  <si>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</si>
  <si>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CHASS INT SOUTH CARD ACCESS</t>
  </si>
  <si>
    <t>SL5 CREATE DOOR INTO HALLWAY</t>
  </si>
  <si>
    <t>SL5 PSYCHOLOGY --MISC WORK IN ROOMS 3121 AND 11133</t>
  </si>
  <si>
    <t>SL5 HOLE PATCHING AND PAINTING BY WINDOW IN INTN 4017</t>
  </si>
  <si>
    <t>SL5 HUMANITIES SS, RM 3604- PATCH/PAINT WEST WALL</t>
  </si>
  <si>
    <t>3604</t>
  </si>
  <si>
    <t>HOLD - SL5 PATCH HOLES &amp; PAINT - HUMANITIIES SOCSCI</t>
  </si>
  <si>
    <t>SL5 INSTALLATION OF DOOR IN ORDER TO ACCESS HALLWAY DIRECTLY</t>
  </si>
  <si>
    <t>SL5 HYDRATION STATION FOR THE SECOND FLOOR WATKINS</t>
  </si>
  <si>
    <t>SL5 CHASS INT N, RM 3046- PATCH AND PAINT - NEW FACULTY OFFICE</t>
  </si>
  <si>
    <t>3046</t>
  </si>
  <si>
    <t>SL5 HUM &amp; SOC SC-ROOM PAINTING</t>
  </si>
  <si>
    <t>SL5 NEW FACULTY - PATCH &amp; PAINT SPROUL 3108</t>
  </si>
  <si>
    <t>3108</t>
  </si>
  <si>
    <t>MELISA VICARIO</t>
  </si>
  <si>
    <t>SL5 HUMANITIES 1214-SMALL AREA OF WALL TO PATCH AND PAINT</t>
  </si>
  <si>
    <t>SL5 PATCH, PAINTING, AND REGULAR CLEANING OF A126A</t>
  </si>
  <si>
    <t>SL5 HMNSS, RM 2003- ROOM PAINTING - ENGLISH</t>
  </si>
  <si>
    <t>2003,
2004,
2008,
2111,
3003,
3007</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</si>
  <si>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</si>
  <si>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</si>
  <si>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</si>
  <si>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</si>
  <si>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</si>
  <si>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</si>
  <si>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</si>
  <si>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</si>
  <si>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</si>
  <si>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</si>
  <si>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</si>
  <si>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</si>
  <si>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</si>
  <si>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</si>
  <si>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2208, 2210, 2300, 2302, 2303, 2305, 2307, 2308</t>
  </si>
  <si>
    <t>SL5 PAINT NEW MAILROOM</t>
  </si>
  <si>
    <t>1320E</t>
  </si>
  <si>
    <t>SL5 PSYCHOLOGY NEW FACULTY HIRE- WALS PATCHED/CARPETS CLEANED</t>
  </si>
  <si>
    <t>SL5 URGENT PATCH AND PAINT IN CHAIR'S OFFICE</t>
  </si>
  <si>
    <t>SL5 PATCH AND PAINT WALLS, TIME SENSITIVE</t>
  </si>
  <si>
    <t>SL5 HUMANITIES SS, RM 7704- PAINT OFFICE BY JULY 1, 2019</t>
  </si>
  <si>
    <t>7704</t>
  </si>
  <si>
    <t>SL5 COLL OF HUM, ARTS &amp; SOCIAL SCI- WATKINS RENO- CP00003419
REMOVE AND INSTALL WALLS</t>
  </si>
  <si>
    <t>SL5 HMNSS, RM 3003- ROOM PAINTING - PHIL ROOM</t>
  </si>
  <si>
    <t>3202,
3204,
3205,
3213,
3214,
3217,
3307</t>
  </si>
  <si>
    <t>SL5 PAINT OFFICE FOR NEW PROFESSOR - ARTS 242</t>
  </si>
  <si>
    <t>SL5 HUMANITITIES SS, RM 1001B, C, D- PAINTING - TUTORIAL ROOMS</t>
  </si>
  <si>
    <t>1001 B, C, and D</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</si>
  <si>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</si>
  <si>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</si>
  <si>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</si>
  <si>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</si>
  <si>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</si>
  <si>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</si>
  <si>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</si>
  <si>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</si>
  <si>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1345</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</si>
  <si>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</si>
  <si>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</si>
  <si>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</si>
  <si>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</si>
  <si>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</si>
  <si>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</si>
  <si>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</si>
  <si>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</si>
  <si>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</si>
  <si>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</si>
  <si>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</si>
  <si>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</si>
  <si>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</si>
  <si>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</si>
  <si>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</si>
  <si>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</si>
  <si>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</si>
  <si>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</si>
  <si>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</si>
  <si>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</si>
  <si>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</si>
  <si>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</si>
  <si>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</si>
  <si>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</si>
  <si>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</si>
  <si>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</si>
  <si>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</si>
  <si>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</si>
  <si>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</si>
  <si>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</si>
  <si>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</si>
  <si>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</si>
  <si>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</si>
  <si>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</si>
  <si>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</si>
  <si>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</si>
  <si>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</si>
  <si>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</si>
  <si>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</si>
  <si>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</si>
  <si>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</si>
  <si>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</si>
  <si>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</si>
  <si>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</si>
  <si>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215 &amp; 322</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</si>
  <si>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</si>
  <si>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</si>
  <si>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</si>
  <si>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</si>
  <si>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</si>
  <si>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</si>
  <si>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</si>
  <si>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</si>
  <si>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</si>
  <si>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</si>
  <si>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</si>
  <si>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</si>
  <si>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</si>
  <si>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</si>
  <si>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</si>
  <si>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</si>
  <si>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</si>
  <si>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</si>
  <si>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205 AND 205A</t>
  </si>
  <si>
    <t>SL5 PIERCE ANNEX 2ND FLOOR-PATCH HOLES ON WALL</t>
  </si>
  <si>
    <t>SL5 HOPKINS-ENVIRONMENTAL SCIENCES CHUNG ROOF ACCESS</t>
  </si>
  <si>
    <t>SL5 SPIETH DISCONNECT GLASS WASHER/ASSESS NEW INSTALLATION</t>
  </si>
  <si>
    <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</si>
  <si>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</si>
  <si>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</si>
  <si>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</si>
  <si>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</si>
  <si>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</si>
  <si>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</si>
  <si>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</si>
  <si>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</si>
  <si>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</si>
  <si>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</si>
  <si>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</si>
  <si>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</si>
  <si>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</si>
  <si>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</si>
  <si>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</si>
  <si>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</si>
  <si>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</si>
  <si>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</si>
  <si>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</si>
  <si>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</si>
  <si>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</si>
  <si>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0202</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</si>
  <si>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</si>
  <si>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</si>
  <si>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</si>
  <si>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</si>
  <si>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</si>
  <si>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</si>
  <si>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</si>
  <si>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</si>
  <si>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</si>
  <si>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</si>
  <si>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</si>
  <si>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</si>
  <si>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203 AND 204</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</si>
  <si>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</si>
  <si>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</si>
  <si>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</si>
  <si>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</si>
  <si>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</si>
  <si>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</si>
  <si>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</si>
  <si>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</si>
  <si>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</si>
  <si>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</si>
  <si>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</si>
  <si>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</si>
  <si>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1219C</t>
  </si>
  <si>
    <t>JACQUELINE HAMILTON</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</si>
  <si>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</si>
  <si>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</si>
  <si>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</si>
  <si>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</si>
  <si>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</si>
  <si>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</si>
  <si>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</si>
  <si>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</si>
  <si>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</si>
  <si>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</si>
  <si>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</si>
  <si>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</si>
  <si>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</si>
  <si>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</si>
  <si>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152</t>
  </si>
  <si>
    <t>SL5 SPROUL PAINT THE WALLS IN SPROUL BLDG. 3, FLOORS 1 AND 2</t>
  </si>
  <si>
    <t>SL5 SOM FINANCE &amp; ADMIN.-EADY CENTER-SITE SURVEY-CP00003404</t>
  </si>
  <si>
    <t>SL5 SPROUL HALL, RM 2129- PATCH/PAINT FACULTY OFFICE</t>
  </si>
  <si>
    <t>2129</t>
  </si>
  <si>
    <t>SALLY TAVIZON</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</si>
  <si>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</si>
  <si>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</si>
  <si>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</si>
  <si>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</si>
  <si>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</si>
  <si>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</si>
  <si>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</si>
  <si>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</si>
  <si>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</si>
  <si>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</si>
  <si>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</si>
  <si>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</si>
  <si>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</si>
  <si>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</si>
  <si>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</si>
  <si>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</si>
  <si>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</si>
  <si>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</si>
  <si>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</si>
  <si>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</si>
  <si>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</si>
  <si>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</si>
  <si>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</si>
  <si>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</si>
  <si>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</si>
  <si>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126</t>
  </si>
  <si>
    <t>HELMA AVILA</t>
  </si>
  <si>
    <t>R1</t>
  </si>
  <si>
    <t>SL5 UNIVERSITY VILLAGE PAINT /REMOVE NAILS</t>
  </si>
  <si>
    <t>0208L</t>
  </si>
  <si>
    <t>JUDITH ABBEY</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</si>
  <si>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</si>
  <si>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</si>
  <si>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</si>
  <si>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</si>
  <si>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</si>
  <si>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</si>
  <si>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</si>
  <si>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</si>
  <si>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</si>
  <si>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</si>
  <si>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</si>
  <si>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</si>
  <si>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ANDERSON HAL NO</t>
  </si>
  <si>
    <t>138</t>
  </si>
  <si>
    <t>SL5 ANDERSON HALL NORTH PATCH/PAINT-JOO OFFICE BASEMENT 0058</t>
  </si>
  <si>
    <t>SL5 ANDERSON HALL PAINT ONLY</t>
  </si>
  <si>
    <t>SL5 OLMSTED PATCH/PAINT-2348</t>
  </si>
  <si>
    <t>Selection of DPP team</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</si>
  <si>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</si>
  <si>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</si>
  <si>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</si>
  <si>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</si>
  <si>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</si>
  <si>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</si>
  <si>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</si>
  <si>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</si>
  <si>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</si>
  <si>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</si>
  <si>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</si>
  <si>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</si>
  <si>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</si>
  <si>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</si>
  <si>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</si>
  <si>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</si>
  <si>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</si>
  <si>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</si>
  <si>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</si>
  <si>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</si>
  <si>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</si>
  <si>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</si>
  <si>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</si>
  <si>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</si>
  <si>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</si>
  <si>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</si>
  <si>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</si>
  <si>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</si>
  <si>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</si>
  <si>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341</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</si>
  <si>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</si>
  <si>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</si>
  <si>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</si>
  <si>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</si>
  <si>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</si>
  <si>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</si>
  <si>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</si>
  <si>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</si>
  <si>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</si>
  <si>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</si>
  <si>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2128</t>
  </si>
  <si>
    <t>VALERIE SANCHEZ</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</si>
  <si>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</si>
  <si>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</si>
  <si>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</si>
  <si>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</si>
  <si>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</si>
  <si>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334</t>
  </si>
  <si>
    <t>SL5 HUB ADD 3RD FLOOR WALLS</t>
  </si>
  <si>
    <t>SL5 HEALTH SERVICE BLDG--PATCH WORK AND PAINTING</t>
  </si>
  <si>
    <t>SL5 HEALTH SERVICE BLDG, RM 408- NEED A FEW OFFICES PAINTED</t>
  </si>
  <si>
    <t>404, 407, 412, 405 &amp; 411</t>
  </si>
  <si>
    <t>SL5 PAINT ROOMS 115 AND 116</t>
  </si>
  <si>
    <t>SL5 HEALTH SERV- PAINT RESTROOM IN LABORATORY</t>
  </si>
  <si>
    <t>SL5 BOTANIC UCR BOARD OF TRUSTEES MTG./BOTANIC GARDENS CONF. RM</t>
  </si>
  <si>
    <t>SL5 PATCH &amp; PAINT HINDERAKER 1136</t>
  </si>
  <si>
    <t>SL5 ALUMNI TO HAVE ADDITIONAL ELECTRICAL OUTLETS ADDED TO ROOM &amp; CUBICAL MODIFICATIONS</t>
  </si>
  <si>
    <t>SL5 HINDERAKER - PATCH &amp; PAINT</t>
  </si>
  <si>
    <t>19P000646</t>
  </si>
  <si>
    <t>SL5 ATHLETICS AND DANCE, BASEMENT- PATCH/PAINT/FLOORING</t>
  </si>
  <si>
    <t>20R, 20S</t>
  </si>
  <si>
    <t>19P000647</t>
  </si>
  <si>
    <t>SL5 ATHLETICS AND DANCE, BASEMENT- LOCKER ROOM REFRESH</t>
  </si>
  <si>
    <t>Men's &amp; Women's Locker Rooms</t>
  </si>
  <si>
    <t>6/19/19 O-ANS: Combined with project 19P000646 since work in the same area. Dan Lerman to perform scope.</t>
  </si>
  <si>
    <t>19P000638</t>
  </si>
  <si>
    <t>SL5 BOURNS HALL, RM B0207- MODIFICATIONS FOR LAB ROOM</t>
  </si>
  <si>
    <t>B207</t>
  </si>
  <si>
    <t>19P000600</t>
  </si>
  <si>
    <t>SL5 BOURNS B316- PREPARE LAB FOR NEW PI OCCUPANCY</t>
  </si>
  <si>
    <t>B0316</t>
  </si>
  <si>
    <t>KATHALENA COCKER</t>
  </si>
  <si>
    <t>19P000601</t>
  </si>
  <si>
    <t>SL5 BOURNS B328E- PREPARE LAB FOR NEW PI OCCUPANCY</t>
  </si>
  <si>
    <t>B0328E</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</si>
  <si>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</si>
  <si>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Install card access to CHASS INTS 2117 Entry, 2117 A, 2117D, 2117 E, 2117  F (both interior and exterior doors), 2117 G (both interior and soon to be exterior doors), 2117 H (both interior and soon to be exterior doors), and 2117 J.</t>
  </si>
  <si>
    <t>06/18/19 O-ANS: Project complete per updates.
06/15/19 D-MMN: Painted remaining finish. Pulled masking and  plastic. Replaced plates and vacuumed.</t>
  </si>
  <si>
    <t>19P000609</t>
  </si>
  <si>
    <t>SL5 WATKINS HALL, RM 1229-NEW FACULTY HIRE, PAINT, LIGHTS, FLOOR</t>
  </si>
  <si>
    <t>1229</t>
  </si>
  <si>
    <t>19P000589</t>
  </si>
  <si>
    <t>SL5 HMSS OFFICE 3405 RENOVATIONS</t>
  </si>
  <si>
    <t>3405</t>
  </si>
  <si>
    <t>19P000540</t>
  </si>
  <si>
    <t>SL5 HUMANITIES SOCSCI ENGLISH DEPT ROLL UP RENO CP00003514</t>
  </si>
  <si>
    <t>1202</t>
  </si>
  <si>
    <t>JENNIFER MORGAN</t>
  </si>
  <si>
    <t>19P000639</t>
  </si>
  <si>
    <t>SL5 DOOR/EXHAUST CONNECTION/VACUUM LINE HOOKUP/GAS CYL RACK</t>
  </si>
  <si>
    <t>0435</t>
  </si>
  <si>
    <t>19P000622</t>
  </si>
  <si>
    <t>SL5 FAWCETT LAB, RM 204- REPLACE DOOR OR DOOR LOCK</t>
  </si>
  <si>
    <t>204</t>
  </si>
  <si>
    <t>MATTHEW ULRICH </t>
  </si>
  <si>
    <t>19P000539</t>
  </si>
  <si>
    <t>SL5 PHYSICS 1132 MEETING TO DISCUSS HEAT LOAD/ELECTRICAL WORK</t>
  </si>
  <si>
    <t>19P000508</t>
  </si>
  <si>
    <t>SL5 BOYCE, RM 3410/3426- LAB PREPARATION FOR NEW FACULTY HIRE</t>
  </si>
  <si>
    <t>3410</t>
  </si>
  <si>
    <t>19P000414</t>
  </si>
  <si>
    <t>SL5 POLICE BLDG-INSTALL NEW EXHAUST FANS IN MENS/WOMENS RESTROOM</t>
  </si>
  <si>
    <t>19P000564</t>
  </si>
  <si>
    <t>SL5 HINDERAKER HALL- MULTIPLE ROOMS NEED CARPENTRY/PAINT SHOPS</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</si>
  <si>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</si>
  <si>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</si>
  <si>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</si>
  <si>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</si>
  <si>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NTP and Start of Construction</t>
  </si>
  <si>
    <t>3536</t>
  </si>
  <si>
    <t>HUB Monument Sign Path of Travel</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</si>
  <si>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</si>
  <si>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06/20/19 O-ANS: Project complete per Paul Ditty updates.</t>
  </si>
  <si>
    <t>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</si>
  <si>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Selection of Design Team</t>
  </si>
  <si>
    <t>19P000687</t>
  </si>
  <si>
    <t>19P000560</t>
  </si>
  <si>
    <t>19P000473</t>
  </si>
  <si>
    <t>OnHold by Cust Til Furthr Notice</t>
  </si>
  <si>
    <t>SL 5 HUB MULTIPLE LOCATIONS - INSTALL KEY CARD ACCESS CONTROL</t>
  </si>
  <si>
    <t>Provide estimate to install key card access control</t>
  </si>
  <si>
    <t>Various</t>
  </si>
  <si>
    <t>MANNY SANCHEZ</t>
  </si>
  <si>
    <t>Architect design meetings scheduled.</t>
  </si>
  <si>
    <t>Architectral selection contract negotiations</t>
  </si>
  <si>
    <t>On hold per Auxiliary Services</t>
  </si>
  <si>
    <t>Review of the assessment report to determine project plan.</t>
  </si>
  <si>
    <t>Site Inspection of C, E &amp; F and conceptual planning review</t>
  </si>
  <si>
    <t>Design development</t>
  </si>
  <si>
    <t>06/28/19 O-ANS: Paint phase complete and awaitin flooring install.</t>
  </si>
  <si>
    <t>06/28/19 O-ANS: Paint phase complete.</t>
  </si>
  <si>
    <t>Relocation</t>
  </si>
  <si>
    <t>Site visit to review concrete work, slight delays due to finishes.</t>
  </si>
  <si>
    <t>Genomics Ramps</t>
  </si>
  <si>
    <t>Completing project budget and working on project approvals.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</si>
  <si>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</si>
  <si>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</si>
  <si>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</si>
  <si>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</si>
  <si>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</si>
  <si>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</si>
  <si>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Contract Awarded-Start Construction</t>
  </si>
  <si>
    <t>DM(FY16)  Athletic/Dance Elevator Renewal</t>
  </si>
  <si>
    <t>06/28/19 O-ANS: Paint phase complete and awaiting carpet change.</t>
  </si>
  <si>
    <t>J.Franklin/G.Caraig</t>
  </si>
  <si>
    <t>On-hold pending UCOP decision</t>
  </si>
  <si>
    <t>Study in Progress</t>
  </si>
  <si>
    <t>Study in process</t>
  </si>
  <si>
    <t>CEQA</t>
  </si>
  <si>
    <t>Coordinating 2nd Phase Move-in &amp; Related TI's</t>
  </si>
  <si>
    <t>2nd Phse Move/TI</t>
  </si>
  <si>
    <t>Construction 7/15/19</t>
  </si>
  <si>
    <t>Complete Ciose-out</t>
  </si>
  <si>
    <t>SL5 HINDERAKER VPDUE SUITE MOVES/REDESIGN HINDERAKER 1100</t>
  </si>
  <si>
    <t>1100</t>
  </si>
  <si>
    <t>THERESA WAGNER</t>
  </si>
  <si>
    <t>TORRI MCGARITY</t>
  </si>
  <si>
    <t>Pending funding source approval</t>
  </si>
  <si>
    <t>FY</t>
  </si>
  <si>
    <t xml:space="preserve">Renovate 110,091 s.f. facility built in the 1960 due to building systems anticipated end of life, and desire to support research. </t>
  </si>
  <si>
    <t xml:space="preserve">Buildout the 1st Floor of School of Medicine Research Building, a space of approximately 17,600 square feet.  </t>
  </si>
  <si>
    <t>Create a door between the hallway and CHASS INTS 2117A. The door</t>
  </si>
  <si>
    <t xml:space="preserve">Replace aging and non-replaceable fire alarm system, and conduit. Conduit is damaged and only 10% of wiring is usable.  ( fire alarm system and devices are failing and they are not supported by manufacture )    </t>
  </si>
  <si>
    <t>Deferred Maintenance Project.</t>
  </si>
  <si>
    <t>7/1/19 E. Baez-Per Dan Lerman's request, received estiamte from Controlled Key, forwarded to Brendan O'Brien.</t>
  </si>
  <si>
    <t>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</si>
  <si>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</si>
  <si>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</si>
  <si>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</si>
  <si>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</si>
  <si>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</si>
  <si>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</si>
  <si>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Remove metal roll up window, replace carpet, remove round column cover-reframe square.</t>
  </si>
  <si>
    <t>Notes on project request in FAMIS and Shared drive.</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</si>
  <si>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</si>
  <si>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</si>
  <si>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</si>
  <si>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</si>
  <si>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</si>
  <si>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</si>
  <si>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t>
  </si>
  <si>
    <t>19P000466</t>
  </si>
  <si>
    <t>SL5 SPROUL HALL PROJECT: CONVERT TO GA CLASSROOM</t>
  </si>
  <si>
    <t>CONVERT ROOM TO GENERAL ASSIGNMENT CLASSROOM</t>
  </si>
  <si>
    <t>2225</t>
  </si>
  <si>
    <t>Monty Anderson</t>
  </si>
  <si>
    <t>19P000467</t>
  </si>
  <si>
    <t>SL5 WATKINS HALL PROJECT: CONVERT TO GA CLASSROOM</t>
  </si>
  <si>
    <t>2101</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</si>
  <si>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</si>
  <si>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7/1/2019 Voice mail to Dan to determine project needs to be scoped.</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</si>
  <si>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</si>
  <si>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</si>
  <si>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(CLOSED) FS Project Summary Report - FY 2018-19</t>
  </si>
  <si>
    <t xml:space="preserve">Closed Statuses </t>
  </si>
  <si>
    <t>COMPLETE - PAINT</t>
  </si>
  <si>
    <t>COMPLETE - NON-PAINT</t>
  </si>
  <si>
    <t>Totals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</si>
</sst>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sz val="10"/>
      <color indexed="8"/>
      <name val="Arial"/>
      <family val="2"/>
    </font>
    <font>
      <sz val="11"/>
      <color indexed="8"/>
      <name val="Calibri"/>
      <family val="2"/>
      <scheme val="minor"/>
    </font>
    <font>
      <b/>
      <sz val="11"/>
      <color indexed="8"/>
      <name val="Calibri"/>
      <family val="2"/>
      <scheme val="minor"/>
    </font>
  </fonts>
  <fills count="26">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3" tint="0.39997558519241921"/>
        <bgColor theme="4"/>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theme="3" tint="0.59999389629810485"/>
        <bgColor theme="4" tint="0.79998168889431442"/>
      </patternFill>
    </fill>
    <fill>
      <patternFill patternType="solid">
        <fgColor theme="5" tint="0.39997558519241921"/>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249977111117893"/>
        <bgColor theme="0" tint="-0.14999847407452621"/>
      </patternFill>
    </fill>
  </fills>
  <borders count="49">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top style="medium">
        <color indexed="64"/>
      </top>
      <bottom/>
      <diagonal/>
    </border>
    <border>
      <left style="thin">
        <color indexed="64"/>
      </left>
      <right style="medium">
        <color indexed="64"/>
      </right>
      <top style="medium">
        <color indexed="64"/>
      </top>
      <bottom style="thin">
        <color theme="0"/>
      </bottom>
      <diagonal/>
    </border>
    <border>
      <left/>
      <right style="thin">
        <color theme="0"/>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thin">
        <color indexed="64"/>
      </right>
      <top style="medium">
        <color indexed="64"/>
      </top>
      <bottom style="thin">
        <color theme="0"/>
      </bottom>
      <diagonal/>
    </border>
    <border>
      <left style="thin">
        <color theme="0"/>
      </left>
      <right/>
      <top/>
      <bottom/>
      <diagonal/>
    </border>
    <border>
      <left style="medium">
        <color indexed="64"/>
      </left>
      <right style="medium">
        <color indexed="64"/>
      </right>
      <top style="medium">
        <color indexed="64"/>
      </top>
      <bottom style="thin">
        <color theme="0"/>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5" fillId="0" borderId="0"/>
    <xf numFmtId="0" fontId="33" fillId="0" borderId="0"/>
  </cellStyleXfs>
  <cellXfs count="187">
    <xf numFmtId="0" fontId="0" fillId="0" borderId="0" xfId="0"/>
    <xf numFmtId="0" fontId="6" fillId="2" borderId="1" xfId="2" applyFont="1" applyBorder="1"/>
    <xf numFmtId="0" fontId="0" fillId="0" borderId="0" xfId="0" applyAlignment="1">
      <alignment horizontal="center"/>
    </xf>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0" fillId="9" borderId="0" xfId="0" applyFont="1" applyFill="1"/>
    <xf numFmtId="0" fontId="0" fillId="0" borderId="0" xfId="0" applyFont="1"/>
    <xf numFmtId="0" fontId="2" fillId="4" borderId="7" xfId="0" applyFont="1" applyFill="1" applyBorder="1" applyAlignment="1">
      <alignment wrapText="1"/>
    </xf>
    <xf numFmtId="0" fontId="6" fillId="0" borderId="0" xfId="2" applyFont="1" applyFill="1" applyBorder="1"/>
    <xf numFmtId="0" fontId="0" fillId="0" borderId="9" xfId="0" applyBorder="1"/>
    <xf numFmtId="14" fontId="0" fillId="0" borderId="9" xfId="0" applyNumberFormat="1" applyBorder="1"/>
    <xf numFmtId="0" fontId="0" fillId="10" borderId="9" xfId="0" applyFill="1" applyBorder="1"/>
    <xf numFmtId="0" fontId="0" fillId="0" borderId="0" xfId="0" applyAlignment="1">
      <alignment vertical="top"/>
    </xf>
    <xf numFmtId="0" fontId="2" fillId="4" borderId="15" xfId="0" applyFont="1" applyFill="1" applyBorder="1" applyAlignment="1">
      <alignment wrapText="1"/>
    </xf>
    <xf numFmtId="0" fontId="11" fillId="0" borderId="0" xfId="0" applyFont="1" applyFill="1"/>
    <xf numFmtId="0" fontId="11" fillId="0" borderId="0" xfId="0" applyFont="1" applyFill="1" applyAlignment="1">
      <alignment horizontal="left"/>
    </xf>
    <xf numFmtId="0" fontId="7" fillId="0" borderId="0" xfId="0" applyFont="1"/>
    <xf numFmtId="14" fontId="10" fillId="0" borderId="0" xfId="0" applyNumberFormat="1" applyFont="1"/>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1"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5" fillId="7" borderId="0" xfId="0" applyFont="1" applyFill="1"/>
    <xf numFmtId="0" fontId="0" fillId="7" borderId="0" xfId="0" applyFont="1" applyFill="1"/>
    <xf numFmtId="0" fontId="11" fillId="7" borderId="0" xfId="0" applyFont="1" applyFill="1" applyBorder="1"/>
    <xf numFmtId="0" fontId="11" fillId="7" borderId="0" xfId="0" applyFont="1" applyFill="1" applyBorder="1" applyAlignment="1">
      <alignment horizontal="left" vertical="top" wrapText="1"/>
    </xf>
    <xf numFmtId="0" fontId="13" fillId="7" borderId="0" xfId="0" applyFont="1" applyFill="1" applyAlignment="1">
      <alignment horizontal="left" vertical="top"/>
    </xf>
    <xf numFmtId="0" fontId="11" fillId="7" borderId="0" xfId="0" applyFont="1" applyFill="1" applyBorder="1" applyAlignment="1">
      <alignment horizontal="left" vertical="top"/>
    </xf>
    <xf numFmtId="0" fontId="16" fillId="7" borderId="0" xfId="0" applyFont="1" applyFill="1"/>
    <xf numFmtId="165" fontId="17" fillId="7" borderId="0" xfId="0" applyNumberFormat="1" applyFont="1" applyFill="1"/>
    <xf numFmtId="165" fontId="17" fillId="7" borderId="0" xfId="0" applyNumberFormat="1" applyFont="1" applyFill="1" applyBorder="1" applyAlignment="1">
      <alignment horizontal="left" vertical="top" wrapText="1"/>
    </xf>
    <xf numFmtId="0" fontId="8" fillId="7" borderId="10" xfId="2" applyFont="1" applyFill="1" applyBorder="1"/>
    <xf numFmtId="165" fontId="8" fillId="7" borderId="11" xfId="2" applyNumberFormat="1" applyFont="1" applyFill="1" applyBorder="1"/>
    <xf numFmtId="0" fontId="2" fillId="14" borderId="9" xfId="0" applyFont="1" applyFill="1" applyBorder="1" applyAlignment="1">
      <alignment horizontal="center"/>
    </xf>
    <xf numFmtId="0" fontId="2" fillId="11" borderId="20" xfId="0" applyFont="1" applyFill="1" applyBorder="1" applyAlignment="1">
      <alignment horizontal="center"/>
    </xf>
    <xf numFmtId="0" fontId="2" fillId="6" borderId="11" xfId="0" applyFont="1" applyFill="1" applyBorder="1" applyAlignment="1">
      <alignment horizontal="center"/>
    </xf>
    <xf numFmtId="0" fontId="2" fillId="6" borderId="21" xfId="0" applyFont="1" applyFill="1" applyBorder="1" applyAlignment="1">
      <alignment horizontal="center"/>
    </xf>
    <xf numFmtId="0" fontId="0" fillId="9" borderId="22" xfId="0" applyFont="1" applyFill="1" applyBorder="1" applyAlignment="1">
      <alignment horizontal="center"/>
    </xf>
    <xf numFmtId="0" fontId="0" fillId="0" borderId="22" xfId="0" applyFont="1" applyBorder="1" applyAlignment="1">
      <alignment horizontal="center"/>
    </xf>
    <xf numFmtId="0" fontId="2" fillId="6" borderId="23" xfId="0" applyFont="1" applyFill="1" applyBorder="1" applyAlignment="1">
      <alignment horizontal="center"/>
    </xf>
    <xf numFmtId="166" fontId="0" fillId="0" borderId="0" xfId="0" applyNumberFormat="1" applyAlignment="1"/>
    <xf numFmtId="166" fontId="0" fillId="0" borderId="0" xfId="0" applyNumberFormat="1"/>
    <xf numFmtId="0" fontId="11" fillId="13"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4" xfId="0" applyFont="1" applyFill="1" applyBorder="1" applyAlignment="1">
      <alignment horizontal="center"/>
    </xf>
    <xf numFmtId="0" fontId="0" fillId="0" borderId="0" xfId="0" applyFill="1" applyAlignment="1"/>
    <xf numFmtId="0" fontId="0" fillId="0" borderId="0" xfId="0" applyAlignment="1">
      <alignment horizontal="left"/>
    </xf>
    <xf numFmtId="0" fontId="17" fillId="7" borderId="0" xfId="0" applyFont="1" applyFill="1" applyAlignment="1">
      <alignment horizontal="center" vertical="top"/>
    </xf>
    <xf numFmtId="0" fontId="17" fillId="7" borderId="0" xfId="0" applyFont="1" applyFill="1" applyBorder="1" applyAlignment="1">
      <alignment horizontal="center" vertical="top" wrapText="1"/>
    </xf>
    <xf numFmtId="0" fontId="11" fillId="0" borderId="0" xfId="0" applyFont="1" applyFill="1" applyAlignment="1">
      <alignment horizontal="left" wrapText="1"/>
    </xf>
    <xf numFmtId="165" fontId="0" fillId="5" borderId="0" xfId="0" applyNumberFormat="1" applyFill="1" applyAlignment="1">
      <alignment horizontal="center"/>
    </xf>
    <xf numFmtId="0" fontId="20" fillId="0" borderId="0" xfId="0" applyFont="1" applyBorder="1" applyAlignment="1">
      <alignment horizontal="center" vertical="center"/>
    </xf>
    <xf numFmtId="0" fontId="5" fillId="8" borderId="18" xfId="0" applyFont="1" applyFill="1" applyBorder="1" applyAlignment="1">
      <alignment vertical="center"/>
    </xf>
    <xf numFmtId="0" fontId="4" fillId="15" borderId="3" xfId="0" applyFont="1" applyFill="1" applyBorder="1" applyAlignment="1">
      <alignment horizontal="left" wrapText="1"/>
    </xf>
    <xf numFmtId="0" fontId="18" fillId="7" borderId="0" xfId="0" applyFont="1" applyFill="1" applyBorder="1" applyAlignment="1">
      <alignment horizontal="left" vertical="top"/>
    </xf>
    <xf numFmtId="0" fontId="12" fillId="7" borderId="0" xfId="0" applyFont="1" applyFill="1" applyBorder="1" applyAlignment="1">
      <alignment horizontal="left" vertical="top"/>
    </xf>
    <xf numFmtId="0" fontId="18" fillId="7" borderId="0" xfId="2" applyFont="1" applyFill="1" applyBorder="1"/>
    <xf numFmtId="0" fontId="18" fillId="7" borderId="0" xfId="0" applyFont="1" applyFill="1" applyBorder="1"/>
    <xf numFmtId="0" fontId="21" fillId="7" borderId="0" xfId="0" applyFont="1" applyFill="1" applyBorder="1"/>
    <xf numFmtId="0" fontId="22" fillId="7" borderId="0" xfId="0" applyFont="1" applyFill="1" applyBorder="1" applyAlignment="1">
      <alignment horizontal="left" vertical="top"/>
    </xf>
    <xf numFmtId="164" fontId="13" fillId="7" borderId="0" xfId="1" applyNumberFormat="1" applyFont="1" applyFill="1" applyBorder="1" applyAlignment="1">
      <alignment horizontal="left" vertical="top" wrapText="1"/>
    </xf>
    <xf numFmtId="0" fontId="0" fillId="10"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3" fillId="0" borderId="9" xfId="0" applyFont="1" applyFill="1" applyBorder="1" applyAlignment="1">
      <alignment horizontal="left" vertical="center"/>
    </xf>
    <xf numFmtId="0" fontId="0" fillId="0" borderId="14" xfId="0" applyNumberFormat="1" applyFill="1" applyBorder="1"/>
    <xf numFmtId="0" fontId="27" fillId="7" borderId="0" xfId="0" applyFont="1" applyFill="1" applyBorder="1" applyAlignment="1">
      <alignment horizontal="left" vertical="top" wrapText="1"/>
    </xf>
    <xf numFmtId="0" fontId="11" fillId="7" borderId="0" xfId="0" applyFont="1" applyFill="1" applyAlignment="1">
      <alignment horizontal="left" wrapText="1"/>
    </xf>
    <xf numFmtId="0" fontId="13" fillId="7" borderId="0" xfId="0" applyFont="1" applyFill="1" applyBorder="1" applyAlignment="1">
      <alignment vertical="top" wrapText="1"/>
    </xf>
    <xf numFmtId="14" fontId="17" fillId="7" borderId="0" xfId="0" applyNumberFormat="1" applyFont="1" applyFill="1" applyBorder="1" applyAlignment="1">
      <alignment horizontal="left" vertical="top" wrapText="1"/>
    </xf>
    <xf numFmtId="0" fontId="13" fillId="7" borderId="0" xfId="0" applyFont="1" applyFill="1" applyBorder="1" applyAlignment="1">
      <alignment horizontal="left" vertical="top" wrapText="1"/>
    </xf>
    <xf numFmtId="0" fontId="16" fillId="7" borderId="0" xfId="0" applyFont="1" applyFill="1" applyBorder="1" applyAlignment="1">
      <alignment horizontal="left" vertical="top" wrapText="1"/>
    </xf>
    <xf numFmtId="0" fontId="17" fillId="7" borderId="0" xfId="0" applyFont="1" applyFill="1" applyBorder="1" applyAlignment="1">
      <alignment horizontal="left" vertical="top"/>
    </xf>
    <xf numFmtId="0" fontId="17" fillId="7" borderId="0" xfId="0" applyFont="1" applyFill="1" applyBorder="1" applyAlignment="1">
      <alignment horizontal="left" vertical="top" wrapText="1"/>
    </xf>
    <xf numFmtId="0" fontId="11" fillId="0" borderId="0" xfId="0" applyFont="1" applyFill="1" applyBorder="1"/>
    <xf numFmtId="0" fontId="14" fillId="7" borderId="18" xfId="0" applyFont="1" applyFill="1" applyBorder="1" applyAlignment="1">
      <alignment horizontal="center"/>
    </xf>
    <xf numFmtId="0" fontId="12" fillId="7" borderId="0" xfId="0" applyFont="1" applyFill="1" applyBorder="1" applyAlignment="1">
      <alignment vertical="top" wrapText="1"/>
    </xf>
    <xf numFmtId="0" fontId="0" fillId="10" borderId="0" xfId="0" applyFill="1" applyBorder="1"/>
    <xf numFmtId="14" fontId="0" fillId="0" borderId="0" xfId="0" applyNumberFormat="1" applyBorder="1"/>
    <xf numFmtId="0" fontId="2" fillId="16" borderId="16" xfId="0" applyFont="1" applyFill="1" applyBorder="1" applyAlignment="1">
      <alignment wrapText="1"/>
    </xf>
    <xf numFmtId="0" fontId="2" fillId="16" borderId="3" xfId="0" applyFont="1" applyFill="1" applyBorder="1" applyAlignment="1">
      <alignment wrapText="1"/>
    </xf>
    <xf numFmtId="0" fontId="2" fillId="16" borderId="4" xfId="0" applyFont="1" applyFill="1" applyBorder="1" applyAlignment="1">
      <alignment wrapText="1"/>
    </xf>
    <xf numFmtId="0" fontId="4" fillId="0" borderId="0" xfId="0" applyFont="1" applyFill="1"/>
    <xf numFmtId="0" fontId="29" fillId="7" borderId="0" xfId="0" applyFont="1" applyFill="1"/>
    <xf numFmtId="0" fontId="30" fillId="7" borderId="0" xfId="0" applyFont="1" applyFill="1"/>
    <xf numFmtId="14" fontId="8" fillId="12" borderId="19" xfId="2" applyNumberFormat="1" applyFont="1" applyFill="1" applyBorder="1"/>
    <xf numFmtId="0" fontId="9" fillId="12" borderId="19" xfId="2" applyFont="1" applyFill="1" applyBorder="1" applyAlignment="1">
      <alignment horizontal="center"/>
    </xf>
    <xf numFmtId="0" fontId="9" fillId="12" borderId="19" xfId="2" applyNumberFormat="1" applyFont="1" applyFill="1" applyBorder="1"/>
    <xf numFmtId="0" fontId="2" fillId="16" borderId="27"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0" fontId="0" fillId="0" borderId="0" xfId="0" applyBorder="1"/>
    <xf numFmtId="14" fontId="31" fillId="0" borderId="0" xfId="0" applyNumberFormat="1" applyFont="1" applyFill="1"/>
    <xf numFmtId="0" fontId="17" fillId="7" borderId="0" xfId="0" applyFont="1" applyFill="1" applyAlignment="1">
      <alignment horizontal="left" vertical="top" wrapText="1"/>
    </xf>
    <xf numFmtId="0" fontId="3" fillId="0" borderId="9" xfId="0" applyFont="1" applyBorder="1"/>
    <xf numFmtId="0" fontId="24" fillId="18" borderId="9" xfId="0" applyFont="1" applyFill="1" applyBorder="1" applyAlignment="1">
      <alignment vertical="center"/>
    </xf>
    <xf numFmtId="0" fontId="24" fillId="11" borderId="9" xfId="0" applyFont="1" applyFill="1" applyBorder="1" applyAlignment="1">
      <alignment vertical="center"/>
    </xf>
    <xf numFmtId="0" fontId="32" fillId="18" borderId="9" xfId="0" applyFont="1" applyFill="1" applyBorder="1" applyAlignment="1">
      <alignment vertical="center"/>
    </xf>
    <xf numFmtId="0" fontId="32" fillId="11" borderId="9" xfId="0" applyFont="1" applyFill="1" applyBorder="1" applyAlignment="1">
      <alignment vertical="center"/>
    </xf>
    <xf numFmtId="0" fontId="26" fillId="0" borderId="26" xfId="0" applyFont="1" applyFill="1" applyBorder="1" applyAlignment="1">
      <alignment vertical="center"/>
    </xf>
    <xf numFmtId="0" fontId="11" fillId="7" borderId="0" xfId="0" applyFont="1" applyFill="1" applyAlignment="1">
      <alignment horizontal="left"/>
    </xf>
    <xf numFmtId="0" fontId="32" fillId="18" borderId="25" xfId="0" applyFont="1" applyFill="1" applyBorder="1" applyAlignment="1">
      <alignment horizontal="center" vertical="center"/>
    </xf>
    <xf numFmtId="0" fontId="32" fillId="11" borderId="25" xfId="0" applyFont="1" applyFill="1" applyBorder="1" applyAlignment="1">
      <alignment horizontal="center" vertical="center"/>
    </xf>
    <xf numFmtId="0" fontId="2" fillId="6" borderId="9" xfId="0" applyFont="1" applyFill="1" applyBorder="1"/>
    <xf numFmtId="0" fontId="34" fillId="0" borderId="9" xfId="5" applyFont="1" applyBorder="1"/>
    <xf numFmtId="0" fontId="34" fillId="0" borderId="9" xfId="5" applyFont="1" applyBorder="1" applyAlignment="1">
      <alignment wrapText="1"/>
    </xf>
    <xf numFmtId="0" fontId="35"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26" fillId="0" borderId="26" xfId="0" applyFont="1" applyFill="1" applyBorder="1" applyAlignment="1" applyProtection="1">
      <alignment vertical="center"/>
    </xf>
    <xf numFmtId="0" fontId="26" fillId="0" borderId="26" xfId="0" applyFont="1" applyFill="1" applyBorder="1" applyAlignment="1" applyProtection="1">
      <alignment horizontal="right" vertical="center"/>
    </xf>
    <xf numFmtId="167" fontId="26" fillId="0" borderId="26" xfId="0" applyNumberFormat="1" applyFont="1" applyFill="1" applyBorder="1" applyAlignment="1" applyProtection="1">
      <alignment horizontal="right" vertical="center"/>
    </xf>
    <xf numFmtId="14" fontId="2" fillId="16" borderId="27" xfId="0" applyNumberFormat="1" applyFont="1" applyFill="1" applyBorder="1" applyAlignment="1">
      <alignment wrapText="1"/>
    </xf>
    <xf numFmtId="14" fontId="26" fillId="0" borderId="26" xfId="0" applyNumberFormat="1" applyFont="1" applyFill="1" applyBorder="1" applyAlignment="1" applyProtection="1">
      <alignment vertical="center"/>
    </xf>
    <xf numFmtId="0" fontId="26" fillId="9" borderId="26" xfId="0" applyFont="1" applyFill="1" applyBorder="1" applyAlignment="1">
      <alignment vertical="center"/>
    </xf>
    <xf numFmtId="0" fontId="26" fillId="0" borderId="26" xfId="0" applyFont="1" applyBorder="1" applyAlignment="1">
      <alignment vertical="center"/>
    </xf>
    <xf numFmtId="0" fontId="0" fillId="0" borderId="20" xfId="0" applyBorder="1" applyAlignment="1">
      <alignment horizontal="left"/>
    </xf>
    <xf numFmtId="0" fontId="0" fillId="0" borderId="28" xfId="0" applyBorder="1" applyAlignment="1">
      <alignment horizontal="left"/>
    </xf>
    <xf numFmtId="0" fontId="0" fillId="23" borderId="31" xfId="0" applyFill="1" applyBorder="1" applyAlignment="1">
      <alignment horizontal="center"/>
    </xf>
    <xf numFmtId="0" fontId="0" fillId="23" borderId="32" xfId="0" applyFill="1" applyBorder="1" applyAlignment="1">
      <alignment horizontal="center"/>
    </xf>
    <xf numFmtId="0" fontId="0" fillId="23" borderId="33" xfId="0" applyFill="1" applyBorder="1" applyAlignment="1">
      <alignment horizontal="center"/>
    </xf>
    <xf numFmtId="0" fontId="0" fillId="23" borderId="34" xfId="0" applyFill="1" applyBorder="1" applyAlignment="1">
      <alignment horizontal="center"/>
    </xf>
    <xf numFmtId="0" fontId="3" fillId="21" borderId="29" xfId="0" applyFont="1" applyFill="1" applyBorder="1" applyAlignment="1">
      <alignment horizontal="center" vertical="center" wrapText="1"/>
    </xf>
    <xf numFmtId="0" fontId="3" fillId="21" borderId="30" xfId="0" applyFont="1" applyFill="1" applyBorder="1" applyAlignment="1">
      <alignment horizontal="center" vertical="center" wrapText="1"/>
    </xf>
    <xf numFmtId="0" fontId="3" fillId="18" borderId="29" xfId="0" applyFont="1" applyFill="1" applyBorder="1" applyAlignment="1">
      <alignment horizontal="center" vertical="center" wrapText="1"/>
    </xf>
    <xf numFmtId="0" fontId="3" fillId="25" borderId="30" xfId="0" applyFont="1" applyFill="1" applyBorder="1" applyAlignment="1">
      <alignment horizontal="center" vertical="center" wrapText="1"/>
    </xf>
    <xf numFmtId="0" fontId="0" fillId="24" borderId="31" xfId="0" applyFill="1" applyBorder="1" applyAlignment="1">
      <alignment horizontal="center"/>
    </xf>
    <xf numFmtId="0" fontId="0" fillId="24" borderId="32" xfId="0" applyFill="1" applyBorder="1" applyAlignment="1">
      <alignment horizontal="center"/>
    </xf>
    <xf numFmtId="0" fontId="0" fillId="24" borderId="33" xfId="0" applyFill="1" applyBorder="1" applyAlignment="1">
      <alignment horizontal="center"/>
    </xf>
    <xf numFmtId="0" fontId="0" fillId="24" borderId="34" xfId="0" applyFill="1" applyBorder="1" applyAlignment="1">
      <alignment horizontal="center"/>
    </xf>
    <xf numFmtId="0" fontId="2" fillId="19" borderId="37" xfId="0" applyFont="1" applyFill="1" applyBorder="1" applyAlignment="1">
      <alignment horizontal="center"/>
    </xf>
    <xf numFmtId="0" fontId="2" fillId="19" borderId="38" xfId="0" applyFont="1" applyFill="1" applyBorder="1" applyAlignment="1">
      <alignment horizontal="center"/>
    </xf>
    <xf numFmtId="0" fontId="2" fillId="6" borderId="35" xfId="0" applyFont="1" applyFill="1" applyBorder="1" applyAlignment="1">
      <alignment horizontal="center"/>
    </xf>
    <xf numFmtId="0" fontId="2" fillId="6" borderId="36" xfId="0" applyFont="1" applyFill="1" applyBorder="1" applyAlignment="1">
      <alignment horizontal="center" vertical="center"/>
    </xf>
    <xf numFmtId="0" fontId="2" fillId="6" borderId="20" xfId="0" applyFont="1" applyFill="1" applyBorder="1" applyAlignment="1">
      <alignment horizontal="left" vertical="center"/>
    </xf>
    <xf numFmtId="0" fontId="2" fillId="6" borderId="20" xfId="0" applyFont="1" applyFill="1" applyBorder="1" applyAlignment="1">
      <alignment horizontal="left"/>
    </xf>
    <xf numFmtId="0" fontId="3" fillId="20" borderId="36" xfId="0" applyFont="1" applyFill="1" applyBorder="1" applyAlignment="1">
      <alignment horizontal="center" vertical="center" wrapText="1"/>
    </xf>
    <xf numFmtId="0" fontId="0" fillId="22" borderId="37" xfId="0" applyFill="1" applyBorder="1" applyAlignment="1">
      <alignment horizontal="center"/>
    </xf>
    <xf numFmtId="0" fontId="0" fillId="22" borderId="38" xfId="0" applyFill="1" applyBorder="1" applyAlignment="1">
      <alignment horizontal="center"/>
    </xf>
    <xf numFmtId="0" fontId="2" fillId="6" borderId="17" xfId="0" applyFont="1" applyFill="1" applyBorder="1" applyAlignment="1">
      <alignment horizontal="left"/>
    </xf>
    <xf numFmtId="0" fontId="2" fillId="6" borderId="0" xfId="0" applyFont="1" applyFill="1" applyAlignment="1">
      <alignment horizontal="center"/>
    </xf>
    <xf numFmtId="0" fontId="2" fillId="19" borderId="40" xfId="0" applyFont="1" applyFill="1" applyBorder="1" applyAlignment="1">
      <alignment horizontal="center"/>
    </xf>
    <xf numFmtId="0" fontId="2" fillId="19" borderId="42" xfId="0" applyFont="1" applyFill="1" applyBorder="1" applyAlignment="1">
      <alignment horizontal="center"/>
    </xf>
    <xf numFmtId="0" fontId="2" fillId="19" borderId="43" xfId="0" applyFont="1" applyFill="1" applyBorder="1" applyAlignment="1">
      <alignment horizontal="center"/>
    </xf>
    <xf numFmtId="0" fontId="2" fillId="19" borderId="46" xfId="0" applyFont="1" applyFill="1" applyBorder="1" applyAlignment="1">
      <alignment horizontal="center"/>
    </xf>
    <xf numFmtId="0" fontId="2" fillId="19" borderId="48" xfId="0" applyFont="1" applyFill="1" applyBorder="1" applyAlignment="1">
      <alignment horizontal="center"/>
    </xf>
    <xf numFmtId="0" fontId="0" fillId="0" borderId="39" xfId="0" applyBorder="1" applyAlignment="1">
      <alignment horizontal="center"/>
    </xf>
    <xf numFmtId="0" fontId="28" fillId="17" borderId="17" xfId="2" applyFont="1" applyFill="1" applyBorder="1" applyAlignment="1">
      <alignment horizontal="center"/>
    </xf>
    <xf numFmtId="0" fontId="28" fillId="17" borderId="0" xfId="2" applyFont="1" applyFill="1" applyBorder="1" applyAlignment="1">
      <alignment horizontal="center"/>
    </xf>
    <xf numFmtId="0" fontId="11" fillId="7" borderId="0" xfId="0" applyFont="1" applyFill="1" applyAlignment="1">
      <alignment horizontal="left" vertical="center" wrapText="1"/>
    </xf>
    <xf numFmtId="0" fontId="19" fillId="7" borderId="0" xfId="0" applyFont="1" applyFill="1" applyBorder="1" applyAlignment="1">
      <alignment horizontal="right" vertical="center" indent="1"/>
    </xf>
    <xf numFmtId="14" fontId="17"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6" fillId="7" borderId="0" xfId="0" applyFont="1" applyFill="1" applyBorder="1" applyAlignment="1">
      <alignment horizontal="left" vertical="top" wrapText="1"/>
    </xf>
    <xf numFmtId="0" fontId="17"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2" fillId="6" borderId="0" xfId="0" applyFont="1" applyFill="1" applyAlignment="1">
      <alignment horizontal="center"/>
    </xf>
    <xf numFmtId="0" fontId="2" fillId="6" borderId="47" xfId="0" applyFont="1" applyFill="1" applyBorder="1" applyAlignment="1">
      <alignment horizontal="center"/>
    </xf>
    <xf numFmtId="0" fontId="2" fillId="6" borderId="41" xfId="0" applyFont="1" applyFill="1" applyBorder="1" applyAlignment="1">
      <alignment horizontal="center"/>
    </xf>
    <xf numFmtId="0" fontId="2" fillId="6" borderId="44" xfId="0" applyFont="1" applyFill="1" applyBorder="1" applyAlignment="1">
      <alignment horizontal="center"/>
    </xf>
    <xf numFmtId="0" fontId="2" fillId="6" borderId="45" xfId="0" applyFont="1" applyFill="1" applyBorder="1" applyAlignment="1">
      <alignment horizontal="center"/>
    </xf>
    <xf numFmtId="0" fontId="26" fillId="0" borderId="9" xfId="0" applyFont="1" applyBorder="1" applyAlignment="1">
      <alignment horizontal="left" vertical="center"/>
    </xf>
    <xf numFmtId="0" fontId="0" fillId="0" borderId="9" xfId="0" applyBorder="1" applyAlignment="1">
      <alignment horizontal="left"/>
    </xf>
    <xf numFmtId="0" fontId="24" fillId="18" borderId="9" xfId="0" applyFont="1" applyFill="1" applyBorder="1" applyAlignment="1">
      <alignment horizontal="center" vertical="center"/>
    </xf>
    <xf numFmtId="0" fontId="24" fillId="11"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74">
    <dxf>
      <font>
        <b/>
        <i val="0"/>
      </font>
      <fill>
        <patternFill>
          <bgColor theme="4" tint="0.79998168889431442"/>
        </patternFill>
      </fill>
    </dxf>
    <dxf>
      <font>
        <b/>
        <i val="0"/>
      </font>
      <fill>
        <patternFill>
          <bgColor theme="5" tint="0.79998168889431442"/>
        </patternFill>
      </fill>
    </dxf>
    <dxf>
      <font>
        <b/>
        <i val="0"/>
      </font>
      <fill>
        <patternFill patternType="solid">
          <bgColor theme="6" tint="0.79998168889431442"/>
        </patternFill>
      </fill>
    </dxf>
    <dxf>
      <font>
        <color theme="0"/>
      </font>
      <fill>
        <patternFill>
          <bgColor theme="0"/>
        </patternFill>
      </fill>
    </dxf>
    <dxf>
      <numFmt numFmtId="165" formatCode="m/d/yy;@"/>
      <fill>
        <patternFill patternType="solid">
          <fgColor indexed="64"/>
          <bgColor theme="2" tint="-9.9978637043366805E-2"/>
        </patternFill>
      </fill>
      <alignment horizontal="center"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id="3" name="Table3" displayName="Table3" ref="A4:N357" totalsRowShown="0" dataDxfId="66">
  <autoFilter ref="A4:N357"/>
  <sortState ref="A5:N357">
    <sortCondition ref="H4:H357"/>
  </sortState>
  <tableColumns count="14">
    <tableColumn id="1" name="Organization" dataDxfId="65"/>
    <tableColumn id="2" name="Project Ref No." dataDxfId="64"/>
    <tableColumn id="3" name="Project Service Unit" dataDxfId="63"/>
    <tableColumn id="4" name="Project Title" dataDxfId="62"/>
    <tableColumn id="5" name="Building" dataDxfId="61"/>
    <tableColumn id="6" name="Room" dataDxfId="60"/>
    <tableColumn id="7" name="Request Date" dataDxfId="59"/>
    <tableColumn id="8" name="Current Status" dataDxfId="58"/>
    <tableColumn id="9" name="Project Description" dataDxfId="57"/>
    <tableColumn id="10" name="PD&amp;C Org Priority No." dataDxfId="56"/>
    <tableColumn id="11" name="FS Org Priority No." dataDxfId="55"/>
    <tableColumn id="12" name="For New Faculty Hire?" dataDxfId="54"/>
    <tableColumn id="13" name="Contact" dataDxfId="53"/>
    <tableColumn id="14" name="Proj Manager" dataDxfId="52"/>
  </tableColumns>
  <tableStyleInfo name="TableStyleLight1" showFirstColumn="0" showLastColumn="0" showRowStripes="1" showColumnStripes="0"/>
</table>
</file>

<file path=xl/tables/table2.xml><?xml version="1.0" encoding="utf-8"?>
<table xmlns="http://schemas.openxmlformats.org/spreadsheetml/2006/main" id="6" name="Table6" displayName="Table6" ref="A3:E22" totalsRowShown="0">
  <tableColumns count="5">
    <tableColumn id="1" name="Organization" dataDxfId="45"/>
    <tableColumn id="2" name="Total Open Projects" dataDxfId="44">
      <calculatedColumnFormula>COUNTIF(#REF!,Planning!A4)</calculatedColumnFormula>
    </tableColumn>
    <tableColumn id="5" name="% of Total Projects" dataDxfId="43"/>
    <tableColumn id="3" name="Total Approved Budget" dataDxfId="42" dataCellStyle="Currency">
      <calculatedColumnFormula>SUMIFS(#REF!,#REF!,Planning!A4)</calculatedColumnFormula>
    </tableColumn>
    <tableColumn id="4" name="Total FS Recharge Cost" dataDxfId="41" dataCellStyle="Currency">
      <calculatedColumnFormula>SUMIFS(#REF!,#REF!,Planning!A4)</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1" name="Table1" displayName="Table1" ref="A1:AL565" totalsRowShown="0" headerRowDxfId="23" dataCellStyle="Normal">
  <autoFilter ref="A1:AL565"/>
  <tableColumns count="38">
    <tableColumn id="4" name="Proj_Ref_No" dataCellStyle="Normal"/>
    <tableColumn id="26" name="CPMS_No" dataDxfId="22"/>
    <tableColumn id="27" name="Work_Order_No" dataDxfId="21"/>
    <tableColumn id="25" name="IRT" dataDxfId="20"/>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9"/>
    <tableColumn id="31" name="Org_Contact (Prioritization Designate)" dataDxfId="18"/>
    <tableColumn id="9" name="Contact" dataCellStyle="Normal"/>
    <tableColumn id="32" name="Contact_2" dataDxfId="17"/>
    <tableColumn id="12" name="Proj_Mgr" dataCellStyle="Normal"/>
    <tableColumn id="2" name="Org_Priority" dataCellStyle="Normal"/>
    <tableColumn id="3" name="FS_Priority" dataCellStyle="Normal"/>
    <tableColumn id="30" name="FS_Priority_Last" dataDxfId="16"/>
    <tableColumn id="18" name="For_Faculty_Hire" dataCellStyle="Normal"/>
    <tableColumn id="13" name="Approved_Budget" dataCellStyle="Normal"/>
    <tableColumn id="14" name="FS_Recharge_Costs" dataDxfId="15" dataCellStyle="Normal"/>
    <tableColumn id="10" name="Project_Initiated" dataDxfId="14"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13"/>
    <tableColumn id="36" name="Scope_Date" dataDxfId="12"/>
    <tableColumn id="37" name="Scope_Reviewer" dataDxfId="11"/>
    <tableColumn id="38" name="Scope_Notes" dataDxfId="10"/>
    <tableColumn id="39" name="Scope_Complete" dataDxfId="9"/>
    <tableColumn id="23" name="Owner" dataDxfId="8">
      <calculatedColumnFormula>IF(LEN(A2)&gt;6,"FS","PD&amp;C")</calculatedColumnFormula>
    </tableColumn>
    <tableColumn id="24" name="IRT?" dataDxfId="7">
      <calculatedColumnFormula>ISNUMBER(SEARCH("IRT",Table1[[#This Row],[Current_Status]]))</calculatedColumnFormula>
    </tableColumn>
    <tableColumn id="28" name="Requested Year" dataDxfId="6">
      <calculatedColumnFormula>YEAR(Table1[[#This Row],[Project_Initiated]])</calculatedColumnFormula>
    </tableColumn>
    <tableColumn id="22" name="Data Pulled On" dataDxfId="5" dataCellStyle="Normal"/>
    <tableColumn id="33" name="FY" dataDxfId="4"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7"/>
  <sheetViews>
    <sheetView tabSelected="1" zoomScaleNormal="100" workbookViewId="0">
      <pane xSplit="2" ySplit="4" topLeftCell="C5" activePane="bottomRight" state="frozen"/>
      <selection pane="topRight" activeCell="C1" sqref="C1"/>
      <selection pane="bottomLeft" activeCell="A5" sqref="A5"/>
      <selection pane="bottomRight" activeCell="H186" sqref="H186:H187"/>
    </sheetView>
  </sheetViews>
  <sheetFormatPr defaultRowHeight="15" x14ac:dyDescent="0.25"/>
  <cols>
    <col min="1" max="1" width="17.140625" customWidth="1"/>
    <col min="2" max="2" width="13.140625" customWidth="1"/>
    <col min="3" max="3" width="7.85546875" customWidth="1"/>
    <col min="4" max="4" width="63" customWidth="1"/>
    <col min="5" max="5" width="22.28515625" bestFit="1" customWidth="1"/>
    <col min="6" max="6" width="6.85546875" customWidth="1"/>
    <col min="7" max="7" width="13.140625" customWidth="1"/>
    <col min="8" max="8" width="25.85546875" bestFit="1" customWidth="1"/>
    <col min="9" max="9" width="31.42578125" customWidth="1"/>
    <col min="10" max="10" width="7.5703125" hidden="1" customWidth="1"/>
    <col min="11" max="12" width="7.5703125" customWidth="1"/>
    <col min="13" max="13" width="17.5703125" customWidth="1"/>
    <col min="14" max="14" width="13.140625" customWidth="1"/>
  </cols>
  <sheetData>
    <row r="1" spans="1:14" s="100" customFormat="1" ht="36.75" customHeight="1" x14ac:dyDescent="0.7">
      <c r="A1" s="101" t="s">
        <v>4535</v>
      </c>
      <c r="B1" s="102"/>
      <c r="C1" s="102"/>
      <c r="D1" s="102"/>
      <c r="E1" s="102"/>
      <c r="F1" s="102"/>
      <c r="G1" s="102"/>
      <c r="H1" s="102"/>
      <c r="I1" s="169" t="s">
        <v>3371</v>
      </c>
      <c r="J1" s="169"/>
      <c r="K1" s="169"/>
      <c r="L1" s="169"/>
      <c r="M1" s="169"/>
      <c r="N1" s="169"/>
    </row>
    <row r="2" spans="1:14" ht="18.75" x14ac:dyDescent="0.3">
      <c r="A2" s="103" t="s">
        <v>3339</v>
      </c>
      <c r="B2" s="104"/>
      <c r="C2" s="105">
        <f>COUNTIFS(Table3[Project Service Unit],"FS")</f>
        <v>353</v>
      </c>
      <c r="D2" s="6"/>
      <c r="E2" s="6"/>
      <c r="F2" s="6"/>
      <c r="G2" s="6"/>
      <c r="H2" s="6"/>
      <c r="I2" s="6"/>
      <c r="J2" s="6"/>
      <c r="K2" s="6"/>
      <c r="L2" s="6"/>
      <c r="M2" s="6"/>
      <c r="N2" s="6"/>
    </row>
    <row r="3" spans="1:14" ht="18.75" customHeight="1" x14ac:dyDescent="0.3">
      <c r="A3" s="47" t="s">
        <v>351</v>
      </c>
      <c r="B3" s="48">
        <v>43647</v>
      </c>
      <c r="C3" s="167" t="s">
        <v>321</v>
      </c>
      <c r="D3" s="168"/>
      <c r="E3" s="168"/>
      <c r="F3" s="168"/>
      <c r="G3" s="168"/>
      <c r="H3" s="168"/>
      <c r="I3" s="168"/>
      <c r="J3" s="168"/>
      <c r="K3" s="168"/>
      <c r="L3" s="168"/>
      <c r="M3" s="168"/>
      <c r="N3" s="168"/>
    </row>
    <row r="4" spans="1:14" ht="60.75" thickBot="1" x14ac:dyDescent="0.3">
      <c r="A4" s="7" t="s">
        <v>302</v>
      </c>
      <c r="B4" s="23" t="s">
        <v>303</v>
      </c>
      <c r="C4" s="97" t="s">
        <v>319</v>
      </c>
      <c r="D4" s="98" t="s">
        <v>304</v>
      </c>
      <c r="E4" s="98" t="s">
        <v>6</v>
      </c>
      <c r="F4" s="98" t="s">
        <v>7</v>
      </c>
      <c r="G4" s="106" t="s">
        <v>322</v>
      </c>
      <c r="H4" s="106" t="s">
        <v>306</v>
      </c>
      <c r="I4" s="132" t="s">
        <v>305</v>
      </c>
      <c r="J4" s="70" t="s">
        <v>938</v>
      </c>
      <c r="K4" s="58" t="s">
        <v>939</v>
      </c>
      <c r="L4" s="58" t="s">
        <v>362</v>
      </c>
      <c r="M4" s="98" t="s">
        <v>8</v>
      </c>
      <c r="N4" s="99" t="s">
        <v>307</v>
      </c>
    </row>
    <row r="5" spans="1:14" ht="15" customHeight="1" thickTop="1" x14ac:dyDescent="0.25">
      <c r="A5" s="107" t="s">
        <v>21</v>
      </c>
      <c r="B5" s="129" t="s">
        <v>424</v>
      </c>
      <c r="C5" s="83" t="s">
        <v>861</v>
      </c>
      <c r="D5" s="108" t="s">
        <v>3951</v>
      </c>
      <c r="E5" s="108" t="s">
        <v>432</v>
      </c>
      <c r="F5" s="108" t="s">
        <v>370</v>
      </c>
      <c r="G5" s="112">
        <v>43355</v>
      </c>
      <c r="H5" s="108" t="s">
        <v>3375</v>
      </c>
      <c r="I5" s="112" t="s">
        <v>402</v>
      </c>
      <c r="J5" s="109" t="s">
        <v>370</v>
      </c>
      <c r="K5" s="109" t="s">
        <v>425</v>
      </c>
      <c r="L5" s="109" t="s">
        <v>370</v>
      </c>
      <c r="M5" s="110" t="s">
        <v>373</v>
      </c>
      <c r="N5" s="110" t="s">
        <v>370</v>
      </c>
    </row>
    <row r="6" spans="1:14" x14ac:dyDescent="0.25">
      <c r="A6" s="107" t="s">
        <v>32</v>
      </c>
      <c r="B6" s="129" t="s">
        <v>1234</v>
      </c>
      <c r="C6" s="83" t="s">
        <v>861</v>
      </c>
      <c r="D6" s="108" t="s">
        <v>3957</v>
      </c>
      <c r="E6" s="108" t="s">
        <v>801</v>
      </c>
      <c r="F6" s="108" t="s">
        <v>370</v>
      </c>
      <c r="G6" s="112">
        <v>43171</v>
      </c>
      <c r="H6" s="108" t="s">
        <v>3375</v>
      </c>
      <c r="I6" s="112" t="s">
        <v>1235</v>
      </c>
      <c r="J6" s="109" t="s">
        <v>370</v>
      </c>
      <c r="K6" s="109" t="s">
        <v>370</v>
      </c>
      <c r="L6" s="109" t="s">
        <v>370</v>
      </c>
      <c r="M6" s="110" t="s">
        <v>437</v>
      </c>
      <c r="N6" s="110" t="s">
        <v>338</v>
      </c>
    </row>
    <row r="7" spans="1:14" x14ac:dyDescent="0.25">
      <c r="A7" s="107" t="s">
        <v>32</v>
      </c>
      <c r="B7" s="129" t="s">
        <v>1118</v>
      </c>
      <c r="C7" s="83" t="s">
        <v>861</v>
      </c>
      <c r="D7" s="108" t="s">
        <v>3954</v>
      </c>
      <c r="E7" s="108" t="s">
        <v>811</v>
      </c>
      <c r="F7" s="108" t="s">
        <v>3117</v>
      </c>
      <c r="G7" s="112">
        <v>43186</v>
      </c>
      <c r="H7" s="108" t="s">
        <v>3375</v>
      </c>
      <c r="I7" s="112" t="s">
        <v>3116</v>
      </c>
      <c r="J7" s="109" t="s">
        <v>370</v>
      </c>
      <c r="K7" s="109" t="s">
        <v>370</v>
      </c>
      <c r="L7" s="109" t="s">
        <v>370</v>
      </c>
      <c r="M7" s="110" t="s">
        <v>1119</v>
      </c>
      <c r="N7" s="110" t="s">
        <v>338</v>
      </c>
    </row>
    <row r="8" spans="1:14" x14ac:dyDescent="0.25">
      <c r="A8" s="107" t="s">
        <v>32</v>
      </c>
      <c r="B8" s="129" t="s">
        <v>444</v>
      </c>
      <c r="C8" s="83" t="s">
        <v>861</v>
      </c>
      <c r="D8" s="108" t="s">
        <v>3967</v>
      </c>
      <c r="E8" s="108" t="s">
        <v>466</v>
      </c>
      <c r="F8" s="108" t="s">
        <v>3121</v>
      </c>
      <c r="G8" s="112">
        <v>43347</v>
      </c>
      <c r="H8" s="108" t="s">
        <v>3375</v>
      </c>
      <c r="I8" s="112" t="s">
        <v>445</v>
      </c>
      <c r="J8" s="109" t="s">
        <v>370</v>
      </c>
      <c r="K8" s="109" t="s">
        <v>405</v>
      </c>
      <c r="L8" s="109" t="s">
        <v>370</v>
      </c>
      <c r="M8" s="110" t="s">
        <v>436</v>
      </c>
      <c r="N8" s="110" t="s">
        <v>885</v>
      </c>
    </row>
    <row r="9" spans="1:14" x14ac:dyDescent="0.25">
      <c r="A9" s="107" t="s">
        <v>32</v>
      </c>
      <c r="B9" s="129" t="s">
        <v>457</v>
      </c>
      <c r="C9" s="83" t="s">
        <v>861</v>
      </c>
      <c r="D9" s="108" t="s">
        <v>3976</v>
      </c>
      <c r="E9" s="108" t="s">
        <v>3124</v>
      </c>
      <c r="F9" s="108" t="s">
        <v>370</v>
      </c>
      <c r="G9" s="112">
        <v>43277</v>
      </c>
      <c r="H9" s="108" t="s">
        <v>3375</v>
      </c>
      <c r="I9" s="112" t="s">
        <v>402</v>
      </c>
      <c r="J9" s="109" t="s">
        <v>370</v>
      </c>
      <c r="K9" s="109" t="s">
        <v>426</v>
      </c>
      <c r="L9" s="109" t="s">
        <v>370</v>
      </c>
      <c r="M9" s="110" t="s">
        <v>458</v>
      </c>
      <c r="N9" s="110" t="s">
        <v>328</v>
      </c>
    </row>
    <row r="10" spans="1:14" x14ac:dyDescent="0.25">
      <c r="A10" s="107" t="s">
        <v>32</v>
      </c>
      <c r="B10" s="129" t="s">
        <v>979</v>
      </c>
      <c r="C10" s="83" t="s">
        <v>861</v>
      </c>
      <c r="D10" s="108" t="s">
        <v>3979</v>
      </c>
      <c r="E10" s="108" t="s">
        <v>490</v>
      </c>
      <c r="F10" s="108" t="s">
        <v>3126</v>
      </c>
      <c r="G10" s="112">
        <v>42986</v>
      </c>
      <c r="H10" s="108" t="s">
        <v>3375</v>
      </c>
      <c r="I10" s="112" t="s">
        <v>980</v>
      </c>
      <c r="J10" s="109" t="s">
        <v>370</v>
      </c>
      <c r="K10" s="109" t="s">
        <v>839</v>
      </c>
      <c r="L10" s="109" t="s">
        <v>370</v>
      </c>
      <c r="M10" s="110" t="s">
        <v>436</v>
      </c>
      <c r="N10" s="110" t="s">
        <v>328</v>
      </c>
    </row>
    <row r="11" spans="1:14" x14ac:dyDescent="0.25">
      <c r="A11" s="107" t="s">
        <v>32</v>
      </c>
      <c r="B11" s="129" t="s">
        <v>1314</v>
      </c>
      <c r="C11" s="83" t="s">
        <v>861</v>
      </c>
      <c r="D11" s="108" t="s">
        <v>3980</v>
      </c>
      <c r="E11" s="108" t="s">
        <v>490</v>
      </c>
      <c r="F11" s="108" t="s">
        <v>370</v>
      </c>
      <c r="G11" s="112">
        <v>43326</v>
      </c>
      <c r="H11" s="108" t="s">
        <v>3375</v>
      </c>
      <c r="I11" s="112" t="s">
        <v>1315</v>
      </c>
      <c r="J11" s="109" t="s">
        <v>370</v>
      </c>
      <c r="K11" s="109" t="s">
        <v>839</v>
      </c>
      <c r="L11" s="109" t="s">
        <v>370</v>
      </c>
      <c r="M11" s="110" t="s">
        <v>1316</v>
      </c>
      <c r="N11" s="110" t="s">
        <v>338</v>
      </c>
    </row>
    <row r="12" spans="1:14" x14ac:dyDescent="0.25">
      <c r="A12" s="107" t="s">
        <v>32</v>
      </c>
      <c r="B12" s="129" t="s">
        <v>329</v>
      </c>
      <c r="C12" s="83" t="s">
        <v>861</v>
      </c>
      <c r="D12" s="108" t="s">
        <v>3982</v>
      </c>
      <c r="E12" s="108" t="s">
        <v>1457</v>
      </c>
      <c r="F12" s="108" t="s">
        <v>330</v>
      </c>
      <c r="G12" s="112">
        <v>43122</v>
      </c>
      <c r="H12" s="108" t="s">
        <v>3375</v>
      </c>
      <c r="I12" s="112" t="s">
        <v>462</v>
      </c>
      <c r="J12" s="109" t="s">
        <v>370</v>
      </c>
      <c r="K12" s="109" t="s">
        <v>332</v>
      </c>
      <c r="L12" s="109" t="s">
        <v>370</v>
      </c>
      <c r="M12" s="110" t="s">
        <v>331</v>
      </c>
      <c r="N12" s="110" t="s">
        <v>338</v>
      </c>
    </row>
    <row r="13" spans="1:14" x14ac:dyDescent="0.25">
      <c r="A13" s="107" t="s">
        <v>93</v>
      </c>
      <c r="B13" s="129" t="s">
        <v>1269</v>
      </c>
      <c r="C13" s="83" t="s">
        <v>861</v>
      </c>
      <c r="D13" s="108" t="s">
        <v>4005</v>
      </c>
      <c r="E13" s="108" t="s">
        <v>1431</v>
      </c>
      <c r="F13" s="108" t="s">
        <v>502</v>
      </c>
      <c r="G13" s="112">
        <v>43297</v>
      </c>
      <c r="H13" s="108" t="s">
        <v>3375</v>
      </c>
      <c r="I13" s="112" t="s">
        <v>1270</v>
      </c>
      <c r="J13" s="109" t="s">
        <v>370</v>
      </c>
      <c r="K13" s="109" t="s">
        <v>405</v>
      </c>
      <c r="L13" s="109" t="s">
        <v>370</v>
      </c>
      <c r="M13" s="110" t="s">
        <v>388</v>
      </c>
      <c r="N13" s="110" t="s">
        <v>338</v>
      </c>
    </row>
    <row r="14" spans="1:14" x14ac:dyDescent="0.25">
      <c r="A14" s="107" t="s">
        <v>93</v>
      </c>
      <c r="B14" s="129" t="s">
        <v>1262</v>
      </c>
      <c r="C14" s="83" t="s">
        <v>861</v>
      </c>
      <c r="D14" s="108" t="s">
        <v>4033</v>
      </c>
      <c r="E14" s="108" t="s">
        <v>1431</v>
      </c>
      <c r="F14" s="108" t="s">
        <v>510</v>
      </c>
      <c r="G14" s="112">
        <v>43294</v>
      </c>
      <c r="H14" s="108" t="s">
        <v>3375</v>
      </c>
      <c r="I14" s="112" t="s">
        <v>1263</v>
      </c>
      <c r="J14" s="109" t="s">
        <v>370</v>
      </c>
      <c r="K14" s="109" t="s">
        <v>195</v>
      </c>
      <c r="L14" s="109" t="s">
        <v>370</v>
      </c>
      <c r="M14" s="110" t="s">
        <v>511</v>
      </c>
      <c r="N14" s="110" t="s">
        <v>314</v>
      </c>
    </row>
    <row r="15" spans="1:14" x14ac:dyDescent="0.25">
      <c r="A15" s="107" t="s">
        <v>93</v>
      </c>
      <c r="B15" s="129" t="s">
        <v>1265</v>
      </c>
      <c r="C15" s="83" t="s">
        <v>861</v>
      </c>
      <c r="D15" s="108" t="s">
        <v>4036</v>
      </c>
      <c r="E15" s="108" t="s">
        <v>1431</v>
      </c>
      <c r="F15" s="108" t="s">
        <v>510</v>
      </c>
      <c r="G15" s="112">
        <v>43297</v>
      </c>
      <c r="H15" s="108" t="s">
        <v>3375</v>
      </c>
      <c r="I15" s="112" t="s">
        <v>1263</v>
      </c>
      <c r="J15" s="109" t="s">
        <v>370</v>
      </c>
      <c r="K15" s="109" t="s">
        <v>195</v>
      </c>
      <c r="L15" s="109" t="s">
        <v>370</v>
      </c>
      <c r="M15" s="110" t="s">
        <v>511</v>
      </c>
      <c r="N15" s="110" t="s">
        <v>314</v>
      </c>
    </row>
    <row r="16" spans="1:14" x14ac:dyDescent="0.25">
      <c r="A16" s="107" t="s">
        <v>789</v>
      </c>
      <c r="B16" s="129" t="s">
        <v>1011</v>
      </c>
      <c r="C16" s="83" t="s">
        <v>861</v>
      </c>
      <c r="D16" s="108" t="s">
        <v>4051</v>
      </c>
      <c r="E16" s="108" t="s">
        <v>790</v>
      </c>
      <c r="F16" s="108" t="s">
        <v>521</v>
      </c>
      <c r="G16" s="112">
        <v>43069</v>
      </c>
      <c r="H16" s="108" t="s">
        <v>3375</v>
      </c>
      <c r="I16" s="112" t="s">
        <v>3712</v>
      </c>
      <c r="J16" s="109" t="s">
        <v>370</v>
      </c>
      <c r="K16" s="109" t="s">
        <v>370</v>
      </c>
      <c r="L16" s="109" t="s">
        <v>370</v>
      </c>
      <c r="M16" s="110" t="s">
        <v>1012</v>
      </c>
      <c r="N16" s="110" t="s">
        <v>338</v>
      </c>
    </row>
    <row r="17" spans="1:14" x14ac:dyDescent="0.25">
      <c r="A17" s="107" t="s">
        <v>177</v>
      </c>
      <c r="B17" s="129" t="s">
        <v>1052</v>
      </c>
      <c r="C17" s="83" t="s">
        <v>861</v>
      </c>
      <c r="D17" s="108" t="s">
        <v>4070</v>
      </c>
      <c r="E17" s="108" t="s">
        <v>810</v>
      </c>
      <c r="F17" s="108" t="s">
        <v>3181</v>
      </c>
      <c r="G17" s="112">
        <v>43132</v>
      </c>
      <c r="H17" s="108" t="s">
        <v>3375</v>
      </c>
      <c r="I17" s="112" t="s">
        <v>1053</v>
      </c>
      <c r="J17" s="109" t="s">
        <v>370</v>
      </c>
      <c r="K17" s="109" t="s">
        <v>370</v>
      </c>
      <c r="L17" s="109" t="s">
        <v>370</v>
      </c>
      <c r="M17" s="110" t="s">
        <v>545</v>
      </c>
      <c r="N17" s="110" t="s">
        <v>338</v>
      </c>
    </row>
    <row r="18" spans="1:14" x14ac:dyDescent="0.25">
      <c r="A18" s="107" t="s">
        <v>177</v>
      </c>
      <c r="B18" s="129" t="s">
        <v>1152</v>
      </c>
      <c r="C18" s="83" t="s">
        <v>861</v>
      </c>
      <c r="D18" s="108" t="s">
        <v>4075</v>
      </c>
      <c r="E18" s="108" t="s">
        <v>797</v>
      </c>
      <c r="F18" s="108" t="s">
        <v>521</v>
      </c>
      <c r="G18" s="112">
        <v>43217</v>
      </c>
      <c r="H18" s="108" t="s">
        <v>3375</v>
      </c>
      <c r="I18" s="112" t="s">
        <v>1153</v>
      </c>
      <c r="J18" s="109" t="s">
        <v>370</v>
      </c>
      <c r="K18" s="109" t="s">
        <v>370</v>
      </c>
      <c r="L18" s="109" t="s">
        <v>3412</v>
      </c>
      <c r="M18" s="110" t="s">
        <v>545</v>
      </c>
      <c r="N18" s="110" t="s">
        <v>370</v>
      </c>
    </row>
    <row r="19" spans="1:14" x14ac:dyDescent="0.25">
      <c r="A19" s="107" t="s">
        <v>177</v>
      </c>
      <c r="B19" s="129" t="s">
        <v>1146</v>
      </c>
      <c r="C19" s="83" t="s">
        <v>861</v>
      </c>
      <c r="D19" s="108" t="s">
        <v>4079</v>
      </c>
      <c r="E19" s="108" t="s">
        <v>809</v>
      </c>
      <c r="F19" s="108" t="s">
        <v>521</v>
      </c>
      <c r="G19" s="112">
        <v>43228</v>
      </c>
      <c r="H19" s="108" t="s">
        <v>3375</v>
      </c>
      <c r="I19" s="112" t="s">
        <v>3197</v>
      </c>
      <c r="J19" s="109" t="s">
        <v>370</v>
      </c>
      <c r="K19" s="109" t="s">
        <v>370</v>
      </c>
      <c r="L19" s="109" t="s">
        <v>3412</v>
      </c>
      <c r="M19" s="110" t="s">
        <v>1147</v>
      </c>
      <c r="N19" s="110" t="s">
        <v>338</v>
      </c>
    </row>
    <row r="20" spans="1:14" x14ac:dyDescent="0.25">
      <c r="A20" s="107" t="s">
        <v>177</v>
      </c>
      <c r="B20" s="129" t="s">
        <v>3889</v>
      </c>
      <c r="C20" s="83" t="s">
        <v>861</v>
      </c>
      <c r="D20" s="108" t="s">
        <v>4094</v>
      </c>
      <c r="E20" s="108" t="s">
        <v>797</v>
      </c>
      <c r="F20" s="108" t="s">
        <v>3184</v>
      </c>
      <c r="G20" s="112">
        <v>43595</v>
      </c>
      <c r="H20" s="108" t="s">
        <v>3375</v>
      </c>
      <c r="I20" s="112" t="s">
        <v>370</v>
      </c>
      <c r="J20" s="109" t="s">
        <v>370</v>
      </c>
      <c r="K20" s="109" t="s">
        <v>403</v>
      </c>
      <c r="L20" s="109" t="s">
        <v>370</v>
      </c>
      <c r="M20" s="110" t="s">
        <v>4095</v>
      </c>
      <c r="N20" s="110" t="s">
        <v>314</v>
      </c>
    </row>
    <row r="21" spans="1:14" x14ac:dyDescent="0.25">
      <c r="A21" s="107" t="s">
        <v>177</v>
      </c>
      <c r="B21" s="129" t="s">
        <v>577</v>
      </c>
      <c r="C21" s="83" t="s">
        <v>861</v>
      </c>
      <c r="D21" s="108" t="s">
        <v>4141</v>
      </c>
      <c r="E21" s="108" t="s">
        <v>797</v>
      </c>
      <c r="F21" s="108" t="s">
        <v>3211</v>
      </c>
      <c r="G21" s="112">
        <v>43217</v>
      </c>
      <c r="H21" s="108" t="s">
        <v>3375</v>
      </c>
      <c r="I21" s="112" t="s">
        <v>578</v>
      </c>
      <c r="J21" s="109" t="s">
        <v>370</v>
      </c>
      <c r="K21" s="109" t="s">
        <v>423</v>
      </c>
      <c r="L21" s="109" t="s">
        <v>3412</v>
      </c>
      <c r="M21" s="110" t="s">
        <v>545</v>
      </c>
      <c r="N21" s="110" t="s">
        <v>338</v>
      </c>
    </row>
    <row r="22" spans="1:14" x14ac:dyDescent="0.25">
      <c r="A22" s="107" t="s">
        <v>177</v>
      </c>
      <c r="B22" s="129" t="s">
        <v>1325</v>
      </c>
      <c r="C22" s="83" t="s">
        <v>861</v>
      </c>
      <c r="D22" s="108" t="s">
        <v>4156</v>
      </c>
      <c r="E22" s="108" t="s">
        <v>810</v>
      </c>
      <c r="F22" s="108" t="s">
        <v>581</v>
      </c>
      <c r="G22" s="112">
        <v>43340</v>
      </c>
      <c r="H22" s="108" t="s">
        <v>3375</v>
      </c>
      <c r="I22" s="112" t="s">
        <v>1326</v>
      </c>
      <c r="J22" s="109" t="s">
        <v>370</v>
      </c>
      <c r="K22" s="109" t="s">
        <v>839</v>
      </c>
      <c r="L22" s="109" t="s">
        <v>370</v>
      </c>
      <c r="M22" s="110" t="s">
        <v>1327</v>
      </c>
      <c r="N22" s="110" t="s">
        <v>314</v>
      </c>
    </row>
    <row r="23" spans="1:14" x14ac:dyDescent="0.25">
      <c r="A23" s="107" t="s">
        <v>177</v>
      </c>
      <c r="B23" s="129" t="s">
        <v>1328</v>
      </c>
      <c r="C23" s="83" t="s">
        <v>861</v>
      </c>
      <c r="D23" s="108" t="s">
        <v>4156</v>
      </c>
      <c r="E23" s="108" t="s">
        <v>810</v>
      </c>
      <c r="F23" s="108" t="s">
        <v>581</v>
      </c>
      <c r="G23" s="112">
        <v>43340</v>
      </c>
      <c r="H23" s="108" t="s">
        <v>3375</v>
      </c>
      <c r="I23" s="112" t="s">
        <v>1329</v>
      </c>
      <c r="J23" s="109" t="s">
        <v>370</v>
      </c>
      <c r="K23" s="109" t="s">
        <v>3214</v>
      </c>
      <c r="L23" s="109" t="s">
        <v>370</v>
      </c>
      <c r="M23" s="110" t="s">
        <v>1327</v>
      </c>
      <c r="N23" s="110" t="s">
        <v>314</v>
      </c>
    </row>
    <row r="24" spans="1:14" x14ac:dyDescent="0.25">
      <c r="A24" s="107" t="s">
        <v>194</v>
      </c>
      <c r="B24" s="129" t="s">
        <v>1309</v>
      </c>
      <c r="C24" s="83" t="s">
        <v>861</v>
      </c>
      <c r="D24" s="108" t="s">
        <v>4172</v>
      </c>
      <c r="E24" s="108" t="s">
        <v>784</v>
      </c>
      <c r="F24" s="108" t="s">
        <v>592</v>
      </c>
      <c r="G24" s="112">
        <v>43328</v>
      </c>
      <c r="H24" s="108" t="s">
        <v>3375</v>
      </c>
      <c r="I24" s="112" t="s">
        <v>1310</v>
      </c>
      <c r="J24" s="109" t="s">
        <v>370</v>
      </c>
      <c r="K24" s="109" t="s">
        <v>370</v>
      </c>
      <c r="L24" s="109" t="s">
        <v>370</v>
      </c>
      <c r="M24" s="110" t="s">
        <v>522</v>
      </c>
      <c r="N24" s="110" t="s">
        <v>338</v>
      </c>
    </row>
    <row r="25" spans="1:14" x14ac:dyDescent="0.25">
      <c r="A25" s="107" t="s">
        <v>194</v>
      </c>
      <c r="B25" s="129" t="s">
        <v>1319</v>
      </c>
      <c r="C25" s="83" t="s">
        <v>861</v>
      </c>
      <c r="D25" s="108" t="s">
        <v>4180</v>
      </c>
      <c r="E25" s="108" t="s">
        <v>3236</v>
      </c>
      <c r="F25" s="108" t="s">
        <v>275</v>
      </c>
      <c r="G25" s="112">
        <v>43336</v>
      </c>
      <c r="H25" s="108" t="s">
        <v>3375</v>
      </c>
      <c r="I25" s="112" t="s">
        <v>1320</v>
      </c>
      <c r="J25" s="109" t="s">
        <v>370</v>
      </c>
      <c r="K25" s="109" t="s">
        <v>370</v>
      </c>
      <c r="L25" s="109" t="s">
        <v>370</v>
      </c>
      <c r="M25" s="110" t="s">
        <v>381</v>
      </c>
      <c r="N25" s="110" t="s">
        <v>370</v>
      </c>
    </row>
    <row r="26" spans="1:14" x14ac:dyDescent="0.25">
      <c r="A26" s="107" t="s">
        <v>194</v>
      </c>
      <c r="B26" s="129" t="s">
        <v>1380</v>
      </c>
      <c r="C26" s="83" t="s">
        <v>861</v>
      </c>
      <c r="D26" s="108" t="s">
        <v>4176</v>
      </c>
      <c r="E26" s="108" t="s">
        <v>805</v>
      </c>
      <c r="F26" s="108" t="s">
        <v>385</v>
      </c>
      <c r="G26" s="112">
        <v>43377</v>
      </c>
      <c r="H26" s="108" t="s">
        <v>3375</v>
      </c>
      <c r="I26" s="112" t="s">
        <v>370</v>
      </c>
      <c r="J26" s="109" t="s">
        <v>370</v>
      </c>
      <c r="K26" s="109" t="s">
        <v>370</v>
      </c>
      <c r="L26" s="109" t="s">
        <v>370</v>
      </c>
      <c r="M26" s="110" t="s">
        <v>386</v>
      </c>
      <c r="N26" s="110" t="s">
        <v>314</v>
      </c>
    </row>
    <row r="27" spans="1:14" x14ac:dyDescent="0.25">
      <c r="A27" s="107" t="s">
        <v>194</v>
      </c>
      <c r="B27" s="129" t="s">
        <v>594</v>
      </c>
      <c r="C27" s="83" t="s">
        <v>861</v>
      </c>
      <c r="D27" s="108" t="s">
        <v>4208</v>
      </c>
      <c r="E27" s="108" t="s">
        <v>536</v>
      </c>
      <c r="F27" s="108" t="s">
        <v>596</v>
      </c>
      <c r="G27" s="112">
        <v>43116</v>
      </c>
      <c r="H27" s="108" t="s">
        <v>3375</v>
      </c>
      <c r="I27" s="112" t="s">
        <v>595</v>
      </c>
      <c r="J27" s="109" t="s">
        <v>370</v>
      </c>
      <c r="K27" s="109" t="s">
        <v>407</v>
      </c>
      <c r="L27" s="109" t="s">
        <v>370</v>
      </c>
      <c r="M27" s="110" t="s">
        <v>197</v>
      </c>
      <c r="N27" s="110" t="s">
        <v>338</v>
      </c>
    </row>
    <row r="28" spans="1:14" x14ac:dyDescent="0.25">
      <c r="A28" s="107" t="s">
        <v>194</v>
      </c>
      <c r="B28" s="129" t="s">
        <v>603</v>
      </c>
      <c r="C28" s="83" t="s">
        <v>861</v>
      </c>
      <c r="D28" s="108" t="s">
        <v>4215</v>
      </c>
      <c r="E28" s="108" t="s">
        <v>818</v>
      </c>
      <c r="F28" s="108" t="s">
        <v>604</v>
      </c>
      <c r="G28" s="112">
        <v>43301</v>
      </c>
      <c r="H28" s="108" t="s">
        <v>3375</v>
      </c>
      <c r="I28" s="112" t="s">
        <v>1276</v>
      </c>
      <c r="J28" s="109" t="s">
        <v>370</v>
      </c>
      <c r="K28" s="109" t="s">
        <v>565</v>
      </c>
      <c r="L28" s="109" t="s">
        <v>370</v>
      </c>
      <c r="M28" s="110" t="s">
        <v>379</v>
      </c>
      <c r="N28" s="110" t="s">
        <v>338</v>
      </c>
    </row>
    <row r="29" spans="1:14" x14ac:dyDescent="0.25">
      <c r="A29" s="107" t="s">
        <v>194</v>
      </c>
      <c r="B29" s="129" t="s">
        <v>645</v>
      </c>
      <c r="C29" s="83" t="s">
        <v>861</v>
      </c>
      <c r="D29" s="108" t="s">
        <v>4176</v>
      </c>
      <c r="E29" s="108" t="s">
        <v>805</v>
      </c>
      <c r="F29" s="108" t="s">
        <v>385</v>
      </c>
      <c r="G29" s="112">
        <v>43167</v>
      </c>
      <c r="H29" s="108" t="s">
        <v>3375</v>
      </c>
      <c r="I29" s="112" t="s">
        <v>399</v>
      </c>
      <c r="J29" s="109" t="s">
        <v>370</v>
      </c>
      <c r="K29" s="109" t="s">
        <v>422</v>
      </c>
      <c r="L29" s="109" t="s">
        <v>3412</v>
      </c>
      <c r="M29" s="110" t="s">
        <v>386</v>
      </c>
      <c r="N29" s="110" t="s">
        <v>314</v>
      </c>
    </row>
    <row r="30" spans="1:14" x14ac:dyDescent="0.25">
      <c r="A30" s="107" t="s">
        <v>194</v>
      </c>
      <c r="B30" s="129" t="s">
        <v>657</v>
      </c>
      <c r="C30" s="83" t="s">
        <v>861</v>
      </c>
      <c r="D30" s="108" t="s">
        <v>4251</v>
      </c>
      <c r="E30" s="108" t="s">
        <v>1312</v>
      </c>
      <c r="F30" s="108" t="s">
        <v>3267</v>
      </c>
      <c r="G30" s="112">
        <v>43333</v>
      </c>
      <c r="H30" s="108" t="s">
        <v>3375</v>
      </c>
      <c r="I30" s="112">
        <v>43592</v>
      </c>
      <c r="J30" s="109" t="s">
        <v>370</v>
      </c>
      <c r="K30" s="109" t="s">
        <v>658</v>
      </c>
      <c r="L30" s="109" t="s">
        <v>370</v>
      </c>
      <c r="M30" s="110" t="s">
        <v>382</v>
      </c>
      <c r="N30" s="110" t="s">
        <v>314</v>
      </c>
    </row>
    <row r="31" spans="1:14" x14ac:dyDescent="0.25">
      <c r="A31" s="107" t="s">
        <v>194</v>
      </c>
      <c r="B31" s="129" t="s">
        <v>1300</v>
      </c>
      <c r="C31" s="83" t="s">
        <v>861</v>
      </c>
      <c r="D31" s="108" t="s">
        <v>4277</v>
      </c>
      <c r="E31" s="108" t="s">
        <v>143</v>
      </c>
      <c r="F31" s="108" t="s">
        <v>519</v>
      </c>
      <c r="G31" s="112">
        <v>43315</v>
      </c>
      <c r="H31" s="108" t="s">
        <v>3375</v>
      </c>
      <c r="I31" s="112" t="s">
        <v>1301</v>
      </c>
      <c r="J31" s="109" t="s">
        <v>370</v>
      </c>
      <c r="K31" s="109" t="s">
        <v>839</v>
      </c>
      <c r="L31" s="109" t="s">
        <v>370</v>
      </c>
      <c r="M31" s="110" t="s">
        <v>1302</v>
      </c>
      <c r="N31" s="110" t="s">
        <v>890</v>
      </c>
    </row>
    <row r="32" spans="1:14" x14ac:dyDescent="0.25">
      <c r="A32" s="107" t="s">
        <v>3338</v>
      </c>
      <c r="B32" s="129" t="s">
        <v>3474</v>
      </c>
      <c r="C32" s="83" t="s">
        <v>861</v>
      </c>
      <c r="D32" s="108" t="s">
        <v>4280</v>
      </c>
      <c r="E32" s="108" t="s">
        <v>790</v>
      </c>
      <c r="F32" s="108" t="s">
        <v>3528</v>
      </c>
      <c r="G32" s="112">
        <v>43468</v>
      </c>
      <c r="H32" s="108" t="s">
        <v>3375</v>
      </c>
      <c r="I32" s="112" t="s">
        <v>370</v>
      </c>
      <c r="J32" s="109" t="s">
        <v>370</v>
      </c>
      <c r="K32" s="109" t="s">
        <v>521</v>
      </c>
      <c r="L32" s="109" t="s">
        <v>370</v>
      </c>
      <c r="M32" s="110" t="s">
        <v>1012</v>
      </c>
      <c r="N32" s="110" t="s">
        <v>370</v>
      </c>
    </row>
    <row r="33" spans="1:14" x14ac:dyDescent="0.25">
      <c r="A33" s="107" t="s">
        <v>250</v>
      </c>
      <c r="B33" s="129" t="s">
        <v>1362</v>
      </c>
      <c r="C33" s="83" t="s">
        <v>861</v>
      </c>
      <c r="D33" s="108" t="s">
        <v>4302</v>
      </c>
      <c r="E33" s="108" t="s">
        <v>2110</v>
      </c>
      <c r="F33" s="108" t="s">
        <v>370</v>
      </c>
      <c r="G33" s="112">
        <v>43333</v>
      </c>
      <c r="H33" s="108" t="s">
        <v>3375</v>
      </c>
      <c r="I33" s="112" t="s">
        <v>3283</v>
      </c>
      <c r="J33" s="109" t="s">
        <v>370</v>
      </c>
      <c r="K33" s="109" t="s">
        <v>370</v>
      </c>
      <c r="L33" s="109" t="s">
        <v>370</v>
      </c>
      <c r="M33" s="110" t="s">
        <v>1003</v>
      </c>
      <c r="N33" s="110" t="s">
        <v>314</v>
      </c>
    </row>
    <row r="34" spans="1:14" x14ac:dyDescent="0.25">
      <c r="A34" s="107" t="s">
        <v>250</v>
      </c>
      <c r="B34" s="129" t="s">
        <v>706</v>
      </c>
      <c r="C34" s="83" t="s">
        <v>861</v>
      </c>
      <c r="D34" s="108" t="s">
        <v>4305</v>
      </c>
      <c r="E34" s="108" t="s">
        <v>788</v>
      </c>
      <c r="F34" s="108" t="s">
        <v>708</v>
      </c>
      <c r="G34" s="112">
        <v>43090</v>
      </c>
      <c r="H34" s="108" t="s">
        <v>3375</v>
      </c>
      <c r="I34" s="112" t="s">
        <v>707</v>
      </c>
      <c r="J34" s="109" t="s">
        <v>370</v>
      </c>
      <c r="K34" s="109" t="s">
        <v>400</v>
      </c>
      <c r="L34" s="109" t="s">
        <v>370</v>
      </c>
      <c r="M34" s="110" t="s">
        <v>709</v>
      </c>
      <c r="N34" s="110" t="s">
        <v>338</v>
      </c>
    </row>
    <row r="35" spans="1:14" x14ac:dyDescent="0.25">
      <c r="A35" s="107" t="s">
        <v>250</v>
      </c>
      <c r="B35" s="129" t="s">
        <v>1001</v>
      </c>
      <c r="C35" s="83" t="s">
        <v>861</v>
      </c>
      <c r="D35" s="108" t="s">
        <v>4309</v>
      </c>
      <c r="E35" s="108" t="s">
        <v>2110</v>
      </c>
      <c r="F35" s="108" t="s">
        <v>3125</v>
      </c>
      <c r="G35" s="112">
        <v>43059</v>
      </c>
      <c r="H35" s="108" t="s">
        <v>3375</v>
      </c>
      <c r="I35" s="112" t="s">
        <v>1002</v>
      </c>
      <c r="J35" s="109" t="s">
        <v>370</v>
      </c>
      <c r="K35" s="109" t="s">
        <v>423</v>
      </c>
      <c r="L35" s="109" t="s">
        <v>370</v>
      </c>
      <c r="M35" s="110" t="s">
        <v>1003</v>
      </c>
      <c r="N35" s="110" t="s">
        <v>338</v>
      </c>
    </row>
    <row r="36" spans="1:14" x14ac:dyDescent="0.25">
      <c r="A36" s="107" t="s">
        <v>721</v>
      </c>
      <c r="B36" s="129" t="s">
        <v>726</v>
      </c>
      <c r="C36" s="83" t="s">
        <v>861</v>
      </c>
      <c r="D36" s="108" t="s">
        <v>4312</v>
      </c>
      <c r="E36" s="108" t="s">
        <v>1736</v>
      </c>
      <c r="F36" s="108" t="s">
        <v>3292</v>
      </c>
      <c r="G36" s="112">
        <v>42893</v>
      </c>
      <c r="H36" s="108" t="s">
        <v>3375</v>
      </c>
      <c r="I36" s="112" t="s">
        <v>727</v>
      </c>
      <c r="J36" s="109" t="s">
        <v>370</v>
      </c>
      <c r="K36" s="109" t="s">
        <v>370</v>
      </c>
      <c r="L36" s="109" t="s">
        <v>370</v>
      </c>
      <c r="M36" s="110" t="s">
        <v>728</v>
      </c>
      <c r="N36" s="110" t="s">
        <v>338</v>
      </c>
    </row>
    <row r="37" spans="1:14" x14ac:dyDescent="0.25">
      <c r="A37" s="107" t="s">
        <v>721</v>
      </c>
      <c r="B37" s="129" t="s">
        <v>1335</v>
      </c>
      <c r="C37" s="83" t="s">
        <v>861</v>
      </c>
      <c r="D37" s="108" t="s">
        <v>4315</v>
      </c>
      <c r="E37" s="108" t="s">
        <v>92</v>
      </c>
      <c r="F37" s="108" t="s">
        <v>3198</v>
      </c>
      <c r="G37" s="112">
        <v>43349</v>
      </c>
      <c r="H37" s="108" t="s">
        <v>3375</v>
      </c>
      <c r="I37" s="112" t="s">
        <v>1336</v>
      </c>
      <c r="J37" s="109" t="s">
        <v>370</v>
      </c>
      <c r="K37" s="109" t="s">
        <v>400</v>
      </c>
      <c r="L37" s="109" t="s">
        <v>370</v>
      </c>
      <c r="M37" s="110" t="s">
        <v>1083</v>
      </c>
      <c r="N37" s="110" t="s">
        <v>314</v>
      </c>
    </row>
    <row r="38" spans="1:14" x14ac:dyDescent="0.25">
      <c r="A38" s="107" t="s">
        <v>721</v>
      </c>
      <c r="B38" s="129" t="s">
        <v>3890</v>
      </c>
      <c r="C38" s="83" t="s">
        <v>861</v>
      </c>
      <c r="D38" s="108" t="s">
        <v>4321</v>
      </c>
      <c r="E38" s="108" t="s">
        <v>2750</v>
      </c>
      <c r="F38" s="108" t="s">
        <v>4322</v>
      </c>
      <c r="G38" s="112">
        <v>43566</v>
      </c>
      <c r="H38" s="108" t="s">
        <v>3375</v>
      </c>
      <c r="I38" s="112" t="s">
        <v>370</v>
      </c>
      <c r="J38" s="109" t="s">
        <v>370</v>
      </c>
      <c r="K38" s="109" t="s">
        <v>4324</v>
      </c>
      <c r="L38" s="109" t="s">
        <v>370</v>
      </c>
      <c r="M38" s="110" t="s">
        <v>4323</v>
      </c>
      <c r="N38" s="110" t="s">
        <v>314</v>
      </c>
    </row>
    <row r="39" spans="1:14" x14ac:dyDescent="0.25">
      <c r="A39" s="107" t="s">
        <v>785</v>
      </c>
      <c r="B39" s="129" t="s">
        <v>1272</v>
      </c>
      <c r="C39" s="83" t="s">
        <v>861</v>
      </c>
      <c r="D39" s="108" t="s">
        <v>4329</v>
      </c>
      <c r="E39" s="108" t="s">
        <v>809</v>
      </c>
      <c r="F39" s="108" t="s">
        <v>519</v>
      </c>
      <c r="G39" s="112">
        <v>43297</v>
      </c>
      <c r="H39" s="108" t="s">
        <v>3375</v>
      </c>
      <c r="I39" s="112" t="s">
        <v>1273</v>
      </c>
      <c r="J39" s="109" t="s">
        <v>370</v>
      </c>
      <c r="K39" s="109" t="s">
        <v>370</v>
      </c>
      <c r="L39" s="109" t="s">
        <v>370</v>
      </c>
      <c r="M39" s="110" t="s">
        <v>1106</v>
      </c>
      <c r="N39" s="110" t="s">
        <v>314</v>
      </c>
    </row>
    <row r="40" spans="1:14" x14ac:dyDescent="0.25">
      <c r="A40" s="107" t="s">
        <v>280</v>
      </c>
      <c r="B40" s="129" t="s">
        <v>1122</v>
      </c>
      <c r="C40" s="83" t="s">
        <v>861</v>
      </c>
      <c r="D40" s="108" t="s">
        <v>4343</v>
      </c>
      <c r="E40" s="108" t="s">
        <v>803</v>
      </c>
      <c r="F40" s="108" t="s">
        <v>3311</v>
      </c>
      <c r="G40" s="112">
        <v>43195</v>
      </c>
      <c r="H40" s="108" t="s">
        <v>3375</v>
      </c>
      <c r="I40" s="112" t="s">
        <v>1123</v>
      </c>
      <c r="J40" s="109" t="s">
        <v>370</v>
      </c>
      <c r="K40" s="109" t="s">
        <v>370</v>
      </c>
      <c r="L40" s="109" t="s">
        <v>370</v>
      </c>
      <c r="M40" s="110" t="s">
        <v>1124</v>
      </c>
      <c r="N40" s="110" t="s">
        <v>338</v>
      </c>
    </row>
    <row r="41" spans="1:14" x14ac:dyDescent="0.25">
      <c r="A41" s="107" t="s">
        <v>280</v>
      </c>
      <c r="B41" s="129" t="s">
        <v>3482</v>
      </c>
      <c r="C41" s="83" t="s">
        <v>861</v>
      </c>
      <c r="D41" s="108" t="s">
        <v>4348</v>
      </c>
      <c r="E41" s="108" t="s">
        <v>2753</v>
      </c>
      <c r="F41" s="108" t="s">
        <v>370</v>
      </c>
      <c r="G41" s="112">
        <v>43448</v>
      </c>
      <c r="H41" s="108" t="s">
        <v>3375</v>
      </c>
      <c r="I41" s="112">
        <v>43622</v>
      </c>
      <c r="J41" s="109" t="s">
        <v>370</v>
      </c>
      <c r="K41" s="109" t="s">
        <v>419</v>
      </c>
      <c r="L41" s="109" t="s">
        <v>370</v>
      </c>
      <c r="M41" s="110" t="s">
        <v>744</v>
      </c>
      <c r="N41" s="110" t="s">
        <v>314</v>
      </c>
    </row>
    <row r="42" spans="1:14" x14ac:dyDescent="0.25">
      <c r="A42" s="107" t="s">
        <v>280</v>
      </c>
      <c r="B42" s="129" t="s">
        <v>1399</v>
      </c>
      <c r="C42" s="83" t="s">
        <v>861</v>
      </c>
      <c r="D42" s="108" t="s">
        <v>1400</v>
      </c>
      <c r="E42" s="108" t="s">
        <v>720</v>
      </c>
      <c r="F42" s="108" t="s">
        <v>3318</v>
      </c>
      <c r="G42" s="112">
        <v>43298</v>
      </c>
      <c r="H42" s="108" t="s">
        <v>3375</v>
      </c>
      <c r="I42" s="112" t="s">
        <v>1401</v>
      </c>
      <c r="J42" s="109" t="s">
        <v>370</v>
      </c>
      <c r="K42" s="109" t="s">
        <v>839</v>
      </c>
      <c r="L42" s="109" t="s">
        <v>370</v>
      </c>
      <c r="M42" s="110" t="s">
        <v>749</v>
      </c>
      <c r="N42" s="110" t="s">
        <v>338</v>
      </c>
    </row>
    <row r="43" spans="1:14" x14ac:dyDescent="0.25">
      <c r="A43" s="107" t="s">
        <v>1034</v>
      </c>
      <c r="B43" s="129" t="s">
        <v>758</v>
      </c>
      <c r="C43" s="83" t="s">
        <v>861</v>
      </c>
      <c r="D43" s="108" t="s">
        <v>4362</v>
      </c>
      <c r="E43" s="108" t="s">
        <v>788</v>
      </c>
      <c r="F43" s="108" t="s">
        <v>760</v>
      </c>
      <c r="G43" s="112">
        <v>43116</v>
      </c>
      <c r="H43" s="108" t="s">
        <v>3375</v>
      </c>
      <c r="I43" s="112" t="s">
        <v>759</v>
      </c>
      <c r="J43" s="109" t="s">
        <v>370</v>
      </c>
      <c r="K43" s="109" t="s">
        <v>422</v>
      </c>
      <c r="L43" s="109" t="s">
        <v>3412</v>
      </c>
      <c r="M43" s="110" t="s">
        <v>753</v>
      </c>
      <c r="N43" s="110" t="s">
        <v>338</v>
      </c>
    </row>
    <row r="44" spans="1:14" x14ac:dyDescent="0.25">
      <c r="A44" s="107" t="s">
        <v>286</v>
      </c>
      <c r="B44" s="129" t="s">
        <v>1199</v>
      </c>
      <c r="C44" s="83" t="s">
        <v>861</v>
      </c>
      <c r="D44" s="108" t="s">
        <v>4365</v>
      </c>
      <c r="E44" s="108" t="s">
        <v>811</v>
      </c>
      <c r="F44" s="108" t="s">
        <v>3327</v>
      </c>
      <c r="G44" s="112">
        <v>43265</v>
      </c>
      <c r="H44" s="108" t="s">
        <v>3375</v>
      </c>
      <c r="I44" s="112" t="s">
        <v>1200</v>
      </c>
      <c r="J44" s="109" t="s">
        <v>370</v>
      </c>
      <c r="K44" s="109" t="s">
        <v>370</v>
      </c>
      <c r="L44" s="109" t="s">
        <v>370</v>
      </c>
      <c r="M44" s="110" t="s">
        <v>1201</v>
      </c>
      <c r="N44" s="110" t="s">
        <v>338</v>
      </c>
    </row>
    <row r="45" spans="1:14" x14ac:dyDescent="0.25">
      <c r="A45" s="107" t="s">
        <v>296</v>
      </c>
      <c r="B45" s="129" t="s">
        <v>3485</v>
      </c>
      <c r="C45" s="83" t="s">
        <v>861</v>
      </c>
      <c r="D45" s="108" t="s">
        <v>4396</v>
      </c>
      <c r="E45" s="108" t="s">
        <v>694</v>
      </c>
      <c r="F45" s="108" t="s">
        <v>400</v>
      </c>
      <c r="G45" s="112">
        <v>43452</v>
      </c>
      <c r="H45" s="108" t="s">
        <v>3375</v>
      </c>
      <c r="I45" s="112">
        <v>43560</v>
      </c>
      <c r="J45" s="109" t="s">
        <v>370</v>
      </c>
      <c r="K45" s="109" t="s">
        <v>400</v>
      </c>
      <c r="L45" s="109" t="s">
        <v>370</v>
      </c>
      <c r="M45" s="110" t="s">
        <v>3555</v>
      </c>
      <c r="N45" s="110" t="s">
        <v>314</v>
      </c>
    </row>
    <row r="46" spans="1:14" x14ac:dyDescent="0.25">
      <c r="A46" s="107" t="s">
        <v>21</v>
      </c>
      <c r="B46" s="129" t="s">
        <v>408</v>
      </c>
      <c r="C46" s="83" t="s">
        <v>861</v>
      </c>
      <c r="D46" s="108" t="s">
        <v>3943</v>
      </c>
      <c r="E46" s="108" t="s">
        <v>583</v>
      </c>
      <c r="F46" s="108" t="s">
        <v>3112</v>
      </c>
      <c r="G46" s="112">
        <v>43355</v>
      </c>
      <c r="H46" s="108" t="s">
        <v>3372</v>
      </c>
      <c r="I46" s="112" t="s">
        <v>402</v>
      </c>
      <c r="J46" s="109" t="s">
        <v>370</v>
      </c>
      <c r="K46" s="109" t="s">
        <v>409</v>
      </c>
      <c r="L46" s="109" t="s">
        <v>370</v>
      </c>
      <c r="M46" s="110" t="s">
        <v>373</v>
      </c>
      <c r="N46" s="110" t="s">
        <v>370</v>
      </c>
    </row>
    <row r="47" spans="1:14" x14ac:dyDescent="0.25">
      <c r="A47" s="107" t="s">
        <v>21</v>
      </c>
      <c r="B47" s="129" t="s">
        <v>413</v>
      </c>
      <c r="C47" s="83" t="s">
        <v>861</v>
      </c>
      <c r="D47" s="108" t="s">
        <v>3945</v>
      </c>
      <c r="E47" s="108" t="s">
        <v>3113</v>
      </c>
      <c r="F47" s="108" t="s">
        <v>370</v>
      </c>
      <c r="G47" s="112">
        <v>43355</v>
      </c>
      <c r="H47" s="108" t="s">
        <v>3372</v>
      </c>
      <c r="I47" s="112" t="s">
        <v>402</v>
      </c>
      <c r="J47" s="109" t="s">
        <v>370</v>
      </c>
      <c r="K47" s="109" t="s">
        <v>414</v>
      </c>
      <c r="L47" s="109" t="s">
        <v>370</v>
      </c>
      <c r="M47" s="110" t="s">
        <v>373</v>
      </c>
      <c r="N47" s="110" t="s">
        <v>370</v>
      </c>
    </row>
    <row r="48" spans="1:14" x14ac:dyDescent="0.25">
      <c r="A48" s="107" t="s">
        <v>21</v>
      </c>
      <c r="B48" s="129" t="s">
        <v>418</v>
      </c>
      <c r="C48" s="83" t="s">
        <v>861</v>
      </c>
      <c r="D48" s="108" t="s">
        <v>3947</v>
      </c>
      <c r="E48" s="108" t="s">
        <v>583</v>
      </c>
      <c r="F48" s="108" t="s">
        <v>370</v>
      </c>
      <c r="G48" s="112">
        <v>43354</v>
      </c>
      <c r="H48" s="108" t="s">
        <v>3372</v>
      </c>
      <c r="I48" s="112" t="s">
        <v>399</v>
      </c>
      <c r="J48" s="109" t="s">
        <v>370</v>
      </c>
      <c r="K48" s="109" t="s">
        <v>419</v>
      </c>
      <c r="L48" s="109" t="s">
        <v>370</v>
      </c>
      <c r="M48" s="110" t="s">
        <v>373</v>
      </c>
      <c r="N48" s="110" t="s">
        <v>314</v>
      </c>
    </row>
    <row r="49" spans="1:14" x14ac:dyDescent="0.25">
      <c r="A49" s="107" t="s">
        <v>21</v>
      </c>
      <c r="B49" s="129" t="s">
        <v>4403</v>
      </c>
      <c r="C49" s="83" t="s">
        <v>861</v>
      </c>
      <c r="D49" s="108" t="s">
        <v>4404</v>
      </c>
      <c r="E49" s="108" t="s">
        <v>583</v>
      </c>
      <c r="F49" s="108" t="s">
        <v>4405</v>
      </c>
      <c r="G49" s="112">
        <v>43608</v>
      </c>
      <c r="H49" s="108" t="s">
        <v>3372</v>
      </c>
      <c r="I49" s="112">
        <v>43635</v>
      </c>
      <c r="J49" s="109" t="s">
        <v>370</v>
      </c>
      <c r="K49" s="109" t="s">
        <v>419</v>
      </c>
      <c r="L49" s="109" t="s">
        <v>370</v>
      </c>
      <c r="M49" s="110" t="s">
        <v>395</v>
      </c>
      <c r="N49" s="110" t="s">
        <v>338</v>
      </c>
    </row>
    <row r="50" spans="1:14" x14ac:dyDescent="0.25">
      <c r="A50" s="107" t="s">
        <v>21</v>
      </c>
      <c r="B50" s="129" t="s">
        <v>1348</v>
      </c>
      <c r="C50" s="83" t="s">
        <v>861</v>
      </c>
      <c r="D50" s="108" t="s">
        <v>3950</v>
      </c>
      <c r="E50" s="108" t="s">
        <v>583</v>
      </c>
      <c r="F50" s="108" t="s">
        <v>370</v>
      </c>
      <c r="G50" s="112">
        <v>43355</v>
      </c>
      <c r="H50" s="108" t="s">
        <v>3372</v>
      </c>
      <c r="I50" s="112" t="s">
        <v>1349</v>
      </c>
      <c r="J50" s="109" t="s">
        <v>370</v>
      </c>
      <c r="K50" s="109" t="s">
        <v>423</v>
      </c>
      <c r="L50" s="109" t="s">
        <v>370</v>
      </c>
      <c r="M50" s="110" t="s">
        <v>373</v>
      </c>
      <c r="N50" s="110" t="s">
        <v>370</v>
      </c>
    </row>
    <row r="51" spans="1:14" x14ac:dyDescent="0.25">
      <c r="A51" s="107" t="s">
        <v>32</v>
      </c>
      <c r="B51" s="129" t="s">
        <v>1377</v>
      </c>
      <c r="C51" s="83" t="s">
        <v>861</v>
      </c>
      <c r="D51" s="108" t="s">
        <v>3956</v>
      </c>
      <c r="E51" s="108" t="s">
        <v>1378</v>
      </c>
      <c r="F51" s="108" t="s">
        <v>370</v>
      </c>
      <c r="G51" s="112">
        <v>43376</v>
      </c>
      <c r="H51" s="108" t="s">
        <v>3372</v>
      </c>
      <c r="I51" s="112" t="s">
        <v>3718</v>
      </c>
      <c r="J51" s="109" t="s">
        <v>370</v>
      </c>
      <c r="K51" s="109" t="s">
        <v>370</v>
      </c>
      <c r="L51" s="109" t="s">
        <v>370</v>
      </c>
      <c r="M51" s="110" t="s">
        <v>380</v>
      </c>
      <c r="N51" s="110" t="s">
        <v>370</v>
      </c>
    </row>
    <row r="52" spans="1:14" x14ac:dyDescent="0.25">
      <c r="A52" s="107" t="s">
        <v>32</v>
      </c>
      <c r="B52" s="129" t="s">
        <v>446</v>
      </c>
      <c r="C52" s="83" t="s">
        <v>861</v>
      </c>
      <c r="D52" s="108" t="s">
        <v>3968</v>
      </c>
      <c r="E52" s="108" t="s">
        <v>481</v>
      </c>
      <c r="F52" s="108" t="s">
        <v>447</v>
      </c>
      <c r="G52" s="112">
        <v>43347</v>
      </c>
      <c r="H52" s="108" t="s">
        <v>3372</v>
      </c>
      <c r="I52" s="112" t="s">
        <v>402</v>
      </c>
      <c r="J52" s="109" t="s">
        <v>370</v>
      </c>
      <c r="K52" s="109" t="s">
        <v>407</v>
      </c>
      <c r="L52" s="109" t="s">
        <v>370</v>
      </c>
      <c r="M52" s="110" t="s">
        <v>384</v>
      </c>
      <c r="N52" s="110" t="s">
        <v>370</v>
      </c>
    </row>
    <row r="53" spans="1:14" x14ac:dyDescent="0.25">
      <c r="A53" s="107" t="s">
        <v>93</v>
      </c>
      <c r="B53" s="129" t="s">
        <v>3464</v>
      </c>
      <c r="C53" s="83" t="s">
        <v>861</v>
      </c>
      <c r="D53" s="108" t="s">
        <v>3995</v>
      </c>
      <c r="E53" s="108" t="s">
        <v>3496</v>
      </c>
      <c r="F53" s="108" t="s">
        <v>3497</v>
      </c>
      <c r="G53" s="112">
        <v>43476</v>
      </c>
      <c r="H53" s="108" t="s">
        <v>3372</v>
      </c>
      <c r="I53" s="112" t="s">
        <v>370</v>
      </c>
      <c r="J53" s="109" t="s">
        <v>370</v>
      </c>
      <c r="K53" s="109" t="s">
        <v>521</v>
      </c>
      <c r="L53" s="109" t="s">
        <v>370</v>
      </c>
      <c r="M53" s="110" t="s">
        <v>506</v>
      </c>
      <c r="N53" s="110" t="s">
        <v>370</v>
      </c>
    </row>
    <row r="54" spans="1:14" x14ac:dyDescent="0.25">
      <c r="A54" s="107" t="s">
        <v>93</v>
      </c>
      <c r="B54" s="129" t="s">
        <v>1288</v>
      </c>
      <c r="C54" s="83" t="s">
        <v>861</v>
      </c>
      <c r="D54" s="108" t="s">
        <v>4000</v>
      </c>
      <c r="E54" s="108" t="s">
        <v>1431</v>
      </c>
      <c r="F54" s="108" t="s">
        <v>500</v>
      </c>
      <c r="G54" s="112">
        <v>43298</v>
      </c>
      <c r="H54" s="108" t="s">
        <v>3372</v>
      </c>
      <c r="I54" s="112" t="s">
        <v>1289</v>
      </c>
      <c r="J54" s="109" t="s">
        <v>370</v>
      </c>
      <c r="K54" s="109" t="s">
        <v>403</v>
      </c>
      <c r="L54" s="109" t="s">
        <v>370</v>
      </c>
      <c r="M54" s="110" t="s">
        <v>501</v>
      </c>
      <c r="N54" s="110" t="s">
        <v>338</v>
      </c>
    </row>
    <row r="55" spans="1:14" x14ac:dyDescent="0.25">
      <c r="A55" s="107" t="s">
        <v>520</v>
      </c>
      <c r="B55" s="129" t="s">
        <v>1318</v>
      </c>
      <c r="C55" s="83" t="s">
        <v>861</v>
      </c>
      <c r="D55" s="108" t="s">
        <v>4045</v>
      </c>
      <c r="E55" s="108" t="s">
        <v>823</v>
      </c>
      <c r="F55" s="108" t="s">
        <v>3156</v>
      </c>
      <c r="G55" s="112">
        <v>43336</v>
      </c>
      <c r="H55" s="108" t="s">
        <v>3372</v>
      </c>
      <c r="I55" s="112" t="s">
        <v>997</v>
      </c>
      <c r="J55" s="109" t="s">
        <v>370</v>
      </c>
      <c r="K55" s="109" t="s">
        <v>370</v>
      </c>
      <c r="L55" s="109" t="s">
        <v>370</v>
      </c>
      <c r="M55" s="110" t="s">
        <v>381</v>
      </c>
      <c r="N55" s="110" t="s">
        <v>370</v>
      </c>
    </row>
    <row r="56" spans="1:14" x14ac:dyDescent="0.25">
      <c r="A56" s="107" t="s">
        <v>520</v>
      </c>
      <c r="B56" s="129" t="s">
        <v>1308</v>
      </c>
      <c r="C56" s="83" t="s">
        <v>861</v>
      </c>
      <c r="D56" s="108" t="s">
        <v>4042</v>
      </c>
      <c r="E56" s="108" t="s">
        <v>823</v>
      </c>
      <c r="F56" s="108" t="s">
        <v>3158</v>
      </c>
      <c r="G56" s="112">
        <v>43328</v>
      </c>
      <c r="H56" s="108" t="s">
        <v>3372</v>
      </c>
      <c r="I56" s="112" t="s">
        <v>997</v>
      </c>
      <c r="J56" s="109" t="s">
        <v>370</v>
      </c>
      <c r="K56" s="109" t="s">
        <v>370</v>
      </c>
      <c r="L56" s="109" t="s">
        <v>370</v>
      </c>
      <c r="M56" s="110" t="s">
        <v>381</v>
      </c>
      <c r="N56" s="110" t="s">
        <v>314</v>
      </c>
    </row>
    <row r="57" spans="1:14" x14ac:dyDescent="0.25">
      <c r="A57" s="107" t="s">
        <v>520</v>
      </c>
      <c r="B57" s="129" t="s">
        <v>996</v>
      </c>
      <c r="C57" s="83" t="s">
        <v>861</v>
      </c>
      <c r="D57" s="108" t="s">
        <v>4047</v>
      </c>
      <c r="E57" s="108" t="s">
        <v>784</v>
      </c>
      <c r="F57" s="108" t="s">
        <v>521</v>
      </c>
      <c r="G57" s="112">
        <v>42999</v>
      </c>
      <c r="H57" s="108" t="s">
        <v>3372</v>
      </c>
      <c r="I57" s="112" t="s">
        <v>997</v>
      </c>
      <c r="J57" s="109" t="s">
        <v>370</v>
      </c>
      <c r="K57" s="109" t="s">
        <v>370</v>
      </c>
      <c r="L57" s="109" t="s">
        <v>370</v>
      </c>
      <c r="M57" s="110" t="s">
        <v>522</v>
      </c>
      <c r="N57" s="110" t="s">
        <v>338</v>
      </c>
    </row>
    <row r="58" spans="1:14" x14ac:dyDescent="0.25">
      <c r="A58" s="107" t="s">
        <v>520</v>
      </c>
      <c r="B58" s="129" t="s">
        <v>999</v>
      </c>
      <c r="C58" s="83" t="s">
        <v>861</v>
      </c>
      <c r="D58" s="108" t="s">
        <v>4043</v>
      </c>
      <c r="E58" s="108" t="s">
        <v>784</v>
      </c>
      <c r="F58" s="108" t="s">
        <v>521</v>
      </c>
      <c r="G58" s="112">
        <v>42999</v>
      </c>
      <c r="H58" s="108" t="s">
        <v>3372</v>
      </c>
      <c r="I58" s="112" t="s">
        <v>997</v>
      </c>
      <c r="J58" s="109" t="s">
        <v>370</v>
      </c>
      <c r="K58" s="109" t="s">
        <v>370</v>
      </c>
      <c r="L58" s="109" t="s">
        <v>370</v>
      </c>
      <c r="M58" s="110" t="s">
        <v>522</v>
      </c>
      <c r="N58" s="110" t="s">
        <v>338</v>
      </c>
    </row>
    <row r="59" spans="1:14" x14ac:dyDescent="0.25">
      <c r="A59" s="107" t="s">
        <v>520</v>
      </c>
      <c r="B59" s="129" t="s">
        <v>1317</v>
      </c>
      <c r="C59" s="83" t="s">
        <v>861</v>
      </c>
      <c r="D59" s="108" t="s">
        <v>4044</v>
      </c>
      <c r="E59" s="108" t="s">
        <v>823</v>
      </c>
      <c r="F59" s="108" t="s">
        <v>3157</v>
      </c>
      <c r="G59" s="112">
        <v>43336</v>
      </c>
      <c r="H59" s="108" t="s">
        <v>3372</v>
      </c>
      <c r="I59" s="112" t="s">
        <v>997</v>
      </c>
      <c r="J59" s="109" t="s">
        <v>370</v>
      </c>
      <c r="K59" s="109" t="s">
        <v>370</v>
      </c>
      <c r="L59" s="109" t="s">
        <v>370</v>
      </c>
      <c r="M59" s="110" t="s">
        <v>381</v>
      </c>
      <c r="N59" s="110" t="s">
        <v>370</v>
      </c>
    </row>
    <row r="60" spans="1:14" x14ac:dyDescent="0.25">
      <c r="A60" s="107" t="s">
        <v>177</v>
      </c>
      <c r="B60" s="129" t="s">
        <v>3671</v>
      </c>
      <c r="C60" s="83" t="s">
        <v>861</v>
      </c>
      <c r="D60" s="108" t="s">
        <v>4101</v>
      </c>
      <c r="E60" s="108" t="s">
        <v>3678</v>
      </c>
      <c r="F60" s="108" t="s">
        <v>3679</v>
      </c>
      <c r="G60" s="112">
        <v>43440</v>
      </c>
      <c r="H60" s="108" t="s">
        <v>3372</v>
      </c>
      <c r="I60" s="112" t="s">
        <v>4503</v>
      </c>
      <c r="J60" s="109" t="s">
        <v>370</v>
      </c>
      <c r="K60" s="109" t="s">
        <v>376</v>
      </c>
      <c r="L60" s="109" t="s">
        <v>370</v>
      </c>
      <c r="M60" s="110" t="s">
        <v>545</v>
      </c>
      <c r="N60" s="110" t="s">
        <v>338</v>
      </c>
    </row>
    <row r="61" spans="1:14" x14ac:dyDescent="0.25">
      <c r="A61" s="107" t="s">
        <v>177</v>
      </c>
      <c r="B61" s="129" t="s">
        <v>1397</v>
      </c>
      <c r="C61" s="83" t="s">
        <v>861</v>
      </c>
      <c r="D61" s="108" t="s">
        <v>4108</v>
      </c>
      <c r="E61" s="108" t="s">
        <v>797</v>
      </c>
      <c r="F61" s="108" t="s">
        <v>3192</v>
      </c>
      <c r="G61" s="112">
        <v>43395</v>
      </c>
      <c r="H61" s="108" t="s">
        <v>3372</v>
      </c>
      <c r="I61" s="112" t="s">
        <v>3719</v>
      </c>
      <c r="J61" s="109" t="s">
        <v>370</v>
      </c>
      <c r="K61" s="109" t="s">
        <v>3720</v>
      </c>
      <c r="L61" s="109" t="s">
        <v>370</v>
      </c>
      <c r="M61" s="110" t="s">
        <v>1398</v>
      </c>
      <c r="N61" s="110" t="s">
        <v>338</v>
      </c>
    </row>
    <row r="62" spans="1:14" x14ac:dyDescent="0.25">
      <c r="A62" s="107" t="s">
        <v>194</v>
      </c>
      <c r="B62" s="129" t="s">
        <v>3242</v>
      </c>
      <c r="C62" s="83" t="s">
        <v>861</v>
      </c>
      <c r="D62" s="108" t="s">
        <v>4163</v>
      </c>
      <c r="E62" s="108" t="s">
        <v>3243</v>
      </c>
      <c r="F62" s="108" t="s">
        <v>370</v>
      </c>
      <c r="G62" s="112">
        <v>43411</v>
      </c>
      <c r="H62" s="108" t="s">
        <v>3372</v>
      </c>
      <c r="I62" s="112" t="s">
        <v>3645</v>
      </c>
      <c r="J62" s="109" t="s">
        <v>370</v>
      </c>
      <c r="K62" s="109" t="s">
        <v>370</v>
      </c>
      <c r="L62" s="109" t="s">
        <v>370</v>
      </c>
      <c r="M62" s="110" t="s">
        <v>379</v>
      </c>
      <c r="N62" s="110" t="s">
        <v>370</v>
      </c>
    </row>
    <row r="63" spans="1:14" x14ac:dyDescent="0.25">
      <c r="A63" s="107" t="s">
        <v>194</v>
      </c>
      <c r="B63" s="129" t="s">
        <v>1382</v>
      </c>
      <c r="C63" s="83" t="s">
        <v>861</v>
      </c>
      <c r="D63" s="108" t="s">
        <v>4201</v>
      </c>
      <c r="E63" s="108" t="s">
        <v>819</v>
      </c>
      <c r="F63" s="108" t="s">
        <v>3227</v>
      </c>
      <c r="G63" s="112">
        <v>43378</v>
      </c>
      <c r="H63" s="108" t="s">
        <v>3372</v>
      </c>
      <c r="I63" s="112" t="s">
        <v>3749</v>
      </c>
      <c r="J63" s="109" t="s">
        <v>370</v>
      </c>
      <c r="K63" s="109" t="s">
        <v>3685</v>
      </c>
      <c r="L63" s="109" t="s">
        <v>370</v>
      </c>
      <c r="M63" s="110" t="s">
        <v>381</v>
      </c>
      <c r="N63" s="110" t="s">
        <v>338</v>
      </c>
    </row>
    <row r="64" spans="1:14" x14ac:dyDescent="0.25">
      <c r="A64" s="107" t="s">
        <v>194</v>
      </c>
      <c r="B64" s="129" t="s">
        <v>3674</v>
      </c>
      <c r="C64" s="83" t="s">
        <v>861</v>
      </c>
      <c r="D64" s="108" t="s">
        <v>4206</v>
      </c>
      <c r="E64" s="108" t="s">
        <v>694</v>
      </c>
      <c r="F64" s="108" t="s">
        <v>370</v>
      </c>
      <c r="G64" s="112">
        <v>43473</v>
      </c>
      <c r="H64" s="108" t="s">
        <v>3372</v>
      </c>
      <c r="I64" s="112" t="s">
        <v>3694</v>
      </c>
      <c r="J64" s="109" t="s">
        <v>370</v>
      </c>
      <c r="K64" s="109" t="s">
        <v>3695</v>
      </c>
      <c r="L64" s="109" t="s">
        <v>370</v>
      </c>
      <c r="M64" s="110" t="s">
        <v>379</v>
      </c>
      <c r="N64" s="110" t="s">
        <v>338</v>
      </c>
    </row>
    <row r="65" spans="1:14" x14ac:dyDescent="0.25">
      <c r="A65" s="107" t="s">
        <v>194</v>
      </c>
      <c r="B65" s="129" t="s">
        <v>1111</v>
      </c>
      <c r="C65" s="83" t="s">
        <v>861</v>
      </c>
      <c r="D65" s="108" t="s">
        <v>4209</v>
      </c>
      <c r="E65" s="108" t="s">
        <v>1585</v>
      </c>
      <c r="F65" s="108" t="s">
        <v>370</v>
      </c>
      <c r="G65" s="112">
        <v>43179</v>
      </c>
      <c r="H65" s="108" t="s">
        <v>3372</v>
      </c>
      <c r="I65" s="112" t="s">
        <v>1112</v>
      </c>
      <c r="J65" s="109" t="s">
        <v>370</v>
      </c>
      <c r="K65" s="109" t="s">
        <v>409</v>
      </c>
      <c r="L65" s="109" t="s">
        <v>370</v>
      </c>
      <c r="M65" s="110" t="s">
        <v>1113</v>
      </c>
      <c r="N65" s="110" t="s">
        <v>338</v>
      </c>
    </row>
    <row r="66" spans="1:14" x14ac:dyDescent="0.25">
      <c r="A66" s="107" t="s">
        <v>194</v>
      </c>
      <c r="B66" s="129" t="s">
        <v>608</v>
      </c>
      <c r="C66" s="83" t="s">
        <v>861</v>
      </c>
      <c r="D66" s="108" t="s">
        <v>4224</v>
      </c>
      <c r="E66" s="108" t="s">
        <v>1208</v>
      </c>
      <c r="F66" s="108" t="s">
        <v>370</v>
      </c>
      <c r="G66" s="112">
        <v>43276</v>
      </c>
      <c r="H66" s="108" t="s">
        <v>3372</v>
      </c>
      <c r="I66" s="112" t="s">
        <v>3259</v>
      </c>
      <c r="J66" s="109" t="s">
        <v>370</v>
      </c>
      <c r="K66" s="109" t="s">
        <v>576</v>
      </c>
      <c r="L66" s="109" t="s">
        <v>370</v>
      </c>
      <c r="M66" s="110" t="s">
        <v>379</v>
      </c>
      <c r="N66" s="110" t="s">
        <v>314</v>
      </c>
    </row>
    <row r="67" spans="1:14" x14ac:dyDescent="0.25">
      <c r="A67" s="107" t="s">
        <v>194</v>
      </c>
      <c r="B67" s="129" t="s">
        <v>677</v>
      </c>
      <c r="C67" s="83" t="s">
        <v>861</v>
      </c>
      <c r="D67" s="108" t="s">
        <v>4262</v>
      </c>
      <c r="E67" s="108" t="s">
        <v>693</v>
      </c>
      <c r="F67" s="108" t="s">
        <v>423</v>
      </c>
      <c r="G67" s="112">
        <v>43329</v>
      </c>
      <c r="H67" s="108" t="s">
        <v>3372</v>
      </c>
      <c r="I67" s="112" t="s">
        <v>399</v>
      </c>
      <c r="J67" s="109" t="s">
        <v>370</v>
      </c>
      <c r="K67" s="109" t="s">
        <v>678</v>
      </c>
      <c r="L67" s="109" t="s">
        <v>370</v>
      </c>
      <c r="M67" s="110" t="s">
        <v>386</v>
      </c>
      <c r="N67" s="110" t="s">
        <v>314</v>
      </c>
    </row>
    <row r="68" spans="1:14" x14ac:dyDescent="0.25">
      <c r="A68" s="107" t="s">
        <v>194</v>
      </c>
      <c r="B68" s="129" t="s">
        <v>662</v>
      </c>
      <c r="C68" s="83" t="s">
        <v>861</v>
      </c>
      <c r="D68" s="108" t="s">
        <v>4279</v>
      </c>
      <c r="E68" s="108" t="s">
        <v>784</v>
      </c>
      <c r="F68" s="108" t="s">
        <v>3274</v>
      </c>
      <c r="G68" s="112">
        <v>43347</v>
      </c>
      <c r="H68" s="108" t="s">
        <v>3372</v>
      </c>
      <c r="I68" s="112" t="s">
        <v>3273</v>
      </c>
      <c r="J68" s="109" t="s">
        <v>370</v>
      </c>
      <c r="K68" s="109" t="s">
        <v>839</v>
      </c>
      <c r="L68" s="109" t="s">
        <v>370</v>
      </c>
      <c r="M68" s="110" t="s">
        <v>522</v>
      </c>
      <c r="N68" s="110" t="s">
        <v>314</v>
      </c>
    </row>
    <row r="69" spans="1:14" x14ac:dyDescent="0.25">
      <c r="A69" s="107" t="s">
        <v>194</v>
      </c>
      <c r="B69" s="129" t="s">
        <v>1066</v>
      </c>
      <c r="C69" s="83" t="s">
        <v>861</v>
      </c>
      <c r="D69" s="108" t="s">
        <v>4278</v>
      </c>
      <c r="E69" s="108" t="s">
        <v>3272</v>
      </c>
      <c r="F69" s="108" t="s">
        <v>370</v>
      </c>
      <c r="G69" s="112">
        <v>43144</v>
      </c>
      <c r="H69" s="108" t="s">
        <v>3372</v>
      </c>
      <c r="I69" s="112" t="s">
        <v>1067</v>
      </c>
      <c r="J69" s="109" t="s">
        <v>370</v>
      </c>
      <c r="K69" s="109" t="s">
        <v>839</v>
      </c>
      <c r="L69" s="109" t="s">
        <v>370</v>
      </c>
      <c r="M69" s="110" t="s">
        <v>379</v>
      </c>
      <c r="N69" s="110" t="s">
        <v>338</v>
      </c>
    </row>
    <row r="70" spans="1:14" x14ac:dyDescent="0.25">
      <c r="A70" s="107" t="s">
        <v>250</v>
      </c>
      <c r="B70" s="129" t="s">
        <v>3286</v>
      </c>
      <c r="C70" s="83" t="s">
        <v>861</v>
      </c>
      <c r="D70" s="108" t="s">
        <v>4303</v>
      </c>
      <c r="E70" s="108" t="s">
        <v>804</v>
      </c>
      <c r="F70" s="108" t="s">
        <v>3287</v>
      </c>
      <c r="G70" s="112">
        <v>43321</v>
      </c>
      <c r="H70" s="108" t="s">
        <v>3372</v>
      </c>
      <c r="I70" s="112" t="s">
        <v>3721</v>
      </c>
      <c r="J70" s="109" t="s">
        <v>370</v>
      </c>
      <c r="K70" s="109" t="s">
        <v>370</v>
      </c>
      <c r="L70" s="109" t="s">
        <v>370</v>
      </c>
      <c r="M70" s="110" t="s">
        <v>387</v>
      </c>
      <c r="N70" s="110" t="s">
        <v>370</v>
      </c>
    </row>
    <row r="71" spans="1:14" x14ac:dyDescent="0.25">
      <c r="A71" s="107" t="s">
        <v>280</v>
      </c>
      <c r="B71" s="129" t="s">
        <v>745</v>
      </c>
      <c r="C71" s="83" t="s">
        <v>861</v>
      </c>
      <c r="D71" s="108" t="s">
        <v>4349</v>
      </c>
      <c r="E71" s="108" t="s">
        <v>796</v>
      </c>
      <c r="F71" s="108" t="s">
        <v>370</v>
      </c>
      <c r="G71" s="112">
        <v>43350</v>
      </c>
      <c r="H71" s="108" t="s">
        <v>3372</v>
      </c>
      <c r="I71" s="112" t="s">
        <v>3314</v>
      </c>
      <c r="J71" s="109" t="s">
        <v>370</v>
      </c>
      <c r="K71" s="109" t="s">
        <v>339</v>
      </c>
      <c r="L71" s="109" t="s">
        <v>370</v>
      </c>
      <c r="M71" s="110" t="s">
        <v>744</v>
      </c>
      <c r="N71" s="110" t="s">
        <v>338</v>
      </c>
    </row>
    <row r="72" spans="1:14" x14ac:dyDescent="0.25">
      <c r="A72" s="107" t="s">
        <v>280</v>
      </c>
      <c r="B72" s="129" t="s">
        <v>750</v>
      </c>
      <c r="C72" s="83" t="s">
        <v>861</v>
      </c>
      <c r="D72" s="108" t="s">
        <v>4355</v>
      </c>
      <c r="E72" s="108" t="s">
        <v>840</v>
      </c>
      <c r="F72" s="108" t="s">
        <v>3319</v>
      </c>
      <c r="G72" s="112">
        <v>43204</v>
      </c>
      <c r="H72" s="108" t="s">
        <v>3372</v>
      </c>
      <c r="I72" s="112" t="s">
        <v>751</v>
      </c>
      <c r="J72" s="109" t="s">
        <v>370</v>
      </c>
      <c r="K72" s="109" t="s">
        <v>332</v>
      </c>
      <c r="L72" s="109" t="s">
        <v>370</v>
      </c>
      <c r="M72" s="110" t="s">
        <v>749</v>
      </c>
      <c r="N72" s="110" t="s">
        <v>338</v>
      </c>
    </row>
    <row r="73" spans="1:14" x14ac:dyDescent="0.25">
      <c r="A73" s="107" t="s">
        <v>21</v>
      </c>
      <c r="B73" s="129" t="s">
        <v>1084</v>
      </c>
      <c r="C73" s="83" t="s">
        <v>861</v>
      </c>
      <c r="D73" s="108" t="s">
        <v>3937</v>
      </c>
      <c r="E73" s="108" t="s">
        <v>92</v>
      </c>
      <c r="F73" s="108" t="s">
        <v>370</v>
      </c>
      <c r="G73" s="112">
        <v>43160</v>
      </c>
      <c r="H73" s="107" t="s">
        <v>4538</v>
      </c>
      <c r="I73" s="112">
        <v>43292</v>
      </c>
      <c r="J73" s="109" t="s">
        <v>370</v>
      </c>
      <c r="K73" s="109" t="s">
        <v>370</v>
      </c>
      <c r="L73" s="109" t="s">
        <v>370</v>
      </c>
      <c r="M73" s="110" t="s">
        <v>373</v>
      </c>
      <c r="N73" s="110" t="s">
        <v>338</v>
      </c>
    </row>
    <row r="74" spans="1:14" x14ac:dyDescent="0.25">
      <c r="A74" s="107" t="s">
        <v>21</v>
      </c>
      <c r="B74" s="129" t="s">
        <v>1267</v>
      </c>
      <c r="C74" s="83" t="s">
        <v>861</v>
      </c>
      <c r="D74" s="108" t="s">
        <v>3936</v>
      </c>
      <c r="E74" s="108" t="s">
        <v>583</v>
      </c>
      <c r="F74" s="108" t="s">
        <v>3109</v>
      </c>
      <c r="G74" s="112">
        <v>43297</v>
      </c>
      <c r="H74" s="107" t="s">
        <v>4538</v>
      </c>
      <c r="I74" s="112">
        <v>43362</v>
      </c>
      <c r="J74" s="109" t="s">
        <v>370</v>
      </c>
      <c r="K74" s="109" t="s">
        <v>370</v>
      </c>
      <c r="L74" s="109" t="s">
        <v>370</v>
      </c>
      <c r="M74" s="110" t="s">
        <v>395</v>
      </c>
      <c r="N74" s="110" t="s">
        <v>338</v>
      </c>
    </row>
    <row r="75" spans="1:14" x14ac:dyDescent="0.25">
      <c r="A75" s="107" t="s">
        <v>21</v>
      </c>
      <c r="B75" s="129" t="s">
        <v>394</v>
      </c>
      <c r="C75" s="83" t="s">
        <v>861</v>
      </c>
      <c r="D75" s="108" t="s">
        <v>3938</v>
      </c>
      <c r="E75" s="108" t="s">
        <v>583</v>
      </c>
      <c r="F75" s="108" t="s">
        <v>370</v>
      </c>
      <c r="G75" s="112">
        <v>43177</v>
      </c>
      <c r="H75" s="107" t="s">
        <v>4538</v>
      </c>
      <c r="I75" s="112">
        <v>43412</v>
      </c>
      <c r="J75" s="109" t="s">
        <v>370</v>
      </c>
      <c r="K75" s="109" t="s">
        <v>370</v>
      </c>
      <c r="L75" s="109" t="s">
        <v>370</v>
      </c>
      <c r="M75" s="110" t="s">
        <v>373</v>
      </c>
      <c r="N75" s="110" t="s">
        <v>338</v>
      </c>
    </row>
    <row r="76" spans="1:14" x14ac:dyDescent="0.25">
      <c r="A76" s="107" t="s">
        <v>21</v>
      </c>
      <c r="B76" s="129" t="s">
        <v>410</v>
      </c>
      <c r="C76" s="83" t="s">
        <v>861</v>
      </c>
      <c r="D76" s="108" t="s">
        <v>3944</v>
      </c>
      <c r="E76" s="108" t="s">
        <v>583</v>
      </c>
      <c r="F76" s="108" t="s">
        <v>411</v>
      </c>
      <c r="G76" s="112">
        <v>43355</v>
      </c>
      <c r="H76" s="107" t="s">
        <v>4538</v>
      </c>
      <c r="I76" s="112">
        <v>43510</v>
      </c>
      <c r="J76" s="109" t="s">
        <v>370</v>
      </c>
      <c r="K76" s="109" t="s">
        <v>412</v>
      </c>
      <c r="L76" s="109" t="s">
        <v>370</v>
      </c>
      <c r="M76" s="110" t="s">
        <v>373</v>
      </c>
      <c r="N76" s="110" t="s">
        <v>370</v>
      </c>
    </row>
    <row r="77" spans="1:14" x14ac:dyDescent="0.25">
      <c r="A77" s="107" t="s">
        <v>21</v>
      </c>
      <c r="B77" s="129" t="s">
        <v>420</v>
      </c>
      <c r="C77" s="83" t="s">
        <v>861</v>
      </c>
      <c r="D77" s="108" t="s">
        <v>3948</v>
      </c>
      <c r="E77" s="108" t="s">
        <v>583</v>
      </c>
      <c r="F77" s="108" t="s">
        <v>3114</v>
      </c>
      <c r="G77" s="112">
        <v>43353</v>
      </c>
      <c r="H77" s="107" t="s">
        <v>4538</v>
      </c>
      <c r="I77" s="112">
        <v>43616</v>
      </c>
      <c r="J77" s="109" t="s">
        <v>370</v>
      </c>
      <c r="K77" s="109" t="s">
        <v>339</v>
      </c>
      <c r="L77" s="109" t="s">
        <v>370</v>
      </c>
      <c r="M77" s="110" t="s">
        <v>395</v>
      </c>
      <c r="N77" s="110" t="s">
        <v>338</v>
      </c>
    </row>
    <row r="78" spans="1:14" x14ac:dyDescent="0.25">
      <c r="A78" s="107" t="s">
        <v>32</v>
      </c>
      <c r="B78" s="129" t="s">
        <v>1040</v>
      </c>
      <c r="C78" s="83" t="s">
        <v>861</v>
      </c>
      <c r="D78" s="108" t="s">
        <v>3963</v>
      </c>
      <c r="E78" s="108" t="s">
        <v>792</v>
      </c>
      <c r="F78" s="108" t="s">
        <v>370</v>
      </c>
      <c r="G78" s="112">
        <v>43125</v>
      </c>
      <c r="H78" s="107" t="s">
        <v>4538</v>
      </c>
      <c r="I78" s="112">
        <v>43322</v>
      </c>
      <c r="J78" s="109" t="s">
        <v>370</v>
      </c>
      <c r="K78" s="109" t="s">
        <v>370</v>
      </c>
      <c r="L78" s="109" t="s">
        <v>370</v>
      </c>
      <c r="M78" s="110" t="s">
        <v>1041</v>
      </c>
      <c r="N78" s="110" t="s">
        <v>338</v>
      </c>
    </row>
    <row r="79" spans="1:14" x14ac:dyDescent="0.25">
      <c r="A79" s="107" t="s">
        <v>32</v>
      </c>
      <c r="B79" s="129" t="s">
        <v>1181</v>
      </c>
      <c r="C79" s="83" t="s">
        <v>861</v>
      </c>
      <c r="D79" s="108" t="s">
        <v>3981</v>
      </c>
      <c r="E79" s="108" t="s">
        <v>1721</v>
      </c>
      <c r="F79" s="108" t="s">
        <v>370</v>
      </c>
      <c r="G79" s="112">
        <v>43251</v>
      </c>
      <c r="H79" s="107" t="s">
        <v>4538</v>
      </c>
      <c r="I79" s="112">
        <v>43364</v>
      </c>
      <c r="J79" s="109" t="s">
        <v>370</v>
      </c>
      <c r="K79" s="109" t="s">
        <v>841</v>
      </c>
      <c r="L79" s="109" t="s">
        <v>370</v>
      </c>
      <c r="M79" s="110" t="s">
        <v>461</v>
      </c>
      <c r="N79" s="110" t="s">
        <v>338</v>
      </c>
    </row>
    <row r="80" spans="1:14" x14ac:dyDescent="0.25">
      <c r="A80" s="107" t="s">
        <v>32</v>
      </c>
      <c r="B80" s="129" t="s">
        <v>1340</v>
      </c>
      <c r="C80" s="83" t="s">
        <v>861</v>
      </c>
      <c r="D80" s="108" t="s">
        <v>3959</v>
      </c>
      <c r="E80" s="108" t="s">
        <v>468</v>
      </c>
      <c r="F80" s="108" t="s">
        <v>370</v>
      </c>
      <c r="G80" s="112">
        <v>43353</v>
      </c>
      <c r="H80" s="107" t="s">
        <v>4538</v>
      </c>
      <c r="I80" s="112">
        <v>43395</v>
      </c>
      <c r="J80" s="109" t="s">
        <v>370</v>
      </c>
      <c r="K80" s="109" t="s">
        <v>370</v>
      </c>
      <c r="L80" s="109" t="s">
        <v>370</v>
      </c>
      <c r="M80" s="110" t="s">
        <v>380</v>
      </c>
      <c r="N80" s="110" t="s">
        <v>881</v>
      </c>
    </row>
    <row r="81" spans="1:14" x14ac:dyDescent="0.25">
      <c r="A81" s="107" t="s">
        <v>32</v>
      </c>
      <c r="B81" s="129" t="s">
        <v>459</v>
      </c>
      <c r="C81" s="83" t="s">
        <v>861</v>
      </c>
      <c r="D81" s="108" t="s">
        <v>3978</v>
      </c>
      <c r="E81" s="108" t="s">
        <v>470</v>
      </c>
      <c r="F81" s="108" t="s">
        <v>460</v>
      </c>
      <c r="G81" s="112">
        <v>43336</v>
      </c>
      <c r="H81" s="107" t="s">
        <v>4538</v>
      </c>
      <c r="I81" s="112">
        <v>43446</v>
      </c>
      <c r="J81" s="109" t="s">
        <v>370</v>
      </c>
      <c r="K81" s="109" t="s">
        <v>195</v>
      </c>
      <c r="L81" s="109" t="s">
        <v>370</v>
      </c>
      <c r="M81" s="110" t="s">
        <v>461</v>
      </c>
      <c r="N81" s="110" t="s">
        <v>885</v>
      </c>
    </row>
    <row r="82" spans="1:14" x14ac:dyDescent="0.25">
      <c r="A82" s="107" t="s">
        <v>32</v>
      </c>
      <c r="B82" s="129" t="s">
        <v>455</v>
      </c>
      <c r="C82" s="83" t="s">
        <v>861</v>
      </c>
      <c r="D82" s="108" t="s">
        <v>3973</v>
      </c>
      <c r="E82" s="108" t="s">
        <v>468</v>
      </c>
      <c r="F82" s="108" t="s">
        <v>370</v>
      </c>
      <c r="G82" s="112">
        <v>43354</v>
      </c>
      <c r="H82" s="107" t="s">
        <v>4538</v>
      </c>
      <c r="I82" s="112">
        <v>43466</v>
      </c>
      <c r="J82" s="109" t="s">
        <v>370</v>
      </c>
      <c r="K82" s="109" t="s">
        <v>423</v>
      </c>
      <c r="L82" s="109" t="s">
        <v>370</v>
      </c>
      <c r="M82" s="110" t="s">
        <v>436</v>
      </c>
      <c r="N82" s="110" t="s">
        <v>885</v>
      </c>
    </row>
    <row r="83" spans="1:14" x14ac:dyDescent="0.25">
      <c r="A83" s="107" t="s">
        <v>32</v>
      </c>
      <c r="B83" s="129" t="s">
        <v>442</v>
      </c>
      <c r="C83" s="83" t="s">
        <v>861</v>
      </c>
      <c r="D83" s="108" t="s">
        <v>3965</v>
      </c>
      <c r="E83" s="108" t="s">
        <v>466</v>
      </c>
      <c r="F83" s="108" t="s">
        <v>3121</v>
      </c>
      <c r="G83" s="112">
        <v>43347</v>
      </c>
      <c r="H83" s="107" t="s">
        <v>4538</v>
      </c>
      <c r="I83" s="112">
        <v>43559</v>
      </c>
      <c r="J83" s="109" t="s">
        <v>370</v>
      </c>
      <c r="K83" s="109" t="s">
        <v>403</v>
      </c>
      <c r="L83" s="109" t="s">
        <v>370</v>
      </c>
      <c r="M83" s="110" t="s">
        <v>436</v>
      </c>
      <c r="N83" s="110" t="s">
        <v>885</v>
      </c>
    </row>
    <row r="84" spans="1:14" x14ac:dyDescent="0.25">
      <c r="A84" s="107" t="s">
        <v>32</v>
      </c>
      <c r="B84" s="129" t="s">
        <v>454</v>
      </c>
      <c r="C84" s="83" t="s">
        <v>861</v>
      </c>
      <c r="D84" s="108" t="s">
        <v>3972</v>
      </c>
      <c r="E84" s="108" t="s">
        <v>466</v>
      </c>
      <c r="F84" s="108" t="s">
        <v>370</v>
      </c>
      <c r="G84" s="112">
        <v>43354</v>
      </c>
      <c r="H84" s="107" t="s">
        <v>4538</v>
      </c>
      <c r="I84" s="112">
        <v>43559</v>
      </c>
      <c r="J84" s="109" t="s">
        <v>370</v>
      </c>
      <c r="K84" s="109" t="s">
        <v>422</v>
      </c>
      <c r="L84" s="109" t="s">
        <v>370</v>
      </c>
      <c r="M84" s="110" t="s">
        <v>436</v>
      </c>
      <c r="N84" s="110" t="s">
        <v>885</v>
      </c>
    </row>
    <row r="85" spans="1:14" x14ac:dyDescent="0.25">
      <c r="A85" s="107" t="s">
        <v>32</v>
      </c>
      <c r="B85" s="129" t="s">
        <v>450</v>
      </c>
      <c r="C85" s="83" t="s">
        <v>861</v>
      </c>
      <c r="D85" s="108" t="s">
        <v>3970</v>
      </c>
      <c r="E85" s="108" t="s">
        <v>799</v>
      </c>
      <c r="F85" s="108" t="s">
        <v>3122</v>
      </c>
      <c r="G85" s="112">
        <v>43329</v>
      </c>
      <c r="H85" s="107" t="s">
        <v>4538</v>
      </c>
      <c r="I85" s="112">
        <v>43601</v>
      </c>
      <c r="J85" s="109" t="s">
        <v>370</v>
      </c>
      <c r="K85" s="109" t="s">
        <v>419</v>
      </c>
      <c r="L85" s="109" t="s">
        <v>370</v>
      </c>
      <c r="M85" s="110" t="s">
        <v>451</v>
      </c>
      <c r="N85" s="110" t="s">
        <v>885</v>
      </c>
    </row>
    <row r="86" spans="1:14" x14ac:dyDescent="0.25">
      <c r="A86" s="107" t="s">
        <v>93</v>
      </c>
      <c r="B86" s="129" t="s">
        <v>1101</v>
      </c>
      <c r="C86" s="83" t="s">
        <v>861</v>
      </c>
      <c r="D86" s="108" t="s">
        <v>3992</v>
      </c>
      <c r="E86" s="108" t="s">
        <v>784</v>
      </c>
      <c r="F86" s="108" t="s">
        <v>3132</v>
      </c>
      <c r="G86" s="112">
        <v>43177</v>
      </c>
      <c r="H86" s="107" t="s">
        <v>4538</v>
      </c>
      <c r="I86" s="112">
        <v>43292</v>
      </c>
      <c r="J86" s="109" t="s">
        <v>370</v>
      </c>
      <c r="K86" s="109" t="s">
        <v>370</v>
      </c>
      <c r="L86" s="109" t="s">
        <v>3412</v>
      </c>
      <c r="M86" s="110" t="s">
        <v>498</v>
      </c>
      <c r="N86" s="110" t="s">
        <v>338</v>
      </c>
    </row>
    <row r="87" spans="1:14" x14ac:dyDescent="0.25">
      <c r="A87" s="107" t="s">
        <v>93</v>
      </c>
      <c r="B87" s="129" t="s">
        <v>1160</v>
      </c>
      <c r="C87" s="83" t="s">
        <v>861</v>
      </c>
      <c r="D87" s="108" t="s">
        <v>3989</v>
      </c>
      <c r="E87" s="108" t="s">
        <v>513</v>
      </c>
      <c r="F87" s="108" t="s">
        <v>3141</v>
      </c>
      <c r="G87" s="112">
        <v>43221</v>
      </c>
      <c r="H87" s="107" t="s">
        <v>4538</v>
      </c>
      <c r="I87" s="112">
        <v>43292</v>
      </c>
      <c r="J87" s="109" t="s">
        <v>370</v>
      </c>
      <c r="K87" s="109" t="s">
        <v>370</v>
      </c>
      <c r="L87" s="109" t="s">
        <v>3412</v>
      </c>
      <c r="M87" s="110" t="s">
        <v>498</v>
      </c>
      <c r="N87" s="110" t="s">
        <v>338</v>
      </c>
    </row>
    <row r="88" spans="1:14" x14ac:dyDescent="0.25">
      <c r="A88" s="107" t="s">
        <v>93</v>
      </c>
      <c r="B88" s="129" t="s">
        <v>1030</v>
      </c>
      <c r="C88" s="83" t="s">
        <v>861</v>
      </c>
      <c r="D88" s="108" t="s">
        <v>3994</v>
      </c>
      <c r="E88" s="108" t="s">
        <v>1431</v>
      </c>
      <c r="F88" s="108" t="s">
        <v>376</v>
      </c>
      <c r="G88" s="112">
        <v>43116</v>
      </c>
      <c r="H88" s="107" t="s">
        <v>4538</v>
      </c>
      <c r="I88" s="112">
        <v>43292</v>
      </c>
      <c r="J88" s="109" t="s">
        <v>370</v>
      </c>
      <c r="K88" s="109" t="s">
        <v>370</v>
      </c>
      <c r="L88" s="109" t="s">
        <v>370</v>
      </c>
      <c r="M88" s="110" t="s">
        <v>388</v>
      </c>
      <c r="N88" s="110" t="s">
        <v>338</v>
      </c>
    </row>
    <row r="89" spans="1:14" x14ac:dyDescent="0.25">
      <c r="A89" s="107" t="s">
        <v>93</v>
      </c>
      <c r="B89" s="129" t="s">
        <v>1155</v>
      </c>
      <c r="C89" s="83" t="s">
        <v>861</v>
      </c>
      <c r="D89" s="108" t="s">
        <v>3990</v>
      </c>
      <c r="E89" s="108" t="s">
        <v>513</v>
      </c>
      <c r="F89" s="108" t="s">
        <v>3140</v>
      </c>
      <c r="G89" s="112">
        <v>43221</v>
      </c>
      <c r="H89" s="107" t="s">
        <v>4538</v>
      </c>
      <c r="I89" s="112">
        <v>43306</v>
      </c>
      <c r="J89" s="109" t="s">
        <v>370</v>
      </c>
      <c r="K89" s="109" t="s">
        <v>370</v>
      </c>
      <c r="L89" s="109" t="s">
        <v>3412</v>
      </c>
      <c r="M89" s="110" t="s">
        <v>498</v>
      </c>
      <c r="N89" s="110" t="s">
        <v>338</v>
      </c>
    </row>
    <row r="90" spans="1:14" x14ac:dyDescent="0.25">
      <c r="A90" s="107" t="s">
        <v>93</v>
      </c>
      <c r="B90" s="129" t="s">
        <v>1158</v>
      </c>
      <c r="C90" s="83" t="s">
        <v>861</v>
      </c>
      <c r="D90" s="108" t="s">
        <v>3993</v>
      </c>
      <c r="E90" s="108" t="s">
        <v>513</v>
      </c>
      <c r="F90" s="108" t="s">
        <v>3131</v>
      </c>
      <c r="G90" s="112">
        <v>43221</v>
      </c>
      <c r="H90" s="107" t="s">
        <v>4538</v>
      </c>
      <c r="I90" s="112">
        <v>43306</v>
      </c>
      <c r="J90" s="109" t="s">
        <v>370</v>
      </c>
      <c r="K90" s="109" t="s">
        <v>370</v>
      </c>
      <c r="L90" s="109" t="s">
        <v>3412</v>
      </c>
      <c r="M90" s="110" t="s">
        <v>498</v>
      </c>
      <c r="N90" s="110" t="s">
        <v>338</v>
      </c>
    </row>
    <row r="91" spans="1:14" x14ac:dyDescent="0.25">
      <c r="A91" s="107" t="s">
        <v>93</v>
      </c>
      <c r="B91" s="129" t="s">
        <v>1079</v>
      </c>
      <c r="C91" s="83" t="s">
        <v>861</v>
      </c>
      <c r="D91" s="108" t="s">
        <v>3983</v>
      </c>
      <c r="E91" s="108" t="s">
        <v>790</v>
      </c>
      <c r="F91" s="108" t="s">
        <v>3134</v>
      </c>
      <c r="G91" s="112">
        <v>43153</v>
      </c>
      <c r="H91" s="107" t="s">
        <v>4538</v>
      </c>
      <c r="I91" s="112">
        <v>43322</v>
      </c>
      <c r="J91" s="109" t="s">
        <v>370</v>
      </c>
      <c r="K91" s="109" t="s">
        <v>370</v>
      </c>
      <c r="L91" s="109" t="s">
        <v>370</v>
      </c>
      <c r="M91" s="110" t="s">
        <v>388</v>
      </c>
      <c r="N91" s="110" t="s">
        <v>328</v>
      </c>
    </row>
    <row r="92" spans="1:14" x14ac:dyDescent="0.25">
      <c r="A92" s="107" t="s">
        <v>93</v>
      </c>
      <c r="B92" s="129" t="s">
        <v>1074</v>
      </c>
      <c r="C92" s="83" t="s">
        <v>861</v>
      </c>
      <c r="D92" s="108" t="s">
        <v>3986</v>
      </c>
      <c r="E92" s="108" t="s">
        <v>513</v>
      </c>
      <c r="F92" s="108" t="s">
        <v>3133</v>
      </c>
      <c r="G92" s="112">
        <v>43147</v>
      </c>
      <c r="H92" s="107" t="s">
        <v>4538</v>
      </c>
      <c r="I92" s="112">
        <v>43335</v>
      </c>
      <c r="J92" s="109" t="s">
        <v>370</v>
      </c>
      <c r="K92" s="109" t="s">
        <v>370</v>
      </c>
      <c r="L92" s="109" t="s">
        <v>3412</v>
      </c>
      <c r="M92" s="110" t="s">
        <v>498</v>
      </c>
      <c r="N92" s="110" t="s">
        <v>338</v>
      </c>
    </row>
    <row r="93" spans="1:14" x14ac:dyDescent="0.25">
      <c r="A93" s="107" t="s">
        <v>93</v>
      </c>
      <c r="B93" s="129" t="s">
        <v>1135</v>
      </c>
      <c r="C93" s="83" t="s">
        <v>861</v>
      </c>
      <c r="D93" s="108" t="s">
        <v>3991</v>
      </c>
      <c r="E93" s="108" t="s">
        <v>1431</v>
      </c>
      <c r="F93" s="108" t="s">
        <v>3136</v>
      </c>
      <c r="G93" s="112">
        <v>43200</v>
      </c>
      <c r="H93" s="107" t="s">
        <v>4538</v>
      </c>
      <c r="I93" s="112">
        <v>43353</v>
      </c>
      <c r="J93" s="109" t="s">
        <v>370</v>
      </c>
      <c r="K93" s="109" t="s">
        <v>370</v>
      </c>
      <c r="L93" s="109" t="s">
        <v>3412</v>
      </c>
      <c r="M93" s="110" t="s">
        <v>388</v>
      </c>
      <c r="N93" s="110" t="s">
        <v>338</v>
      </c>
    </row>
    <row r="94" spans="1:14" x14ac:dyDescent="0.25">
      <c r="A94" s="107" t="s">
        <v>93</v>
      </c>
      <c r="B94" s="129" t="s">
        <v>1163</v>
      </c>
      <c r="C94" s="83" t="s">
        <v>861</v>
      </c>
      <c r="D94" s="108" t="s">
        <v>3988</v>
      </c>
      <c r="E94" s="108" t="s">
        <v>513</v>
      </c>
      <c r="F94" s="108" t="s">
        <v>3142</v>
      </c>
      <c r="G94" s="112">
        <v>43200</v>
      </c>
      <c r="H94" s="107" t="s">
        <v>4538</v>
      </c>
      <c r="I94" s="112">
        <v>43362</v>
      </c>
      <c r="J94" s="109" t="s">
        <v>370</v>
      </c>
      <c r="K94" s="109" t="s">
        <v>370</v>
      </c>
      <c r="L94" s="109" t="s">
        <v>3412</v>
      </c>
      <c r="M94" s="110" t="s">
        <v>1164</v>
      </c>
      <c r="N94" s="110" t="s">
        <v>338</v>
      </c>
    </row>
    <row r="95" spans="1:14" x14ac:dyDescent="0.25">
      <c r="A95" s="107" t="s">
        <v>93</v>
      </c>
      <c r="B95" s="129" t="s">
        <v>1352</v>
      </c>
      <c r="C95" s="83" t="s">
        <v>861</v>
      </c>
      <c r="D95" s="108" t="s">
        <v>3997</v>
      </c>
      <c r="E95" s="108" t="s">
        <v>513</v>
      </c>
      <c r="F95" s="108" t="s">
        <v>3143</v>
      </c>
      <c r="G95" s="112">
        <v>43315</v>
      </c>
      <c r="H95" s="107" t="s">
        <v>4538</v>
      </c>
      <c r="I95" s="112">
        <v>43377</v>
      </c>
      <c r="J95" s="109" t="s">
        <v>370</v>
      </c>
      <c r="K95" s="109" t="s">
        <v>400</v>
      </c>
      <c r="L95" s="109" t="s">
        <v>3412</v>
      </c>
      <c r="M95" s="110" t="s">
        <v>499</v>
      </c>
      <c r="N95" s="110" t="s">
        <v>338</v>
      </c>
    </row>
    <row r="96" spans="1:14" x14ac:dyDescent="0.25">
      <c r="A96" s="107" t="s">
        <v>93</v>
      </c>
      <c r="B96" s="129" t="s">
        <v>512</v>
      </c>
      <c r="C96" s="83" t="s">
        <v>861</v>
      </c>
      <c r="D96" s="108" t="s">
        <v>4037</v>
      </c>
      <c r="E96" s="108" t="s">
        <v>1431</v>
      </c>
      <c r="F96" s="108" t="s">
        <v>510</v>
      </c>
      <c r="G96" s="112">
        <v>43297</v>
      </c>
      <c r="H96" s="107" t="s">
        <v>4538</v>
      </c>
      <c r="I96" s="112">
        <v>43423</v>
      </c>
      <c r="J96" s="109" t="s">
        <v>370</v>
      </c>
      <c r="K96" s="109" t="s">
        <v>195</v>
      </c>
      <c r="L96" s="109" t="s">
        <v>370</v>
      </c>
      <c r="M96" s="110" t="s">
        <v>511</v>
      </c>
      <c r="N96" s="110" t="s">
        <v>338</v>
      </c>
    </row>
    <row r="97" spans="1:14" x14ac:dyDescent="0.25">
      <c r="A97" s="107" t="s">
        <v>93</v>
      </c>
      <c r="B97" s="129" t="s">
        <v>1376</v>
      </c>
      <c r="C97" s="83" t="s">
        <v>861</v>
      </c>
      <c r="D97" s="108" t="s">
        <v>4006</v>
      </c>
      <c r="E97" s="108" t="s">
        <v>1431</v>
      </c>
      <c r="F97" s="108" t="s">
        <v>3145</v>
      </c>
      <c r="G97" s="112">
        <v>43376</v>
      </c>
      <c r="H97" s="107" t="s">
        <v>4538</v>
      </c>
      <c r="I97" s="112">
        <v>43448</v>
      </c>
      <c r="J97" s="109" t="s">
        <v>370</v>
      </c>
      <c r="K97" s="109" t="s">
        <v>407</v>
      </c>
      <c r="L97" s="109" t="s">
        <v>370</v>
      </c>
      <c r="M97" s="110" t="s">
        <v>388</v>
      </c>
      <c r="N97" s="110" t="s">
        <v>338</v>
      </c>
    </row>
    <row r="98" spans="1:14" x14ac:dyDescent="0.25">
      <c r="A98" s="107" t="s">
        <v>93</v>
      </c>
      <c r="B98" s="129" t="s">
        <v>508</v>
      </c>
      <c r="C98" s="83" t="s">
        <v>861</v>
      </c>
      <c r="D98" s="108" t="s">
        <v>4031</v>
      </c>
      <c r="E98" s="108" t="s">
        <v>1431</v>
      </c>
      <c r="F98" s="108" t="s">
        <v>376</v>
      </c>
      <c r="G98" s="112">
        <v>43318</v>
      </c>
      <c r="H98" s="107" t="s">
        <v>4538</v>
      </c>
      <c r="I98" s="112">
        <v>43448</v>
      </c>
      <c r="J98" s="109" t="s">
        <v>370</v>
      </c>
      <c r="K98" s="109" t="s">
        <v>427</v>
      </c>
      <c r="L98" s="109" t="s">
        <v>370</v>
      </c>
      <c r="M98" s="110" t="s">
        <v>377</v>
      </c>
      <c r="N98" s="110" t="s">
        <v>338</v>
      </c>
    </row>
    <row r="99" spans="1:14" x14ac:dyDescent="0.25">
      <c r="A99" s="107" t="s">
        <v>93</v>
      </c>
      <c r="B99" s="129" t="s">
        <v>1137</v>
      </c>
      <c r="C99" s="83" t="s">
        <v>861</v>
      </c>
      <c r="D99" s="108" t="s">
        <v>3985</v>
      </c>
      <c r="E99" s="108" t="s">
        <v>513</v>
      </c>
      <c r="F99" s="108" t="s">
        <v>3139</v>
      </c>
      <c r="G99" s="112">
        <v>43202</v>
      </c>
      <c r="H99" s="107" t="s">
        <v>4538</v>
      </c>
      <c r="I99" s="112">
        <v>43497</v>
      </c>
      <c r="J99" s="109" t="s">
        <v>370</v>
      </c>
      <c r="K99" s="109" t="s">
        <v>370</v>
      </c>
      <c r="L99" s="109" t="s">
        <v>3412</v>
      </c>
      <c r="M99" s="110" t="s">
        <v>388</v>
      </c>
      <c r="N99" s="110" t="s">
        <v>338</v>
      </c>
    </row>
    <row r="100" spans="1:14" x14ac:dyDescent="0.25">
      <c r="A100" s="107" t="s">
        <v>93</v>
      </c>
      <c r="B100" s="129" t="s">
        <v>509</v>
      </c>
      <c r="C100" s="83" t="s">
        <v>861</v>
      </c>
      <c r="D100" s="108" t="s">
        <v>4032</v>
      </c>
      <c r="E100" s="108" t="s">
        <v>513</v>
      </c>
      <c r="F100" s="108" t="s">
        <v>3150</v>
      </c>
      <c r="G100" s="112">
        <v>43080</v>
      </c>
      <c r="H100" s="107" t="s">
        <v>4538</v>
      </c>
      <c r="I100" s="112">
        <v>43510</v>
      </c>
      <c r="J100" s="109" t="s">
        <v>370</v>
      </c>
      <c r="K100" s="109" t="s">
        <v>427</v>
      </c>
      <c r="L100" s="109" t="s">
        <v>3412</v>
      </c>
      <c r="M100" s="110" t="s">
        <v>498</v>
      </c>
      <c r="N100" s="110" t="s">
        <v>338</v>
      </c>
    </row>
    <row r="101" spans="1:14" x14ac:dyDescent="0.25">
      <c r="A101" s="107" t="s">
        <v>93</v>
      </c>
      <c r="B101" s="129" t="s">
        <v>505</v>
      </c>
      <c r="C101" s="83" t="s">
        <v>861</v>
      </c>
      <c r="D101" s="108" t="s">
        <v>4016</v>
      </c>
      <c r="E101" s="108" t="s">
        <v>513</v>
      </c>
      <c r="F101" s="108" t="s">
        <v>3148</v>
      </c>
      <c r="G101" s="112">
        <v>43335</v>
      </c>
      <c r="H101" s="107" t="s">
        <v>4538</v>
      </c>
      <c r="I101" s="112">
        <v>43514</v>
      </c>
      <c r="J101" s="109" t="s">
        <v>370</v>
      </c>
      <c r="K101" s="109" t="s">
        <v>422</v>
      </c>
      <c r="L101" s="109" t="s">
        <v>3412</v>
      </c>
      <c r="M101" s="110" t="s">
        <v>506</v>
      </c>
      <c r="N101" s="110" t="s">
        <v>338</v>
      </c>
    </row>
    <row r="102" spans="1:14" x14ac:dyDescent="0.25">
      <c r="A102" s="107" t="s">
        <v>93</v>
      </c>
      <c r="B102" s="129" t="s">
        <v>503</v>
      </c>
      <c r="C102" s="83" t="s">
        <v>861</v>
      </c>
      <c r="D102" s="108" t="s">
        <v>4040</v>
      </c>
      <c r="E102" s="108" t="s">
        <v>513</v>
      </c>
      <c r="F102" s="108" t="s">
        <v>3154</v>
      </c>
      <c r="G102" s="112">
        <v>43297</v>
      </c>
      <c r="H102" s="107" t="s">
        <v>4538</v>
      </c>
      <c r="I102" s="112">
        <v>43586</v>
      </c>
      <c r="J102" s="109" t="s">
        <v>370</v>
      </c>
      <c r="K102" s="109" t="s">
        <v>3153</v>
      </c>
      <c r="L102" s="109" t="s">
        <v>370</v>
      </c>
      <c r="M102" s="110" t="s">
        <v>388</v>
      </c>
      <c r="N102" s="110" t="s">
        <v>338</v>
      </c>
    </row>
    <row r="103" spans="1:14" x14ac:dyDescent="0.25">
      <c r="A103" s="107" t="s">
        <v>520</v>
      </c>
      <c r="B103" s="129" t="s">
        <v>836</v>
      </c>
      <c r="C103" s="83" t="s">
        <v>861</v>
      </c>
      <c r="D103" s="108" t="s">
        <v>4048</v>
      </c>
      <c r="E103" s="108" t="s">
        <v>817</v>
      </c>
      <c r="F103" s="108" t="s">
        <v>370</v>
      </c>
      <c r="G103" s="112">
        <v>43319</v>
      </c>
      <c r="H103" s="107" t="s">
        <v>4538</v>
      </c>
      <c r="I103" s="112">
        <v>43475</v>
      </c>
      <c r="J103" s="109" t="s">
        <v>370</v>
      </c>
      <c r="K103" s="109" t="s">
        <v>839</v>
      </c>
      <c r="L103" s="109" t="s">
        <v>370</v>
      </c>
      <c r="M103" s="110" t="s">
        <v>837</v>
      </c>
      <c r="N103" s="110" t="s">
        <v>838</v>
      </c>
    </row>
    <row r="104" spans="1:14" x14ac:dyDescent="0.25">
      <c r="A104" s="107" t="s">
        <v>520</v>
      </c>
      <c r="B104" s="129" t="s">
        <v>1363</v>
      </c>
      <c r="C104" s="83" t="s">
        <v>861</v>
      </c>
      <c r="D104" s="108" t="s">
        <v>4041</v>
      </c>
      <c r="E104" s="108" t="s">
        <v>335</v>
      </c>
      <c r="F104" s="108" t="s">
        <v>370</v>
      </c>
      <c r="G104" s="112">
        <v>43368</v>
      </c>
      <c r="H104" s="107" t="s">
        <v>4538</v>
      </c>
      <c r="I104" s="112">
        <v>43524</v>
      </c>
      <c r="J104" s="109" t="s">
        <v>370</v>
      </c>
      <c r="K104" s="109" t="s">
        <v>370</v>
      </c>
      <c r="L104" s="109" t="s">
        <v>370</v>
      </c>
      <c r="M104" s="110" t="s">
        <v>1083</v>
      </c>
      <c r="N104" s="110" t="s">
        <v>338</v>
      </c>
    </row>
    <row r="105" spans="1:14" x14ac:dyDescent="0.25">
      <c r="A105" s="107" t="s">
        <v>520</v>
      </c>
      <c r="B105" s="129" t="s">
        <v>1170</v>
      </c>
      <c r="C105" s="83" t="s">
        <v>861</v>
      </c>
      <c r="D105" s="108" t="s">
        <v>4046</v>
      </c>
      <c r="E105" s="108" t="s">
        <v>810</v>
      </c>
      <c r="F105" s="108" t="s">
        <v>3155</v>
      </c>
      <c r="G105" s="112">
        <v>43230</v>
      </c>
      <c r="H105" s="107" t="s">
        <v>4538</v>
      </c>
      <c r="I105" s="112">
        <v>43570</v>
      </c>
      <c r="J105" s="109" t="s">
        <v>370</v>
      </c>
      <c r="K105" s="109" t="s">
        <v>370</v>
      </c>
      <c r="L105" s="109" t="s">
        <v>370</v>
      </c>
      <c r="M105" s="110" t="s">
        <v>1171</v>
      </c>
      <c r="N105" s="110" t="s">
        <v>338</v>
      </c>
    </row>
    <row r="106" spans="1:14" x14ac:dyDescent="0.25">
      <c r="A106" s="107" t="s">
        <v>101</v>
      </c>
      <c r="B106" s="129" t="s">
        <v>3620</v>
      </c>
      <c r="C106" s="83" t="s">
        <v>861</v>
      </c>
      <c r="D106" s="108" t="s">
        <v>4049</v>
      </c>
      <c r="E106" s="108" t="s">
        <v>2016</v>
      </c>
      <c r="F106" s="108" t="s">
        <v>370</v>
      </c>
      <c r="G106" s="112">
        <v>43496</v>
      </c>
      <c r="H106" s="107" t="s">
        <v>4538</v>
      </c>
      <c r="I106" s="112">
        <v>43524</v>
      </c>
      <c r="J106" s="109" t="s">
        <v>370</v>
      </c>
      <c r="K106" s="109" t="s">
        <v>521</v>
      </c>
      <c r="L106" s="109" t="s">
        <v>370</v>
      </c>
      <c r="M106" s="110" t="s">
        <v>3641</v>
      </c>
      <c r="N106" s="110" t="s">
        <v>338</v>
      </c>
    </row>
    <row r="107" spans="1:14" x14ac:dyDescent="0.25">
      <c r="A107" s="107" t="s">
        <v>789</v>
      </c>
      <c r="B107" s="129" t="s">
        <v>1087</v>
      </c>
      <c r="C107" s="83" t="s">
        <v>861</v>
      </c>
      <c r="D107" s="108" t="s">
        <v>4050</v>
      </c>
      <c r="E107" s="108" t="s">
        <v>3160</v>
      </c>
      <c r="F107" s="108" t="s">
        <v>3161</v>
      </c>
      <c r="G107" s="112">
        <v>43171</v>
      </c>
      <c r="H107" s="107" t="s">
        <v>4538</v>
      </c>
      <c r="I107" s="112">
        <v>43361</v>
      </c>
      <c r="J107" s="109" t="s">
        <v>370</v>
      </c>
      <c r="K107" s="109" t="s">
        <v>370</v>
      </c>
      <c r="L107" s="109" t="s">
        <v>370</v>
      </c>
      <c r="M107" s="110" t="s">
        <v>1088</v>
      </c>
      <c r="N107" s="110" t="s">
        <v>338</v>
      </c>
    </row>
    <row r="108" spans="1:14" x14ac:dyDescent="0.25">
      <c r="A108" s="107" t="s">
        <v>789</v>
      </c>
      <c r="B108" s="129" t="s">
        <v>540</v>
      </c>
      <c r="C108" s="83" t="s">
        <v>861</v>
      </c>
      <c r="D108" s="108" t="s">
        <v>4059</v>
      </c>
      <c r="E108" s="108" t="s">
        <v>3160</v>
      </c>
      <c r="F108" s="108" t="s">
        <v>541</v>
      </c>
      <c r="G108" s="112">
        <v>43133</v>
      </c>
      <c r="H108" s="107" t="s">
        <v>4538</v>
      </c>
      <c r="I108" s="112">
        <v>43497</v>
      </c>
      <c r="J108" s="109" t="s">
        <v>370</v>
      </c>
      <c r="K108" s="109" t="s">
        <v>422</v>
      </c>
      <c r="L108" s="109" t="s">
        <v>370</v>
      </c>
      <c r="M108" s="110" t="s">
        <v>537</v>
      </c>
      <c r="N108" s="110" t="s">
        <v>338</v>
      </c>
    </row>
    <row r="109" spans="1:14" x14ac:dyDescent="0.25">
      <c r="A109" s="107" t="s">
        <v>177</v>
      </c>
      <c r="B109" s="129" t="s">
        <v>986</v>
      </c>
      <c r="C109" s="83" t="s">
        <v>861</v>
      </c>
      <c r="D109" s="108" t="s">
        <v>4085</v>
      </c>
      <c r="E109" s="108" t="s">
        <v>788</v>
      </c>
      <c r="F109" s="108" t="s">
        <v>370</v>
      </c>
      <c r="G109" s="112">
        <v>42993</v>
      </c>
      <c r="H109" s="107" t="s">
        <v>4538</v>
      </c>
      <c r="I109" s="112">
        <v>43294</v>
      </c>
      <c r="J109" s="109" t="s">
        <v>370</v>
      </c>
      <c r="K109" s="109" t="s">
        <v>370</v>
      </c>
      <c r="L109" s="109" t="s">
        <v>370</v>
      </c>
      <c r="M109" s="110" t="s">
        <v>374</v>
      </c>
      <c r="N109" s="110" t="s">
        <v>877</v>
      </c>
    </row>
    <row r="110" spans="1:14" x14ac:dyDescent="0.25">
      <c r="A110" s="107" t="s">
        <v>177</v>
      </c>
      <c r="B110" s="129" t="s">
        <v>1070</v>
      </c>
      <c r="C110" s="83" t="s">
        <v>861</v>
      </c>
      <c r="D110" s="108" t="s">
        <v>4068</v>
      </c>
      <c r="E110" s="108" t="s">
        <v>586</v>
      </c>
      <c r="F110" s="108" t="s">
        <v>3201</v>
      </c>
      <c r="G110" s="112">
        <v>43147</v>
      </c>
      <c r="H110" s="107" t="s">
        <v>4538</v>
      </c>
      <c r="I110" s="112">
        <v>43306</v>
      </c>
      <c r="J110" s="109" t="s">
        <v>370</v>
      </c>
      <c r="K110" s="109" t="s">
        <v>370</v>
      </c>
      <c r="L110" s="109" t="s">
        <v>370</v>
      </c>
      <c r="M110" s="110" t="s">
        <v>1071</v>
      </c>
      <c r="N110" s="110" t="s">
        <v>338</v>
      </c>
    </row>
    <row r="111" spans="1:14" x14ac:dyDescent="0.25">
      <c r="A111" s="107" t="s">
        <v>177</v>
      </c>
      <c r="B111" s="129" t="s">
        <v>1005</v>
      </c>
      <c r="C111" s="83" t="s">
        <v>861</v>
      </c>
      <c r="D111" s="108" t="s">
        <v>4063</v>
      </c>
      <c r="E111" s="108" t="s">
        <v>327</v>
      </c>
      <c r="F111" s="108" t="s">
        <v>3171</v>
      </c>
      <c r="G111" s="112">
        <v>43060</v>
      </c>
      <c r="H111" s="107" t="s">
        <v>4538</v>
      </c>
      <c r="I111" s="112">
        <v>43335</v>
      </c>
      <c r="J111" s="109" t="s">
        <v>370</v>
      </c>
      <c r="K111" s="109" t="s">
        <v>370</v>
      </c>
      <c r="L111" s="109" t="s">
        <v>3412</v>
      </c>
      <c r="M111" s="110" t="s">
        <v>545</v>
      </c>
      <c r="N111" s="110" t="s">
        <v>338</v>
      </c>
    </row>
    <row r="112" spans="1:14" x14ac:dyDescent="0.25">
      <c r="A112" s="107" t="s">
        <v>177</v>
      </c>
      <c r="B112" s="129" t="s">
        <v>1096</v>
      </c>
      <c r="C112" s="83" t="s">
        <v>861</v>
      </c>
      <c r="D112" s="108" t="s">
        <v>4084</v>
      </c>
      <c r="E112" s="108" t="s">
        <v>788</v>
      </c>
      <c r="F112" s="108" t="s">
        <v>3170</v>
      </c>
      <c r="G112" s="112">
        <v>43177</v>
      </c>
      <c r="H112" s="107" t="s">
        <v>4538</v>
      </c>
      <c r="I112" s="112">
        <v>43353</v>
      </c>
      <c r="J112" s="109" t="s">
        <v>370</v>
      </c>
      <c r="K112" s="109" t="s">
        <v>370</v>
      </c>
      <c r="L112" s="109" t="s">
        <v>3412</v>
      </c>
      <c r="M112" s="110" t="s">
        <v>545</v>
      </c>
      <c r="N112" s="110" t="s">
        <v>338</v>
      </c>
    </row>
    <row r="113" spans="1:14" x14ac:dyDescent="0.25">
      <c r="A113" s="107" t="s">
        <v>177</v>
      </c>
      <c r="B113" s="129" t="s">
        <v>1055</v>
      </c>
      <c r="C113" s="83" t="s">
        <v>861</v>
      </c>
      <c r="D113" s="108" t="s">
        <v>4067</v>
      </c>
      <c r="E113" s="108" t="s">
        <v>788</v>
      </c>
      <c r="F113" s="108" t="s">
        <v>3186</v>
      </c>
      <c r="G113" s="112">
        <v>43132</v>
      </c>
      <c r="H113" s="107" t="s">
        <v>4538</v>
      </c>
      <c r="I113" s="112">
        <v>43364</v>
      </c>
      <c r="J113" s="109" t="s">
        <v>370</v>
      </c>
      <c r="K113" s="109" t="s">
        <v>370</v>
      </c>
      <c r="L113" s="109" t="s">
        <v>3412</v>
      </c>
      <c r="M113" s="110" t="s">
        <v>545</v>
      </c>
      <c r="N113" s="110" t="s">
        <v>338</v>
      </c>
    </row>
    <row r="114" spans="1:14" x14ac:dyDescent="0.25">
      <c r="A114" s="107" t="s">
        <v>177</v>
      </c>
      <c r="B114" s="129" t="s">
        <v>1344</v>
      </c>
      <c r="C114" s="83" t="s">
        <v>861</v>
      </c>
      <c r="D114" s="108" t="s">
        <v>4060</v>
      </c>
      <c r="E114" s="108" t="s">
        <v>327</v>
      </c>
      <c r="F114" s="108" t="s">
        <v>3172</v>
      </c>
      <c r="G114" s="112">
        <v>43207</v>
      </c>
      <c r="H114" s="107" t="s">
        <v>4538</v>
      </c>
      <c r="I114" s="112">
        <v>43364</v>
      </c>
      <c r="J114" s="109" t="s">
        <v>370</v>
      </c>
      <c r="K114" s="109" t="s">
        <v>370</v>
      </c>
      <c r="L114" s="109" t="s">
        <v>370</v>
      </c>
      <c r="M114" s="110" t="s">
        <v>545</v>
      </c>
      <c r="N114" s="110" t="s">
        <v>338</v>
      </c>
    </row>
    <row r="115" spans="1:14" x14ac:dyDescent="0.25">
      <c r="A115" s="107" t="s">
        <v>177</v>
      </c>
      <c r="B115" s="129" t="s">
        <v>1008</v>
      </c>
      <c r="C115" s="83" t="s">
        <v>861</v>
      </c>
      <c r="D115" s="108" t="s">
        <v>4083</v>
      </c>
      <c r="E115" s="108" t="s">
        <v>788</v>
      </c>
      <c r="F115" s="108" t="s">
        <v>3176</v>
      </c>
      <c r="G115" s="112">
        <v>43066</v>
      </c>
      <c r="H115" s="107" t="s">
        <v>4538</v>
      </c>
      <c r="I115" s="112">
        <v>43364</v>
      </c>
      <c r="J115" s="109" t="s">
        <v>370</v>
      </c>
      <c r="K115" s="109" t="s">
        <v>370</v>
      </c>
      <c r="L115" s="109" t="s">
        <v>3412</v>
      </c>
      <c r="M115" s="110" t="s">
        <v>545</v>
      </c>
      <c r="N115" s="110" t="s">
        <v>338</v>
      </c>
    </row>
    <row r="116" spans="1:14" x14ac:dyDescent="0.25">
      <c r="A116" s="107" t="s">
        <v>177</v>
      </c>
      <c r="B116" s="129" t="s">
        <v>1141</v>
      </c>
      <c r="C116" s="83" t="s">
        <v>861</v>
      </c>
      <c r="D116" s="108" t="s">
        <v>4066</v>
      </c>
      <c r="E116" s="108" t="s">
        <v>797</v>
      </c>
      <c r="F116" s="108" t="s">
        <v>3202</v>
      </c>
      <c r="G116" s="112">
        <v>43206</v>
      </c>
      <c r="H116" s="107" t="s">
        <v>4538</v>
      </c>
      <c r="I116" s="112">
        <v>43395</v>
      </c>
      <c r="J116" s="109" t="s">
        <v>370</v>
      </c>
      <c r="K116" s="109" t="s">
        <v>370</v>
      </c>
      <c r="L116" s="109" t="s">
        <v>3412</v>
      </c>
      <c r="M116" s="110" t="s">
        <v>1140</v>
      </c>
      <c r="N116" s="110" t="s">
        <v>338</v>
      </c>
    </row>
    <row r="117" spans="1:14" x14ac:dyDescent="0.25">
      <c r="A117" s="107" t="s">
        <v>177</v>
      </c>
      <c r="B117" s="129" t="s">
        <v>1283</v>
      </c>
      <c r="C117" s="83" t="s">
        <v>861</v>
      </c>
      <c r="D117" s="108" t="s">
        <v>4074</v>
      </c>
      <c r="E117" s="108" t="s">
        <v>810</v>
      </c>
      <c r="F117" s="108" t="s">
        <v>3200</v>
      </c>
      <c r="G117" s="112">
        <v>43011</v>
      </c>
      <c r="H117" s="107" t="s">
        <v>4538</v>
      </c>
      <c r="I117" s="112">
        <v>43448</v>
      </c>
      <c r="J117" s="109" t="s">
        <v>370</v>
      </c>
      <c r="K117" s="109" t="s">
        <v>370</v>
      </c>
      <c r="L117" s="109" t="s">
        <v>370</v>
      </c>
      <c r="M117" s="110" t="s">
        <v>544</v>
      </c>
      <c r="N117" s="110" t="s">
        <v>338</v>
      </c>
    </row>
    <row r="118" spans="1:14" x14ac:dyDescent="0.25">
      <c r="A118" s="107" t="s">
        <v>177</v>
      </c>
      <c r="B118" s="129" t="s">
        <v>546</v>
      </c>
      <c r="C118" s="83" t="s">
        <v>861</v>
      </c>
      <c r="D118" s="108" t="s">
        <v>4092</v>
      </c>
      <c r="E118" s="108" t="s">
        <v>327</v>
      </c>
      <c r="F118" s="108" t="s">
        <v>547</v>
      </c>
      <c r="G118" s="112">
        <v>43340</v>
      </c>
      <c r="H118" s="107" t="s">
        <v>4538</v>
      </c>
      <c r="I118" s="112">
        <v>43448</v>
      </c>
      <c r="J118" s="109" t="s">
        <v>370</v>
      </c>
      <c r="K118" s="109" t="s">
        <v>400</v>
      </c>
      <c r="L118" s="109" t="s">
        <v>370</v>
      </c>
      <c r="M118" s="110" t="s">
        <v>548</v>
      </c>
      <c r="N118" s="110" t="s">
        <v>338</v>
      </c>
    </row>
    <row r="119" spans="1:14" x14ac:dyDescent="0.25">
      <c r="A119" s="107" t="s">
        <v>177</v>
      </c>
      <c r="B119" s="129" t="s">
        <v>564</v>
      </c>
      <c r="C119" s="83" t="s">
        <v>861</v>
      </c>
      <c r="D119" s="108" t="s">
        <v>4123</v>
      </c>
      <c r="E119" s="108" t="s">
        <v>810</v>
      </c>
      <c r="F119" s="108" t="s">
        <v>3207</v>
      </c>
      <c r="G119" s="112">
        <v>43165</v>
      </c>
      <c r="H119" s="107" t="s">
        <v>4538</v>
      </c>
      <c r="I119" s="112">
        <v>43542</v>
      </c>
      <c r="J119" s="109" t="s">
        <v>370</v>
      </c>
      <c r="K119" s="109" t="s">
        <v>565</v>
      </c>
      <c r="L119" s="109" t="s">
        <v>370</v>
      </c>
      <c r="M119" s="110" t="s">
        <v>392</v>
      </c>
      <c r="N119" s="110" t="s">
        <v>338</v>
      </c>
    </row>
    <row r="120" spans="1:14" x14ac:dyDescent="0.25">
      <c r="A120" s="107" t="s">
        <v>177</v>
      </c>
      <c r="B120" s="129" t="s">
        <v>1077</v>
      </c>
      <c r="C120" s="83" t="s">
        <v>861</v>
      </c>
      <c r="D120" s="108" t="s">
        <v>4069</v>
      </c>
      <c r="E120" s="108" t="s">
        <v>788</v>
      </c>
      <c r="F120" s="108" t="s">
        <v>370</v>
      </c>
      <c r="G120" s="112">
        <v>43152</v>
      </c>
      <c r="H120" s="107" t="s">
        <v>4538</v>
      </c>
      <c r="I120" s="112">
        <v>43570</v>
      </c>
      <c r="J120" s="109" t="s">
        <v>370</v>
      </c>
      <c r="K120" s="109" t="s">
        <v>370</v>
      </c>
      <c r="L120" s="109" t="s">
        <v>370</v>
      </c>
      <c r="M120" s="110" t="s">
        <v>374</v>
      </c>
      <c r="N120" s="110" t="s">
        <v>338</v>
      </c>
    </row>
    <row r="121" spans="1:14" x14ac:dyDescent="0.25">
      <c r="A121" s="107" t="s">
        <v>194</v>
      </c>
      <c r="B121" s="129" t="s">
        <v>1218</v>
      </c>
      <c r="C121" s="83" t="s">
        <v>861</v>
      </c>
      <c r="D121" s="108" t="s">
        <v>4157</v>
      </c>
      <c r="E121" s="108" t="s">
        <v>693</v>
      </c>
      <c r="F121" s="108" t="s">
        <v>407</v>
      </c>
      <c r="G121" s="112">
        <v>42927</v>
      </c>
      <c r="H121" s="107" t="s">
        <v>4538</v>
      </c>
      <c r="I121" s="112">
        <v>43292</v>
      </c>
      <c r="J121" s="109" t="s">
        <v>370</v>
      </c>
      <c r="K121" s="109" t="s">
        <v>370</v>
      </c>
      <c r="L121" s="109" t="s">
        <v>370</v>
      </c>
      <c r="M121" s="110" t="s">
        <v>386</v>
      </c>
      <c r="N121" s="110" t="s">
        <v>338</v>
      </c>
    </row>
    <row r="122" spans="1:14" x14ac:dyDescent="0.25">
      <c r="A122" s="107" t="s">
        <v>194</v>
      </c>
      <c r="B122" s="129" t="s">
        <v>1227</v>
      </c>
      <c r="C122" s="83" t="s">
        <v>861</v>
      </c>
      <c r="D122" s="108" t="s">
        <v>4160</v>
      </c>
      <c r="E122" s="108" t="s">
        <v>818</v>
      </c>
      <c r="F122" s="108" t="s">
        <v>3218</v>
      </c>
      <c r="G122" s="112">
        <v>43154</v>
      </c>
      <c r="H122" s="107" t="s">
        <v>4538</v>
      </c>
      <c r="I122" s="112">
        <v>43292</v>
      </c>
      <c r="J122" s="109" t="s">
        <v>370</v>
      </c>
      <c r="K122" s="109" t="s">
        <v>370</v>
      </c>
      <c r="L122" s="109" t="s">
        <v>370</v>
      </c>
      <c r="M122" s="110" t="s">
        <v>837</v>
      </c>
      <c r="N122" s="110" t="s">
        <v>338</v>
      </c>
    </row>
    <row r="123" spans="1:14" x14ac:dyDescent="0.25">
      <c r="A123" s="107" t="s">
        <v>194</v>
      </c>
      <c r="B123" s="129" t="s">
        <v>971</v>
      </c>
      <c r="C123" s="83" t="s">
        <v>861</v>
      </c>
      <c r="D123" s="108" t="s">
        <v>4166</v>
      </c>
      <c r="E123" s="108" t="s">
        <v>693</v>
      </c>
      <c r="F123" s="108" t="s">
        <v>400</v>
      </c>
      <c r="G123" s="112">
        <v>42927</v>
      </c>
      <c r="H123" s="107" t="s">
        <v>4538</v>
      </c>
      <c r="I123" s="112">
        <v>43292</v>
      </c>
      <c r="J123" s="109" t="s">
        <v>370</v>
      </c>
      <c r="K123" s="109" t="s">
        <v>370</v>
      </c>
      <c r="L123" s="109" t="s">
        <v>370</v>
      </c>
      <c r="M123" s="110" t="s">
        <v>386</v>
      </c>
      <c r="N123" s="110" t="s">
        <v>338</v>
      </c>
    </row>
    <row r="124" spans="1:14" x14ac:dyDescent="0.25">
      <c r="A124" s="107" t="s">
        <v>194</v>
      </c>
      <c r="B124" s="129" t="s">
        <v>968</v>
      </c>
      <c r="C124" s="83" t="s">
        <v>861</v>
      </c>
      <c r="D124" s="108" t="s">
        <v>4167</v>
      </c>
      <c r="E124" s="108" t="s">
        <v>693</v>
      </c>
      <c r="F124" s="108" t="s">
        <v>3234</v>
      </c>
      <c r="G124" s="112">
        <v>42927</v>
      </c>
      <c r="H124" s="107" t="s">
        <v>4538</v>
      </c>
      <c r="I124" s="112">
        <v>43293</v>
      </c>
      <c r="J124" s="109" t="s">
        <v>370</v>
      </c>
      <c r="K124" s="109" t="s">
        <v>370</v>
      </c>
      <c r="L124" s="109" t="s">
        <v>370</v>
      </c>
      <c r="M124" s="110" t="s">
        <v>386</v>
      </c>
      <c r="N124" s="110" t="s">
        <v>338</v>
      </c>
    </row>
    <row r="125" spans="1:14" x14ac:dyDescent="0.25">
      <c r="A125" s="107" t="s">
        <v>194</v>
      </c>
      <c r="B125" s="129" t="s">
        <v>966</v>
      </c>
      <c r="C125" s="83" t="s">
        <v>861</v>
      </c>
      <c r="D125" s="108" t="s">
        <v>4181</v>
      </c>
      <c r="E125" s="108" t="s">
        <v>693</v>
      </c>
      <c r="F125" s="108" t="s">
        <v>407</v>
      </c>
      <c r="G125" s="112">
        <v>43164</v>
      </c>
      <c r="H125" s="107" t="s">
        <v>4538</v>
      </c>
      <c r="I125" s="112">
        <v>43293</v>
      </c>
      <c r="J125" s="109" t="s">
        <v>370</v>
      </c>
      <c r="K125" s="109" t="s">
        <v>370</v>
      </c>
      <c r="L125" s="109" t="s">
        <v>370</v>
      </c>
      <c r="M125" s="110" t="s">
        <v>386</v>
      </c>
      <c r="N125" s="110" t="s">
        <v>338</v>
      </c>
    </row>
    <row r="126" spans="1:14" x14ac:dyDescent="0.25">
      <c r="A126" s="107" t="s">
        <v>194</v>
      </c>
      <c r="B126" s="129" t="s">
        <v>993</v>
      </c>
      <c r="C126" s="83" t="s">
        <v>861</v>
      </c>
      <c r="D126" s="108" t="s">
        <v>4185</v>
      </c>
      <c r="E126" s="108" t="s">
        <v>809</v>
      </c>
      <c r="F126" s="108" t="s">
        <v>3241</v>
      </c>
      <c r="G126" s="112">
        <v>42998</v>
      </c>
      <c r="H126" s="107" t="s">
        <v>4538</v>
      </c>
      <c r="I126" s="112">
        <v>43306</v>
      </c>
      <c r="J126" s="109" t="s">
        <v>370</v>
      </c>
      <c r="K126" s="109" t="s">
        <v>370</v>
      </c>
      <c r="L126" s="109" t="s">
        <v>370</v>
      </c>
      <c r="M126" s="110" t="s">
        <v>990</v>
      </c>
      <c r="N126" s="110" t="s">
        <v>338</v>
      </c>
    </row>
    <row r="127" spans="1:14" x14ac:dyDescent="0.25">
      <c r="A127" s="107" t="s">
        <v>194</v>
      </c>
      <c r="B127" s="129" t="s">
        <v>1285</v>
      </c>
      <c r="C127" s="83" t="s">
        <v>861</v>
      </c>
      <c r="D127" s="108" t="s">
        <v>4182</v>
      </c>
      <c r="E127" s="108" t="s">
        <v>3251</v>
      </c>
      <c r="F127" s="108" t="s">
        <v>563</v>
      </c>
      <c r="G127" s="112">
        <v>43187</v>
      </c>
      <c r="H127" s="107" t="s">
        <v>4538</v>
      </c>
      <c r="I127" s="112">
        <v>43336</v>
      </c>
      <c r="J127" s="109" t="s">
        <v>370</v>
      </c>
      <c r="K127" s="109" t="s">
        <v>370</v>
      </c>
      <c r="L127" s="109" t="s">
        <v>370</v>
      </c>
      <c r="M127" s="110" t="s">
        <v>197</v>
      </c>
      <c r="N127" s="110" t="s">
        <v>338</v>
      </c>
    </row>
    <row r="128" spans="1:14" x14ac:dyDescent="0.25">
      <c r="A128" s="107" t="s">
        <v>194</v>
      </c>
      <c r="B128" s="129" t="s">
        <v>989</v>
      </c>
      <c r="C128" s="83" t="s">
        <v>861</v>
      </c>
      <c r="D128" s="108" t="s">
        <v>4158</v>
      </c>
      <c r="E128" s="108" t="s">
        <v>840</v>
      </c>
      <c r="F128" s="108" t="s">
        <v>3239</v>
      </c>
      <c r="G128" s="112">
        <v>43090</v>
      </c>
      <c r="H128" s="107" t="s">
        <v>4538</v>
      </c>
      <c r="I128" s="112">
        <v>43353</v>
      </c>
      <c r="J128" s="109" t="s">
        <v>370</v>
      </c>
      <c r="K128" s="109" t="s">
        <v>370</v>
      </c>
      <c r="L128" s="109" t="s">
        <v>370</v>
      </c>
      <c r="M128" s="110" t="s">
        <v>990</v>
      </c>
      <c r="N128" s="110" t="s">
        <v>338</v>
      </c>
    </row>
    <row r="129" spans="1:14" x14ac:dyDescent="0.25">
      <c r="A129" s="107" t="s">
        <v>194</v>
      </c>
      <c r="B129" s="129" t="s">
        <v>1046</v>
      </c>
      <c r="C129" s="83" t="s">
        <v>861</v>
      </c>
      <c r="D129" s="108" t="s">
        <v>4171</v>
      </c>
      <c r="E129" s="108" t="s">
        <v>3160</v>
      </c>
      <c r="F129" s="108" t="s">
        <v>3215</v>
      </c>
      <c r="G129" s="112">
        <v>43131</v>
      </c>
      <c r="H129" s="107" t="s">
        <v>4538</v>
      </c>
      <c r="I129" s="112">
        <v>43364</v>
      </c>
      <c r="J129" s="109" t="s">
        <v>370</v>
      </c>
      <c r="K129" s="109" t="s">
        <v>370</v>
      </c>
      <c r="L129" s="109" t="s">
        <v>370</v>
      </c>
      <c r="M129" s="110" t="s">
        <v>591</v>
      </c>
      <c r="N129" s="110" t="s">
        <v>338</v>
      </c>
    </row>
    <row r="130" spans="1:14" x14ac:dyDescent="0.25">
      <c r="A130" s="107" t="s">
        <v>194</v>
      </c>
      <c r="B130" s="129" t="s">
        <v>1021</v>
      </c>
      <c r="C130" s="83" t="s">
        <v>861</v>
      </c>
      <c r="D130" s="108" t="s">
        <v>4178</v>
      </c>
      <c r="E130" s="108" t="s">
        <v>811</v>
      </c>
      <c r="F130" s="108" t="s">
        <v>190</v>
      </c>
      <c r="G130" s="112">
        <v>43091</v>
      </c>
      <c r="H130" s="107" t="s">
        <v>4538</v>
      </c>
      <c r="I130" s="112">
        <v>43364</v>
      </c>
      <c r="J130" s="109" t="s">
        <v>370</v>
      </c>
      <c r="K130" s="109" t="s">
        <v>370</v>
      </c>
      <c r="L130" s="109" t="s">
        <v>370</v>
      </c>
      <c r="M130" s="110" t="s">
        <v>1022</v>
      </c>
      <c r="N130" s="110" t="s">
        <v>338</v>
      </c>
    </row>
    <row r="131" spans="1:14" x14ac:dyDescent="0.25">
      <c r="A131" s="107" t="s">
        <v>194</v>
      </c>
      <c r="B131" s="129" t="s">
        <v>1063</v>
      </c>
      <c r="C131" s="83" t="s">
        <v>861</v>
      </c>
      <c r="D131" s="108" t="s">
        <v>4168</v>
      </c>
      <c r="E131" s="108" t="s">
        <v>821</v>
      </c>
      <c r="F131" s="108" t="s">
        <v>500</v>
      </c>
      <c r="G131" s="112">
        <v>43143</v>
      </c>
      <c r="H131" s="107" t="s">
        <v>4538</v>
      </c>
      <c r="I131" s="112">
        <v>43395</v>
      </c>
      <c r="J131" s="109" t="s">
        <v>370</v>
      </c>
      <c r="K131" s="109" t="s">
        <v>370</v>
      </c>
      <c r="L131" s="109" t="s">
        <v>370</v>
      </c>
      <c r="M131" s="110" t="s">
        <v>382</v>
      </c>
      <c r="N131" s="110" t="s">
        <v>338</v>
      </c>
    </row>
    <row r="132" spans="1:14" x14ac:dyDescent="0.25">
      <c r="A132" s="107" t="s">
        <v>194</v>
      </c>
      <c r="B132" s="129" t="s">
        <v>1307</v>
      </c>
      <c r="C132" s="83" t="s">
        <v>861</v>
      </c>
      <c r="D132" s="108" t="s">
        <v>4175</v>
      </c>
      <c r="E132" s="108" t="s">
        <v>143</v>
      </c>
      <c r="F132" s="108" t="s">
        <v>3247</v>
      </c>
      <c r="G132" s="112">
        <v>43269</v>
      </c>
      <c r="H132" s="107" t="s">
        <v>4538</v>
      </c>
      <c r="I132" s="112">
        <v>43412</v>
      </c>
      <c r="J132" s="109" t="s">
        <v>370</v>
      </c>
      <c r="K132" s="109" t="s">
        <v>370</v>
      </c>
      <c r="L132" s="109" t="s">
        <v>3412</v>
      </c>
      <c r="M132" s="110" t="s">
        <v>383</v>
      </c>
      <c r="N132" s="110" t="s">
        <v>338</v>
      </c>
    </row>
    <row r="133" spans="1:14" x14ac:dyDescent="0.25">
      <c r="A133" s="107" t="s">
        <v>194</v>
      </c>
      <c r="B133" s="129" t="s">
        <v>974</v>
      </c>
      <c r="C133" s="83" t="s">
        <v>861</v>
      </c>
      <c r="D133" s="108" t="s">
        <v>4164</v>
      </c>
      <c r="E133" s="108" t="s">
        <v>693</v>
      </c>
      <c r="F133" s="108" t="s">
        <v>330</v>
      </c>
      <c r="G133" s="112">
        <v>42927</v>
      </c>
      <c r="H133" s="107" t="s">
        <v>4538</v>
      </c>
      <c r="I133" s="112">
        <v>43412</v>
      </c>
      <c r="J133" s="109" t="s">
        <v>370</v>
      </c>
      <c r="K133" s="109" t="s">
        <v>370</v>
      </c>
      <c r="L133" s="109" t="s">
        <v>370</v>
      </c>
      <c r="M133" s="110" t="s">
        <v>386</v>
      </c>
      <c r="N133" s="110" t="s">
        <v>338</v>
      </c>
    </row>
    <row r="134" spans="1:14" x14ac:dyDescent="0.25">
      <c r="A134" s="107" t="s">
        <v>194</v>
      </c>
      <c r="B134" s="129" t="s">
        <v>1018</v>
      </c>
      <c r="C134" s="83" t="s">
        <v>861</v>
      </c>
      <c r="D134" s="108" t="s">
        <v>4179</v>
      </c>
      <c r="E134" s="108" t="s">
        <v>536</v>
      </c>
      <c r="F134" s="108" t="s">
        <v>3225</v>
      </c>
      <c r="G134" s="112">
        <v>43081</v>
      </c>
      <c r="H134" s="107" t="s">
        <v>4538</v>
      </c>
      <c r="I134" s="112">
        <v>43412</v>
      </c>
      <c r="J134" s="109" t="s">
        <v>370</v>
      </c>
      <c r="K134" s="109" t="s">
        <v>370</v>
      </c>
      <c r="L134" s="109" t="s">
        <v>3412</v>
      </c>
      <c r="M134" s="110" t="s">
        <v>197</v>
      </c>
      <c r="N134" s="110" t="s">
        <v>338</v>
      </c>
    </row>
    <row r="135" spans="1:14" x14ac:dyDescent="0.25">
      <c r="A135" s="107" t="s">
        <v>194</v>
      </c>
      <c r="B135" s="129" t="s">
        <v>597</v>
      </c>
      <c r="C135" s="83" t="s">
        <v>861</v>
      </c>
      <c r="D135" s="108" t="s">
        <v>4210</v>
      </c>
      <c r="E135" s="108" t="s">
        <v>811</v>
      </c>
      <c r="F135" s="108" t="s">
        <v>598</v>
      </c>
      <c r="G135" s="112">
        <v>43304</v>
      </c>
      <c r="H135" s="107" t="s">
        <v>4538</v>
      </c>
      <c r="I135" s="112">
        <v>43412</v>
      </c>
      <c r="J135" s="109" t="s">
        <v>370</v>
      </c>
      <c r="K135" s="109" t="s">
        <v>412</v>
      </c>
      <c r="L135" s="109" t="s">
        <v>370</v>
      </c>
      <c r="M135" s="110" t="s">
        <v>590</v>
      </c>
      <c r="N135" s="110" t="s">
        <v>338</v>
      </c>
    </row>
    <row r="136" spans="1:14" x14ac:dyDescent="0.25">
      <c r="A136" s="107" t="s">
        <v>194</v>
      </c>
      <c r="B136" s="129" t="s">
        <v>1306</v>
      </c>
      <c r="C136" s="83" t="s">
        <v>861</v>
      </c>
      <c r="D136" s="108" t="s">
        <v>4186</v>
      </c>
      <c r="E136" s="108" t="s">
        <v>143</v>
      </c>
      <c r="F136" s="108" t="s">
        <v>3228</v>
      </c>
      <c r="G136" s="112">
        <v>43269</v>
      </c>
      <c r="H136" s="107" t="s">
        <v>4538</v>
      </c>
      <c r="I136" s="112">
        <v>43448</v>
      </c>
      <c r="J136" s="109" t="s">
        <v>370</v>
      </c>
      <c r="K136" s="109" t="s">
        <v>370</v>
      </c>
      <c r="L136" s="109" t="s">
        <v>3412</v>
      </c>
      <c r="M136" s="110" t="s">
        <v>383</v>
      </c>
      <c r="N136" s="110" t="s">
        <v>338</v>
      </c>
    </row>
    <row r="137" spans="1:14" x14ac:dyDescent="0.25">
      <c r="A137" s="107" t="s">
        <v>194</v>
      </c>
      <c r="B137" s="129" t="s">
        <v>1093</v>
      </c>
      <c r="C137" s="83" t="s">
        <v>861</v>
      </c>
      <c r="D137" s="108" t="s">
        <v>4173</v>
      </c>
      <c r="E137" s="108" t="s">
        <v>784</v>
      </c>
      <c r="F137" s="108" t="s">
        <v>3244</v>
      </c>
      <c r="G137" s="112">
        <v>43173</v>
      </c>
      <c r="H137" s="107" t="s">
        <v>4538</v>
      </c>
      <c r="I137" s="112">
        <v>43448</v>
      </c>
      <c r="J137" s="109" t="s">
        <v>370</v>
      </c>
      <c r="K137" s="109" t="s">
        <v>370</v>
      </c>
      <c r="L137" s="109" t="s">
        <v>370</v>
      </c>
      <c r="M137" s="110" t="s">
        <v>337</v>
      </c>
      <c r="N137" s="110" t="s">
        <v>338</v>
      </c>
    </row>
    <row r="138" spans="1:14" x14ac:dyDescent="0.25">
      <c r="A138" s="107" t="s">
        <v>194</v>
      </c>
      <c r="B138" s="129" t="s">
        <v>679</v>
      </c>
      <c r="C138" s="83" t="s">
        <v>861</v>
      </c>
      <c r="D138" s="108" t="s">
        <v>4263</v>
      </c>
      <c r="E138" s="108" t="s">
        <v>807</v>
      </c>
      <c r="F138" s="108" t="s">
        <v>680</v>
      </c>
      <c r="G138" s="112">
        <v>43315</v>
      </c>
      <c r="H138" s="107" t="s">
        <v>4538</v>
      </c>
      <c r="I138" s="112">
        <v>43448</v>
      </c>
      <c r="J138" s="109" t="s">
        <v>370</v>
      </c>
      <c r="K138" s="109" t="s">
        <v>425</v>
      </c>
      <c r="L138" s="109" t="s">
        <v>3412</v>
      </c>
      <c r="M138" s="110" t="s">
        <v>681</v>
      </c>
      <c r="N138" s="110" t="s">
        <v>338</v>
      </c>
    </row>
    <row r="139" spans="1:14" x14ac:dyDescent="0.25">
      <c r="A139" s="107" t="s">
        <v>194</v>
      </c>
      <c r="B139" s="129" t="s">
        <v>682</v>
      </c>
      <c r="C139" s="83" t="s">
        <v>861</v>
      </c>
      <c r="D139" s="108" t="s">
        <v>4276</v>
      </c>
      <c r="E139" s="108" t="s">
        <v>335</v>
      </c>
      <c r="F139" s="108" t="s">
        <v>502</v>
      </c>
      <c r="G139" s="112">
        <v>42940</v>
      </c>
      <c r="H139" s="107" t="s">
        <v>4538</v>
      </c>
      <c r="I139" s="112">
        <v>43448</v>
      </c>
      <c r="J139" s="109" t="s">
        <v>370</v>
      </c>
      <c r="K139" s="109" t="s">
        <v>195</v>
      </c>
      <c r="L139" s="109" t="s">
        <v>370</v>
      </c>
      <c r="M139" s="110" t="s">
        <v>337</v>
      </c>
      <c r="N139" s="110" t="s">
        <v>338</v>
      </c>
    </row>
    <row r="140" spans="1:14" x14ac:dyDescent="0.25">
      <c r="A140" s="107" t="s">
        <v>194</v>
      </c>
      <c r="B140" s="129" t="s">
        <v>33</v>
      </c>
      <c r="C140" s="83" t="s">
        <v>861</v>
      </c>
      <c r="D140" s="108" t="s">
        <v>4273</v>
      </c>
      <c r="E140" s="108" t="s">
        <v>811</v>
      </c>
      <c r="F140" s="108" t="s">
        <v>196</v>
      </c>
      <c r="G140" s="112">
        <v>43080</v>
      </c>
      <c r="H140" s="107" t="s">
        <v>4538</v>
      </c>
      <c r="I140" s="112">
        <v>43448</v>
      </c>
      <c r="J140" s="109" t="s">
        <v>370</v>
      </c>
      <c r="K140" s="109" t="s">
        <v>195</v>
      </c>
      <c r="L140" s="109" t="s">
        <v>370</v>
      </c>
      <c r="M140" s="110" t="s">
        <v>197</v>
      </c>
      <c r="N140" s="110" t="s">
        <v>338</v>
      </c>
    </row>
    <row r="141" spans="1:14" x14ac:dyDescent="0.25">
      <c r="A141" s="107" t="s">
        <v>194</v>
      </c>
      <c r="B141" s="129" t="s">
        <v>1058</v>
      </c>
      <c r="C141" s="83" t="s">
        <v>861</v>
      </c>
      <c r="D141" s="108" t="s">
        <v>4184</v>
      </c>
      <c r="E141" s="108" t="s">
        <v>3160</v>
      </c>
      <c r="F141" s="108" t="s">
        <v>3235</v>
      </c>
      <c r="G141" s="112">
        <v>43133</v>
      </c>
      <c r="H141" s="107" t="s">
        <v>4538</v>
      </c>
      <c r="I141" s="112">
        <v>43466</v>
      </c>
      <c r="J141" s="109" t="s">
        <v>370</v>
      </c>
      <c r="K141" s="109" t="s">
        <v>370</v>
      </c>
      <c r="L141" s="109" t="s">
        <v>370</v>
      </c>
      <c r="M141" s="110" t="s">
        <v>591</v>
      </c>
      <c r="N141" s="110" t="s">
        <v>338</v>
      </c>
    </row>
    <row r="142" spans="1:14" x14ac:dyDescent="0.25">
      <c r="A142" s="107" t="s">
        <v>194</v>
      </c>
      <c r="B142" s="129" t="s">
        <v>593</v>
      </c>
      <c r="C142" s="83" t="s">
        <v>861</v>
      </c>
      <c r="D142" s="108" t="s">
        <v>4203</v>
      </c>
      <c r="E142" s="108" t="s">
        <v>685</v>
      </c>
      <c r="F142" s="108" t="s">
        <v>370</v>
      </c>
      <c r="G142" s="112">
        <v>43080</v>
      </c>
      <c r="H142" s="107" t="s">
        <v>4538</v>
      </c>
      <c r="I142" s="112">
        <v>43497</v>
      </c>
      <c r="J142" s="109" t="s">
        <v>370</v>
      </c>
      <c r="K142" s="109" t="s">
        <v>405</v>
      </c>
      <c r="L142" s="109" t="s">
        <v>370</v>
      </c>
      <c r="M142" s="110" t="s">
        <v>197</v>
      </c>
      <c r="N142" s="110" t="s">
        <v>338</v>
      </c>
    </row>
    <row r="143" spans="1:14" x14ac:dyDescent="0.25">
      <c r="A143" s="107" t="s">
        <v>194</v>
      </c>
      <c r="B143" s="129" t="s">
        <v>617</v>
      </c>
      <c r="C143" s="83" t="s">
        <v>861</v>
      </c>
      <c r="D143" s="108" t="s">
        <v>4229</v>
      </c>
      <c r="E143" s="108" t="s">
        <v>3160</v>
      </c>
      <c r="F143" s="108" t="s">
        <v>618</v>
      </c>
      <c r="G143" s="112">
        <v>43091</v>
      </c>
      <c r="H143" s="107" t="s">
        <v>4538</v>
      </c>
      <c r="I143" s="112">
        <v>43497</v>
      </c>
      <c r="J143" s="109" t="s">
        <v>370</v>
      </c>
      <c r="K143" s="109" t="s">
        <v>619</v>
      </c>
      <c r="L143" s="109" t="s">
        <v>370</v>
      </c>
      <c r="M143" s="110" t="s">
        <v>591</v>
      </c>
      <c r="N143" s="110" t="s">
        <v>338</v>
      </c>
    </row>
    <row r="144" spans="1:14" x14ac:dyDescent="0.25">
      <c r="A144" s="107" t="s">
        <v>194</v>
      </c>
      <c r="B144" s="129" t="s">
        <v>621</v>
      </c>
      <c r="C144" s="83" t="s">
        <v>861</v>
      </c>
      <c r="D144" s="108" t="s">
        <v>4230</v>
      </c>
      <c r="E144" s="108" t="s">
        <v>3160</v>
      </c>
      <c r="F144" s="108" t="s">
        <v>622</v>
      </c>
      <c r="G144" s="112">
        <v>43091</v>
      </c>
      <c r="H144" s="107" t="s">
        <v>4538</v>
      </c>
      <c r="I144" s="112">
        <v>43497</v>
      </c>
      <c r="J144" s="109" t="s">
        <v>370</v>
      </c>
      <c r="K144" s="109" t="s">
        <v>620</v>
      </c>
      <c r="L144" s="109" t="s">
        <v>370</v>
      </c>
      <c r="M144" s="110" t="s">
        <v>591</v>
      </c>
      <c r="N144" s="110" t="s">
        <v>338</v>
      </c>
    </row>
    <row r="145" spans="1:14" x14ac:dyDescent="0.25">
      <c r="A145" s="107" t="s">
        <v>194</v>
      </c>
      <c r="B145" s="129" t="s">
        <v>672</v>
      </c>
      <c r="C145" s="83" t="s">
        <v>861</v>
      </c>
      <c r="D145" s="108" t="s">
        <v>4260</v>
      </c>
      <c r="E145" s="108" t="s">
        <v>335</v>
      </c>
      <c r="F145" s="108" t="s">
        <v>673</v>
      </c>
      <c r="G145" s="112">
        <v>43311</v>
      </c>
      <c r="H145" s="107" t="s">
        <v>4538</v>
      </c>
      <c r="I145" s="112">
        <v>43497</v>
      </c>
      <c r="J145" s="109" t="s">
        <v>370</v>
      </c>
      <c r="K145" s="109" t="s">
        <v>423</v>
      </c>
      <c r="L145" s="109" t="s">
        <v>3412</v>
      </c>
      <c r="M145" s="110" t="s">
        <v>337</v>
      </c>
      <c r="N145" s="110" t="s">
        <v>338</v>
      </c>
    </row>
    <row r="146" spans="1:14" x14ac:dyDescent="0.25">
      <c r="A146" s="107" t="s">
        <v>194</v>
      </c>
      <c r="B146" s="129" t="s">
        <v>683</v>
      </c>
      <c r="C146" s="83" t="s">
        <v>861</v>
      </c>
      <c r="D146" s="108" t="s">
        <v>4212</v>
      </c>
      <c r="E146" s="108" t="s">
        <v>335</v>
      </c>
      <c r="F146" s="108" t="s">
        <v>678</v>
      </c>
      <c r="G146" s="112">
        <v>43320</v>
      </c>
      <c r="H146" s="107" t="s">
        <v>4538</v>
      </c>
      <c r="I146" s="112">
        <v>43510</v>
      </c>
      <c r="J146" s="109" t="s">
        <v>370</v>
      </c>
      <c r="K146" s="109" t="s">
        <v>417</v>
      </c>
      <c r="L146" s="109" t="s">
        <v>370</v>
      </c>
      <c r="M146" s="110" t="s">
        <v>606</v>
      </c>
      <c r="N146" s="110" t="s">
        <v>338</v>
      </c>
    </row>
    <row r="147" spans="1:14" x14ac:dyDescent="0.25">
      <c r="A147" s="107" t="s">
        <v>194</v>
      </c>
      <c r="B147" s="129" t="s">
        <v>334</v>
      </c>
      <c r="C147" s="83" t="s">
        <v>861</v>
      </c>
      <c r="D147" s="108" t="s">
        <v>4233</v>
      </c>
      <c r="E147" s="108" t="s">
        <v>335</v>
      </c>
      <c r="F147" s="108" t="s">
        <v>336</v>
      </c>
      <c r="G147" s="112">
        <v>43283</v>
      </c>
      <c r="H147" s="107" t="s">
        <v>4538</v>
      </c>
      <c r="I147" s="112">
        <v>43542</v>
      </c>
      <c r="J147" s="109" t="s">
        <v>370</v>
      </c>
      <c r="K147" s="109" t="s">
        <v>339</v>
      </c>
      <c r="L147" s="109" t="s">
        <v>3412</v>
      </c>
      <c r="M147" s="110" t="s">
        <v>337</v>
      </c>
      <c r="N147" s="110" t="s">
        <v>338</v>
      </c>
    </row>
    <row r="148" spans="1:14" x14ac:dyDescent="0.25">
      <c r="A148" s="107" t="s">
        <v>194</v>
      </c>
      <c r="B148" s="129" t="s">
        <v>602</v>
      </c>
      <c r="C148" s="83" t="s">
        <v>861</v>
      </c>
      <c r="D148" s="108" t="s">
        <v>4214</v>
      </c>
      <c r="E148" s="108" t="s">
        <v>817</v>
      </c>
      <c r="F148" s="108" t="s">
        <v>370</v>
      </c>
      <c r="G148" s="112">
        <v>43322</v>
      </c>
      <c r="H148" s="107" t="s">
        <v>4538</v>
      </c>
      <c r="I148" s="112">
        <v>43552</v>
      </c>
      <c r="J148" s="109" t="s">
        <v>370</v>
      </c>
      <c r="K148" s="109" t="s">
        <v>563</v>
      </c>
      <c r="L148" s="109" t="s">
        <v>370</v>
      </c>
      <c r="M148" s="110" t="s">
        <v>379</v>
      </c>
      <c r="N148" s="110" t="s">
        <v>338</v>
      </c>
    </row>
    <row r="149" spans="1:14" x14ac:dyDescent="0.25">
      <c r="A149" s="107" t="s">
        <v>194</v>
      </c>
      <c r="B149" s="129" t="s">
        <v>3231</v>
      </c>
      <c r="C149" s="83" t="s">
        <v>861</v>
      </c>
      <c r="D149" s="108" t="s">
        <v>4189</v>
      </c>
      <c r="E149" s="108" t="s">
        <v>817</v>
      </c>
      <c r="F149" s="108" t="s">
        <v>370</v>
      </c>
      <c r="G149" s="112">
        <v>43399</v>
      </c>
      <c r="H149" s="107" t="s">
        <v>4538</v>
      </c>
      <c r="I149" s="112">
        <v>43570</v>
      </c>
      <c r="J149" s="109" t="s">
        <v>370</v>
      </c>
      <c r="K149" s="109" t="s">
        <v>521</v>
      </c>
      <c r="L149" s="109" t="s">
        <v>370</v>
      </c>
      <c r="M149" s="110" t="s">
        <v>382</v>
      </c>
      <c r="N149" s="110" t="s">
        <v>338</v>
      </c>
    </row>
    <row r="150" spans="1:14" x14ac:dyDescent="0.25">
      <c r="A150" s="107" t="s">
        <v>194</v>
      </c>
      <c r="B150" s="129" t="s">
        <v>623</v>
      </c>
      <c r="C150" s="83" t="s">
        <v>861</v>
      </c>
      <c r="D150" s="108" t="s">
        <v>4235</v>
      </c>
      <c r="E150" s="108" t="s">
        <v>817</v>
      </c>
      <c r="F150" s="108" t="s">
        <v>521</v>
      </c>
      <c r="G150" s="112">
        <v>43177</v>
      </c>
      <c r="H150" s="107" t="s">
        <v>4538</v>
      </c>
      <c r="I150" s="112">
        <v>43570</v>
      </c>
      <c r="J150" s="109" t="s">
        <v>370</v>
      </c>
      <c r="K150" s="109" t="s">
        <v>624</v>
      </c>
      <c r="L150" s="109" t="s">
        <v>370</v>
      </c>
      <c r="M150" s="110" t="s">
        <v>379</v>
      </c>
      <c r="N150" s="110" t="s">
        <v>338</v>
      </c>
    </row>
    <row r="151" spans="1:14" x14ac:dyDescent="0.25">
      <c r="A151" s="107" t="s">
        <v>194</v>
      </c>
      <c r="B151" s="129" t="s">
        <v>625</v>
      </c>
      <c r="C151" s="83" t="s">
        <v>861</v>
      </c>
      <c r="D151" s="108" t="s">
        <v>4236</v>
      </c>
      <c r="E151" s="108" t="s">
        <v>820</v>
      </c>
      <c r="F151" s="108" t="s">
        <v>626</v>
      </c>
      <c r="G151" s="112">
        <v>43238</v>
      </c>
      <c r="H151" s="107" t="s">
        <v>4538</v>
      </c>
      <c r="I151" s="112">
        <v>43570</v>
      </c>
      <c r="J151" s="109" t="s">
        <v>370</v>
      </c>
      <c r="K151" s="109" t="s">
        <v>628</v>
      </c>
      <c r="L151" s="109" t="s">
        <v>370</v>
      </c>
      <c r="M151" s="110" t="s">
        <v>627</v>
      </c>
      <c r="N151" s="110" t="s">
        <v>338</v>
      </c>
    </row>
    <row r="152" spans="1:14" x14ac:dyDescent="0.25">
      <c r="A152" s="107" t="s">
        <v>194</v>
      </c>
      <c r="B152" s="129" t="s">
        <v>659</v>
      </c>
      <c r="C152" s="83" t="s">
        <v>861</v>
      </c>
      <c r="D152" s="108" t="s">
        <v>4252</v>
      </c>
      <c r="E152" s="108" t="s">
        <v>817</v>
      </c>
      <c r="F152" s="108" t="s">
        <v>660</v>
      </c>
      <c r="G152" s="112">
        <v>43326</v>
      </c>
      <c r="H152" s="107" t="s">
        <v>4538</v>
      </c>
      <c r="I152" s="112">
        <v>43570</v>
      </c>
      <c r="J152" s="109" t="s">
        <v>370</v>
      </c>
      <c r="K152" s="109" t="s">
        <v>661</v>
      </c>
      <c r="L152" s="109" t="s">
        <v>370</v>
      </c>
      <c r="M152" s="110" t="s">
        <v>615</v>
      </c>
      <c r="N152" s="110" t="s">
        <v>338</v>
      </c>
    </row>
    <row r="153" spans="1:14" x14ac:dyDescent="0.25">
      <c r="A153" s="107" t="s">
        <v>194</v>
      </c>
      <c r="B153" s="129" t="s">
        <v>614</v>
      </c>
      <c r="C153" s="83" t="s">
        <v>861</v>
      </c>
      <c r="D153" s="108" t="s">
        <v>4228</v>
      </c>
      <c r="E153" s="108" t="s">
        <v>817</v>
      </c>
      <c r="F153" s="108" t="s">
        <v>370</v>
      </c>
      <c r="G153" s="112">
        <v>42986</v>
      </c>
      <c r="H153" s="107" t="s">
        <v>4538</v>
      </c>
      <c r="I153" s="112">
        <v>43574</v>
      </c>
      <c r="J153" s="109" t="s">
        <v>370</v>
      </c>
      <c r="K153" s="109" t="s">
        <v>616</v>
      </c>
      <c r="L153" s="109" t="s">
        <v>370</v>
      </c>
      <c r="M153" s="110" t="s">
        <v>615</v>
      </c>
      <c r="N153" s="110" t="s">
        <v>338</v>
      </c>
    </row>
    <row r="154" spans="1:14" x14ac:dyDescent="0.25">
      <c r="A154" s="107" t="s">
        <v>194</v>
      </c>
      <c r="B154" s="129" t="s">
        <v>636</v>
      </c>
      <c r="C154" s="83" t="s">
        <v>861</v>
      </c>
      <c r="D154" s="108" t="s">
        <v>4240</v>
      </c>
      <c r="E154" s="108" t="s">
        <v>536</v>
      </c>
      <c r="F154" s="108" t="s">
        <v>637</v>
      </c>
      <c r="G154" s="112">
        <v>43305</v>
      </c>
      <c r="H154" s="107" t="s">
        <v>4538</v>
      </c>
      <c r="I154" s="112">
        <v>43586</v>
      </c>
      <c r="J154" s="109" t="s">
        <v>370</v>
      </c>
      <c r="K154" s="109" t="s">
        <v>639</v>
      </c>
      <c r="L154" s="109" t="s">
        <v>370</v>
      </c>
      <c r="M154" s="110" t="s">
        <v>638</v>
      </c>
      <c r="N154" s="110" t="s">
        <v>338</v>
      </c>
    </row>
    <row r="155" spans="1:14" x14ac:dyDescent="0.25">
      <c r="A155" s="107" t="s">
        <v>194</v>
      </c>
      <c r="B155" s="129" t="s">
        <v>1364</v>
      </c>
      <c r="C155" s="83" t="s">
        <v>861</v>
      </c>
      <c r="D155" s="108" t="s">
        <v>4191</v>
      </c>
      <c r="E155" s="108" t="s">
        <v>819</v>
      </c>
      <c r="F155" s="108" t="s">
        <v>3240</v>
      </c>
      <c r="G155" s="112">
        <v>43369</v>
      </c>
      <c r="H155" s="107" t="s">
        <v>4538</v>
      </c>
      <c r="I155" s="112">
        <v>43600</v>
      </c>
      <c r="J155" s="109" t="s">
        <v>370</v>
      </c>
      <c r="K155" s="109" t="s">
        <v>521</v>
      </c>
      <c r="L155" s="109" t="s">
        <v>370</v>
      </c>
      <c r="M155" s="110" t="s">
        <v>381</v>
      </c>
      <c r="N155" s="110" t="s">
        <v>338</v>
      </c>
    </row>
    <row r="156" spans="1:14" x14ac:dyDescent="0.25">
      <c r="A156" s="107" t="s">
        <v>194</v>
      </c>
      <c r="B156" s="129" t="s">
        <v>3622</v>
      </c>
      <c r="C156" s="83" t="s">
        <v>861</v>
      </c>
      <c r="D156" s="108" t="s">
        <v>4193</v>
      </c>
      <c r="E156" s="108" t="s">
        <v>1556</v>
      </c>
      <c r="F156" s="108" t="s">
        <v>370</v>
      </c>
      <c r="G156" s="112">
        <v>43473</v>
      </c>
      <c r="H156" s="107" t="s">
        <v>4538</v>
      </c>
      <c r="I156" s="112">
        <v>43616</v>
      </c>
      <c r="J156" s="109" t="s">
        <v>370</v>
      </c>
      <c r="K156" s="109" t="s">
        <v>521</v>
      </c>
      <c r="L156" s="109" t="s">
        <v>370</v>
      </c>
      <c r="M156" s="110" t="s">
        <v>197</v>
      </c>
      <c r="N156" s="110" t="s">
        <v>338</v>
      </c>
    </row>
    <row r="157" spans="1:14" x14ac:dyDescent="0.25">
      <c r="A157" s="107" t="s">
        <v>194</v>
      </c>
      <c r="B157" s="129" t="s">
        <v>599</v>
      </c>
      <c r="C157" s="83" t="s">
        <v>861</v>
      </c>
      <c r="D157" s="108" t="s">
        <v>4211</v>
      </c>
      <c r="E157" s="108" t="s">
        <v>784</v>
      </c>
      <c r="F157" s="108" t="s">
        <v>600</v>
      </c>
      <c r="G157" s="112">
        <v>43313</v>
      </c>
      <c r="H157" s="107" t="s">
        <v>4538</v>
      </c>
      <c r="I157" s="112">
        <v>43631</v>
      </c>
      <c r="J157" s="109" t="s">
        <v>370</v>
      </c>
      <c r="K157" s="109" t="s">
        <v>414</v>
      </c>
      <c r="L157" s="109" t="s">
        <v>370</v>
      </c>
      <c r="M157" s="110" t="s">
        <v>337</v>
      </c>
      <c r="N157" s="110" t="s">
        <v>338</v>
      </c>
    </row>
    <row r="158" spans="1:14" x14ac:dyDescent="0.25">
      <c r="A158" s="107" t="s">
        <v>194</v>
      </c>
      <c r="B158" s="129" t="s">
        <v>646</v>
      </c>
      <c r="C158" s="83" t="s">
        <v>861</v>
      </c>
      <c r="D158" s="108" t="s">
        <v>4246</v>
      </c>
      <c r="E158" s="108" t="s">
        <v>3236</v>
      </c>
      <c r="F158" s="108" t="s">
        <v>275</v>
      </c>
      <c r="G158" s="112">
        <v>43297</v>
      </c>
      <c r="H158" s="107" t="s">
        <v>4538</v>
      </c>
      <c r="I158" s="112">
        <v>43631</v>
      </c>
      <c r="J158" s="109" t="s">
        <v>370</v>
      </c>
      <c r="K158" s="109" t="s">
        <v>647</v>
      </c>
      <c r="L158" s="109" t="s">
        <v>370</v>
      </c>
      <c r="M158" s="110" t="s">
        <v>381</v>
      </c>
      <c r="N158" s="110" t="s">
        <v>338</v>
      </c>
    </row>
    <row r="159" spans="1:14" x14ac:dyDescent="0.25">
      <c r="A159" s="107" t="s">
        <v>696</v>
      </c>
      <c r="B159" s="129" t="s">
        <v>1068</v>
      </c>
      <c r="C159" s="83" t="s">
        <v>861</v>
      </c>
      <c r="D159" s="108" t="s">
        <v>4288</v>
      </c>
      <c r="E159" s="108" t="s">
        <v>798</v>
      </c>
      <c r="F159" s="108" t="s">
        <v>370</v>
      </c>
      <c r="G159" s="112">
        <v>43146</v>
      </c>
      <c r="H159" s="107" t="s">
        <v>4538</v>
      </c>
      <c r="I159" s="112">
        <v>43395</v>
      </c>
      <c r="J159" s="109" t="s">
        <v>370</v>
      </c>
      <c r="K159" s="109" t="s">
        <v>370</v>
      </c>
      <c r="L159" s="109" t="s">
        <v>370</v>
      </c>
      <c r="M159" s="110" t="s">
        <v>699</v>
      </c>
      <c r="N159" s="110" t="s">
        <v>338</v>
      </c>
    </row>
    <row r="160" spans="1:14" x14ac:dyDescent="0.25">
      <c r="A160" s="107" t="s">
        <v>696</v>
      </c>
      <c r="B160" s="129" t="s">
        <v>1037</v>
      </c>
      <c r="C160" s="83" t="s">
        <v>861</v>
      </c>
      <c r="D160" s="108" t="s">
        <v>4289</v>
      </c>
      <c r="E160" s="108" t="s">
        <v>3280</v>
      </c>
      <c r="F160" s="108" t="s">
        <v>370</v>
      </c>
      <c r="G160" s="112">
        <v>43118</v>
      </c>
      <c r="H160" s="107" t="s">
        <v>4538</v>
      </c>
      <c r="I160" s="112">
        <v>43510</v>
      </c>
      <c r="J160" s="109" t="s">
        <v>370</v>
      </c>
      <c r="K160" s="109" t="s">
        <v>370</v>
      </c>
      <c r="L160" s="109" t="s">
        <v>370</v>
      </c>
      <c r="M160" s="110" t="s">
        <v>699</v>
      </c>
      <c r="N160" s="110" t="s">
        <v>338</v>
      </c>
    </row>
    <row r="161" spans="1:14" x14ac:dyDescent="0.25">
      <c r="A161" s="107" t="s">
        <v>696</v>
      </c>
      <c r="B161" s="129" t="s">
        <v>700</v>
      </c>
      <c r="C161" s="83" t="s">
        <v>861</v>
      </c>
      <c r="D161" s="108" t="s">
        <v>4294</v>
      </c>
      <c r="E161" s="108" t="s">
        <v>798</v>
      </c>
      <c r="F161" s="108" t="s">
        <v>378</v>
      </c>
      <c r="G161" s="112">
        <v>43348</v>
      </c>
      <c r="H161" s="107" t="s">
        <v>4538</v>
      </c>
      <c r="I161" s="112">
        <v>43570</v>
      </c>
      <c r="J161" s="109" t="s">
        <v>370</v>
      </c>
      <c r="K161" s="109" t="s">
        <v>419</v>
      </c>
      <c r="L161" s="109" t="s">
        <v>370</v>
      </c>
      <c r="M161" s="110" t="s">
        <v>699</v>
      </c>
      <c r="N161" s="110" t="s">
        <v>338</v>
      </c>
    </row>
    <row r="162" spans="1:14" x14ac:dyDescent="0.25">
      <c r="A162" s="107" t="s">
        <v>696</v>
      </c>
      <c r="B162" s="129" t="s">
        <v>701</v>
      </c>
      <c r="C162" s="83" t="s">
        <v>861</v>
      </c>
      <c r="D162" s="108" t="s">
        <v>4296</v>
      </c>
      <c r="E162" s="108" t="s">
        <v>798</v>
      </c>
      <c r="F162" s="108" t="s">
        <v>702</v>
      </c>
      <c r="G162" s="112">
        <v>43339</v>
      </c>
      <c r="H162" s="107" t="s">
        <v>4538</v>
      </c>
      <c r="I162" s="112">
        <v>43570</v>
      </c>
      <c r="J162" s="109" t="s">
        <v>370</v>
      </c>
      <c r="K162" s="109" t="s">
        <v>339</v>
      </c>
      <c r="L162" s="109" t="s">
        <v>370</v>
      </c>
      <c r="M162" s="110" t="s">
        <v>699</v>
      </c>
      <c r="N162" s="110" t="s">
        <v>338</v>
      </c>
    </row>
    <row r="163" spans="1:14" x14ac:dyDescent="0.25">
      <c r="A163" s="107" t="s">
        <v>696</v>
      </c>
      <c r="B163" s="129" t="s">
        <v>703</v>
      </c>
      <c r="C163" s="83" t="s">
        <v>861</v>
      </c>
      <c r="D163" s="108" t="s">
        <v>4297</v>
      </c>
      <c r="E163" s="108" t="s">
        <v>798</v>
      </c>
      <c r="F163" s="108" t="s">
        <v>370</v>
      </c>
      <c r="G163" s="112">
        <v>43341</v>
      </c>
      <c r="H163" s="107" t="s">
        <v>4538</v>
      </c>
      <c r="I163" s="112">
        <v>43631</v>
      </c>
      <c r="J163" s="109" t="s">
        <v>370</v>
      </c>
      <c r="K163" s="109" t="s">
        <v>422</v>
      </c>
      <c r="L163" s="109" t="s">
        <v>370</v>
      </c>
      <c r="M163" s="110" t="s">
        <v>699</v>
      </c>
      <c r="N163" s="110" t="s">
        <v>338</v>
      </c>
    </row>
    <row r="164" spans="1:14" x14ac:dyDescent="0.25">
      <c r="A164" s="107" t="s">
        <v>250</v>
      </c>
      <c r="B164" s="129" t="s">
        <v>1191</v>
      </c>
      <c r="C164" s="83" t="s">
        <v>861</v>
      </c>
      <c r="D164" s="108" t="s">
        <v>4300</v>
      </c>
      <c r="E164" s="108" t="s">
        <v>1431</v>
      </c>
      <c r="F164" s="108" t="s">
        <v>3285</v>
      </c>
      <c r="G164" s="112">
        <v>43263</v>
      </c>
      <c r="H164" s="107" t="s">
        <v>4538</v>
      </c>
      <c r="I164" s="112">
        <v>43362</v>
      </c>
      <c r="J164" s="109" t="s">
        <v>370</v>
      </c>
      <c r="K164" s="109" t="s">
        <v>370</v>
      </c>
      <c r="L164" s="109" t="s">
        <v>370</v>
      </c>
      <c r="M164" s="110" t="s">
        <v>1003</v>
      </c>
      <c r="N164" s="110" t="s">
        <v>338</v>
      </c>
    </row>
    <row r="165" spans="1:14" x14ac:dyDescent="0.25">
      <c r="A165" s="107" t="s">
        <v>250</v>
      </c>
      <c r="B165" s="129" t="s">
        <v>710</v>
      </c>
      <c r="C165" s="83" t="s">
        <v>861</v>
      </c>
      <c r="D165" s="108" t="s">
        <v>4306</v>
      </c>
      <c r="E165" s="108" t="s">
        <v>797</v>
      </c>
      <c r="F165" s="108" t="s">
        <v>370</v>
      </c>
      <c r="G165" s="112">
        <v>43195</v>
      </c>
      <c r="H165" s="107" t="s">
        <v>4538</v>
      </c>
      <c r="I165" s="112">
        <v>43480</v>
      </c>
      <c r="J165" s="109" t="s">
        <v>370</v>
      </c>
      <c r="K165" s="109" t="s">
        <v>419</v>
      </c>
      <c r="L165" s="109" t="s">
        <v>370</v>
      </c>
      <c r="M165" s="110" t="s">
        <v>711</v>
      </c>
      <c r="N165" s="110" t="s">
        <v>338</v>
      </c>
    </row>
    <row r="166" spans="1:14" x14ac:dyDescent="0.25">
      <c r="A166" s="107" t="s">
        <v>250</v>
      </c>
      <c r="B166" s="129" t="s">
        <v>712</v>
      </c>
      <c r="C166" s="83" t="s">
        <v>861</v>
      </c>
      <c r="D166" s="108" t="s">
        <v>4307</v>
      </c>
      <c r="E166" s="108" t="s">
        <v>797</v>
      </c>
      <c r="F166" s="108" t="s">
        <v>370</v>
      </c>
      <c r="G166" s="112">
        <v>43195</v>
      </c>
      <c r="H166" s="107" t="s">
        <v>4538</v>
      </c>
      <c r="I166" s="112">
        <v>43480</v>
      </c>
      <c r="J166" s="109" t="s">
        <v>370</v>
      </c>
      <c r="K166" s="109" t="s">
        <v>339</v>
      </c>
      <c r="L166" s="109" t="s">
        <v>370</v>
      </c>
      <c r="M166" s="110" t="s">
        <v>387</v>
      </c>
      <c r="N166" s="110" t="s">
        <v>338</v>
      </c>
    </row>
    <row r="167" spans="1:14" x14ac:dyDescent="0.25">
      <c r="A167" s="107" t="s">
        <v>250</v>
      </c>
      <c r="B167" s="129" t="s">
        <v>3617</v>
      </c>
      <c r="C167" s="83" t="s">
        <v>861</v>
      </c>
      <c r="D167" s="108" t="s">
        <v>4304</v>
      </c>
      <c r="E167" s="108" t="s">
        <v>526</v>
      </c>
      <c r="F167" s="108" t="s">
        <v>3618</v>
      </c>
      <c r="G167" s="112">
        <v>43411</v>
      </c>
      <c r="H167" s="107" t="s">
        <v>4538</v>
      </c>
      <c r="I167" s="112">
        <v>43522</v>
      </c>
      <c r="J167" s="109" t="s">
        <v>370</v>
      </c>
      <c r="K167" s="109" t="s">
        <v>521</v>
      </c>
      <c r="L167" s="109" t="s">
        <v>370</v>
      </c>
      <c r="M167" s="110" t="s">
        <v>1003</v>
      </c>
      <c r="N167" s="110" t="s">
        <v>338</v>
      </c>
    </row>
    <row r="168" spans="1:14" x14ac:dyDescent="0.25">
      <c r="A168" s="107" t="s">
        <v>250</v>
      </c>
      <c r="B168" s="129" t="s">
        <v>1196</v>
      </c>
      <c r="C168" s="83" t="s">
        <v>861</v>
      </c>
      <c r="D168" s="108" t="s">
        <v>4301</v>
      </c>
      <c r="E168" s="108" t="s">
        <v>335</v>
      </c>
      <c r="F168" s="108" t="s">
        <v>3282</v>
      </c>
      <c r="G168" s="112">
        <v>43264</v>
      </c>
      <c r="H168" s="107" t="s">
        <v>4538</v>
      </c>
      <c r="I168" s="112">
        <v>43552</v>
      </c>
      <c r="J168" s="109" t="s">
        <v>370</v>
      </c>
      <c r="K168" s="109" t="s">
        <v>370</v>
      </c>
      <c r="L168" s="109" t="s">
        <v>370</v>
      </c>
      <c r="M168" s="110" t="s">
        <v>1197</v>
      </c>
      <c r="N168" s="110" t="s">
        <v>897</v>
      </c>
    </row>
    <row r="169" spans="1:14" x14ac:dyDescent="0.25">
      <c r="A169" s="107" t="s">
        <v>250</v>
      </c>
      <c r="B169" s="129" t="s">
        <v>713</v>
      </c>
      <c r="C169" s="83" t="s">
        <v>861</v>
      </c>
      <c r="D169" s="108" t="s">
        <v>4308</v>
      </c>
      <c r="E169" s="108" t="s">
        <v>804</v>
      </c>
      <c r="F169" s="108" t="s">
        <v>370</v>
      </c>
      <c r="G169" s="112">
        <v>43293</v>
      </c>
      <c r="H169" s="107" t="s">
        <v>4538</v>
      </c>
      <c r="I169" s="112">
        <v>43570</v>
      </c>
      <c r="J169" s="109" t="s">
        <v>370</v>
      </c>
      <c r="K169" s="109" t="s">
        <v>422</v>
      </c>
      <c r="L169" s="109" t="s">
        <v>370</v>
      </c>
      <c r="M169" s="110" t="s">
        <v>387</v>
      </c>
      <c r="N169" s="110" t="s">
        <v>338</v>
      </c>
    </row>
    <row r="170" spans="1:14" x14ac:dyDescent="0.25">
      <c r="A170" s="107" t="s">
        <v>3540</v>
      </c>
      <c r="B170" s="129" t="s">
        <v>3480</v>
      </c>
      <c r="C170" s="83" t="s">
        <v>861</v>
      </c>
      <c r="D170" s="108" t="s">
        <v>4326</v>
      </c>
      <c r="E170" s="108" t="s">
        <v>790</v>
      </c>
      <c r="F170" s="108" t="s">
        <v>3541</v>
      </c>
      <c r="G170" s="112">
        <v>43424</v>
      </c>
      <c r="H170" s="107" t="s">
        <v>4538</v>
      </c>
      <c r="I170" s="112">
        <v>43570</v>
      </c>
      <c r="J170" s="109" t="s">
        <v>370</v>
      </c>
      <c r="K170" s="109" t="s">
        <v>521</v>
      </c>
      <c r="L170" s="109" t="s">
        <v>370</v>
      </c>
      <c r="M170" s="110" t="s">
        <v>3544</v>
      </c>
      <c r="N170" s="110" t="s">
        <v>338</v>
      </c>
    </row>
    <row r="171" spans="1:14" x14ac:dyDescent="0.25">
      <c r="A171" s="107" t="s">
        <v>785</v>
      </c>
      <c r="B171" s="129" t="s">
        <v>1210</v>
      </c>
      <c r="C171" s="83" t="s">
        <v>861</v>
      </c>
      <c r="D171" s="108" t="s">
        <v>4333</v>
      </c>
      <c r="E171" s="108" t="s">
        <v>3306</v>
      </c>
      <c r="F171" s="108" t="s">
        <v>370</v>
      </c>
      <c r="G171" s="112">
        <v>43277</v>
      </c>
      <c r="H171" s="107" t="s">
        <v>4538</v>
      </c>
      <c r="I171" s="112">
        <v>43314</v>
      </c>
      <c r="J171" s="109" t="s">
        <v>370</v>
      </c>
      <c r="K171" s="109" t="s">
        <v>370</v>
      </c>
      <c r="L171" s="109" t="s">
        <v>370</v>
      </c>
      <c r="M171" s="110" t="s">
        <v>1106</v>
      </c>
      <c r="N171" s="110" t="s">
        <v>338</v>
      </c>
    </row>
    <row r="172" spans="1:14" x14ac:dyDescent="0.25">
      <c r="A172" s="107" t="s">
        <v>785</v>
      </c>
      <c r="B172" s="129" t="s">
        <v>1255</v>
      </c>
      <c r="C172" s="83" t="s">
        <v>861</v>
      </c>
      <c r="D172" s="108" t="s">
        <v>4332</v>
      </c>
      <c r="E172" s="108" t="s">
        <v>739</v>
      </c>
      <c r="F172" s="108" t="s">
        <v>3305</v>
      </c>
      <c r="G172" s="112">
        <v>43292</v>
      </c>
      <c r="H172" s="107" t="s">
        <v>4538</v>
      </c>
      <c r="I172" s="112">
        <v>43336</v>
      </c>
      <c r="J172" s="109" t="s">
        <v>370</v>
      </c>
      <c r="K172" s="109" t="s">
        <v>370</v>
      </c>
      <c r="L172" s="109" t="s">
        <v>370</v>
      </c>
      <c r="M172" s="110" t="s">
        <v>1106</v>
      </c>
      <c r="N172" s="110" t="s">
        <v>338</v>
      </c>
    </row>
    <row r="173" spans="1:14" x14ac:dyDescent="0.25">
      <c r="A173" s="107" t="s">
        <v>785</v>
      </c>
      <c r="B173" s="129" t="s">
        <v>1279</v>
      </c>
      <c r="C173" s="83" t="s">
        <v>861</v>
      </c>
      <c r="D173" s="108" t="s">
        <v>4327</v>
      </c>
      <c r="E173" s="108" t="s">
        <v>739</v>
      </c>
      <c r="F173" s="108" t="s">
        <v>370</v>
      </c>
      <c r="G173" s="112">
        <v>43203</v>
      </c>
      <c r="H173" s="107" t="s">
        <v>4538</v>
      </c>
      <c r="I173" s="112">
        <v>43395</v>
      </c>
      <c r="J173" s="109" t="s">
        <v>370</v>
      </c>
      <c r="K173" s="109" t="s">
        <v>370</v>
      </c>
      <c r="L173" s="109" t="s">
        <v>370</v>
      </c>
      <c r="M173" s="110" t="s">
        <v>1106</v>
      </c>
      <c r="N173" s="110" t="s">
        <v>338</v>
      </c>
    </row>
    <row r="174" spans="1:14" x14ac:dyDescent="0.25">
      <c r="A174" s="107" t="s">
        <v>280</v>
      </c>
      <c r="B174" s="129" t="s">
        <v>1222</v>
      </c>
      <c r="C174" s="83" t="s">
        <v>861</v>
      </c>
      <c r="D174" s="108" t="s">
        <v>1223</v>
      </c>
      <c r="E174" s="108" t="s">
        <v>803</v>
      </c>
      <c r="F174" s="108" t="s">
        <v>3309</v>
      </c>
      <c r="G174" s="112">
        <v>43035</v>
      </c>
      <c r="H174" s="107" t="s">
        <v>4538</v>
      </c>
      <c r="I174" s="112">
        <v>43292</v>
      </c>
      <c r="J174" s="109" t="s">
        <v>370</v>
      </c>
      <c r="K174" s="109" t="s">
        <v>370</v>
      </c>
      <c r="L174" s="109" t="s">
        <v>370</v>
      </c>
      <c r="M174" s="110" t="s">
        <v>1124</v>
      </c>
      <c r="N174" s="110" t="s">
        <v>338</v>
      </c>
    </row>
    <row r="175" spans="1:14" x14ac:dyDescent="0.25">
      <c r="A175" s="107" t="s">
        <v>280</v>
      </c>
      <c r="B175" s="129" t="s">
        <v>1026</v>
      </c>
      <c r="C175" s="83" t="s">
        <v>861</v>
      </c>
      <c r="D175" s="108" t="s">
        <v>4342</v>
      </c>
      <c r="E175" s="108" t="s">
        <v>840</v>
      </c>
      <c r="F175" s="108" t="s">
        <v>3312</v>
      </c>
      <c r="G175" s="112">
        <v>43091</v>
      </c>
      <c r="H175" s="107" t="s">
        <v>4538</v>
      </c>
      <c r="I175" s="112">
        <v>43353</v>
      </c>
      <c r="J175" s="109" t="s">
        <v>370</v>
      </c>
      <c r="K175" s="109" t="s">
        <v>370</v>
      </c>
      <c r="L175" s="109" t="s">
        <v>370</v>
      </c>
      <c r="M175" s="110" t="s">
        <v>1027</v>
      </c>
      <c r="N175" s="110" t="s">
        <v>338</v>
      </c>
    </row>
    <row r="176" spans="1:14" x14ac:dyDescent="0.25">
      <c r="A176" s="107" t="s">
        <v>280</v>
      </c>
      <c r="B176" s="129" t="s">
        <v>742</v>
      </c>
      <c r="C176" s="83" t="s">
        <v>861</v>
      </c>
      <c r="D176" s="108" t="s">
        <v>4347</v>
      </c>
      <c r="E176" s="108" t="s">
        <v>796</v>
      </c>
      <c r="F176" s="108" t="s">
        <v>743</v>
      </c>
      <c r="G176" s="112">
        <v>43353</v>
      </c>
      <c r="H176" s="107" t="s">
        <v>4538</v>
      </c>
      <c r="I176" s="112">
        <v>43510</v>
      </c>
      <c r="J176" s="109" t="s">
        <v>370</v>
      </c>
      <c r="K176" s="109" t="s">
        <v>419</v>
      </c>
      <c r="L176" s="109" t="s">
        <v>370</v>
      </c>
      <c r="M176" s="110" t="s">
        <v>744</v>
      </c>
      <c r="N176" s="110" t="s">
        <v>370</v>
      </c>
    </row>
    <row r="177" spans="1:14" x14ac:dyDescent="0.25">
      <c r="A177" s="107" t="s">
        <v>280</v>
      </c>
      <c r="B177" s="129" t="s">
        <v>747</v>
      </c>
      <c r="C177" s="83" t="s">
        <v>861</v>
      </c>
      <c r="D177" s="108" t="s">
        <v>4351</v>
      </c>
      <c r="E177" s="108" t="s">
        <v>796</v>
      </c>
      <c r="F177" s="108" t="s">
        <v>748</v>
      </c>
      <c r="G177" s="112">
        <v>43298</v>
      </c>
      <c r="H177" s="107" t="s">
        <v>4538</v>
      </c>
      <c r="I177" s="112">
        <v>43586</v>
      </c>
      <c r="J177" s="109" t="s">
        <v>370</v>
      </c>
      <c r="K177" s="109" t="s">
        <v>423</v>
      </c>
      <c r="L177" s="109" t="s">
        <v>370</v>
      </c>
      <c r="M177" s="110" t="s">
        <v>749</v>
      </c>
      <c r="N177" s="110" t="s">
        <v>338</v>
      </c>
    </row>
    <row r="178" spans="1:14" x14ac:dyDescent="0.25">
      <c r="A178" s="107" t="s">
        <v>1034</v>
      </c>
      <c r="B178" s="129" t="s">
        <v>1187</v>
      </c>
      <c r="C178" s="83" t="s">
        <v>861</v>
      </c>
      <c r="D178" s="108" t="s">
        <v>4356</v>
      </c>
      <c r="E178" s="108" t="s">
        <v>788</v>
      </c>
      <c r="F178" s="108" t="s">
        <v>3320</v>
      </c>
      <c r="G178" s="112">
        <v>43262</v>
      </c>
      <c r="H178" s="107" t="s">
        <v>4538</v>
      </c>
      <c r="I178" s="112">
        <v>43335</v>
      </c>
      <c r="J178" s="109" t="s">
        <v>370</v>
      </c>
      <c r="K178" s="109" t="s">
        <v>370</v>
      </c>
      <c r="L178" s="109" t="s">
        <v>370</v>
      </c>
      <c r="M178" s="110" t="s">
        <v>1188</v>
      </c>
      <c r="N178" s="110" t="s">
        <v>338</v>
      </c>
    </row>
    <row r="179" spans="1:14" x14ac:dyDescent="0.25">
      <c r="A179" s="107" t="s">
        <v>1034</v>
      </c>
      <c r="B179" s="129" t="s">
        <v>756</v>
      </c>
      <c r="C179" s="83" t="s">
        <v>861</v>
      </c>
      <c r="D179" s="108" t="s">
        <v>4361</v>
      </c>
      <c r="E179" s="108" t="s">
        <v>788</v>
      </c>
      <c r="F179" s="108" t="s">
        <v>757</v>
      </c>
      <c r="G179" s="112">
        <v>43353</v>
      </c>
      <c r="H179" s="107" t="s">
        <v>4538</v>
      </c>
      <c r="I179" s="112">
        <v>43469</v>
      </c>
      <c r="J179" s="109" t="s">
        <v>370</v>
      </c>
      <c r="K179" s="109" t="s">
        <v>339</v>
      </c>
      <c r="L179" s="109" t="s">
        <v>3412</v>
      </c>
      <c r="M179" s="110" t="s">
        <v>753</v>
      </c>
      <c r="N179" s="110" t="s">
        <v>370</v>
      </c>
    </row>
    <row r="180" spans="1:14" x14ac:dyDescent="0.25">
      <c r="A180" s="107" t="s">
        <v>1034</v>
      </c>
      <c r="B180" s="129" t="s">
        <v>3626</v>
      </c>
      <c r="C180" s="83" t="s">
        <v>861</v>
      </c>
      <c r="D180" s="108" t="s">
        <v>4357</v>
      </c>
      <c r="E180" s="108" t="s">
        <v>788</v>
      </c>
      <c r="F180" s="108" t="s">
        <v>757</v>
      </c>
      <c r="G180" s="112">
        <v>43484</v>
      </c>
      <c r="H180" s="107" t="s">
        <v>4538</v>
      </c>
      <c r="I180" s="112">
        <v>43633</v>
      </c>
      <c r="J180" s="109" t="s">
        <v>370</v>
      </c>
      <c r="K180" s="109" t="s">
        <v>521</v>
      </c>
      <c r="L180" s="109" t="s">
        <v>370</v>
      </c>
      <c r="M180" s="110" t="s">
        <v>1188</v>
      </c>
      <c r="N180" s="110" t="s">
        <v>338</v>
      </c>
    </row>
    <row r="181" spans="1:14" x14ac:dyDescent="0.25">
      <c r="A181" s="107" t="s">
        <v>3323</v>
      </c>
      <c r="B181" s="129" t="s">
        <v>1204</v>
      </c>
      <c r="C181" s="83" t="s">
        <v>861</v>
      </c>
      <c r="D181" s="108" t="s">
        <v>4363</v>
      </c>
      <c r="E181" s="108" t="s">
        <v>92</v>
      </c>
      <c r="F181" s="108" t="s">
        <v>3324</v>
      </c>
      <c r="G181" s="112">
        <v>43267</v>
      </c>
      <c r="H181" s="107" t="s">
        <v>4538</v>
      </c>
      <c r="I181" s="112">
        <v>43395</v>
      </c>
      <c r="J181" s="109" t="s">
        <v>370</v>
      </c>
      <c r="K181" s="109" t="s">
        <v>370</v>
      </c>
      <c r="L181" s="109" t="s">
        <v>370</v>
      </c>
      <c r="M181" s="110" t="s">
        <v>1205</v>
      </c>
      <c r="N181" s="110" t="s">
        <v>338</v>
      </c>
    </row>
    <row r="182" spans="1:14" x14ac:dyDescent="0.25">
      <c r="A182" s="107" t="s">
        <v>286</v>
      </c>
      <c r="B182" s="129" t="s">
        <v>1244</v>
      </c>
      <c r="C182" s="83" t="s">
        <v>861</v>
      </c>
      <c r="D182" s="108" t="s">
        <v>4366</v>
      </c>
      <c r="E182" s="108" t="s">
        <v>811</v>
      </c>
      <c r="F182" s="108" t="s">
        <v>3327</v>
      </c>
      <c r="G182" s="112">
        <v>43250</v>
      </c>
      <c r="H182" s="107" t="s">
        <v>4538</v>
      </c>
      <c r="I182" s="112">
        <v>43292</v>
      </c>
      <c r="J182" s="109" t="s">
        <v>370</v>
      </c>
      <c r="K182" s="109" t="s">
        <v>370</v>
      </c>
      <c r="L182" s="109" t="s">
        <v>370</v>
      </c>
      <c r="M182" s="110" t="s">
        <v>1201</v>
      </c>
      <c r="N182" s="110" t="s">
        <v>370</v>
      </c>
    </row>
    <row r="183" spans="1:14" x14ac:dyDescent="0.25">
      <c r="A183" s="107" t="s">
        <v>286</v>
      </c>
      <c r="B183" s="129" t="s">
        <v>1241</v>
      </c>
      <c r="C183" s="83" t="s">
        <v>861</v>
      </c>
      <c r="D183" s="108" t="s">
        <v>4364</v>
      </c>
      <c r="E183" s="108" t="s">
        <v>802</v>
      </c>
      <c r="F183" s="108" t="s">
        <v>370</v>
      </c>
      <c r="G183" s="112">
        <v>43209</v>
      </c>
      <c r="H183" s="107" t="s">
        <v>4538</v>
      </c>
      <c r="I183" s="112">
        <v>43367</v>
      </c>
      <c r="J183" s="109" t="s">
        <v>370</v>
      </c>
      <c r="K183" s="109" t="s">
        <v>370</v>
      </c>
      <c r="L183" s="109" t="s">
        <v>370</v>
      </c>
      <c r="M183" s="110" t="s">
        <v>729</v>
      </c>
      <c r="N183" s="110" t="s">
        <v>328</v>
      </c>
    </row>
    <row r="184" spans="1:14" x14ac:dyDescent="0.25">
      <c r="A184" s="107" t="s">
        <v>289</v>
      </c>
      <c r="B184" s="129" t="s">
        <v>1091</v>
      </c>
      <c r="C184" s="83" t="s">
        <v>861</v>
      </c>
      <c r="D184" s="108" t="s">
        <v>4376</v>
      </c>
      <c r="E184" s="108" t="s">
        <v>806</v>
      </c>
      <c r="F184" s="108" t="s">
        <v>3333</v>
      </c>
      <c r="G184" s="112">
        <v>43171</v>
      </c>
      <c r="H184" s="107" t="s">
        <v>4538</v>
      </c>
      <c r="I184" s="112">
        <v>43448</v>
      </c>
      <c r="J184" s="109" t="s">
        <v>370</v>
      </c>
      <c r="K184" s="109" t="s">
        <v>370</v>
      </c>
      <c r="L184" s="109" t="s">
        <v>370</v>
      </c>
      <c r="M184" s="110" t="s">
        <v>1014</v>
      </c>
      <c r="N184" s="110" t="s">
        <v>338</v>
      </c>
    </row>
    <row r="185" spans="1:14" x14ac:dyDescent="0.25">
      <c r="A185" s="107" t="s">
        <v>289</v>
      </c>
      <c r="B185" s="129" t="s">
        <v>1015</v>
      </c>
      <c r="C185" s="83" t="s">
        <v>861</v>
      </c>
      <c r="D185" s="108" t="s">
        <v>4378</v>
      </c>
      <c r="E185" s="108" t="s">
        <v>806</v>
      </c>
      <c r="F185" s="108" t="s">
        <v>370</v>
      </c>
      <c r="G185" s="112">
        <v>43077</v>
      </c>
      <c r="H185" s="107" t="s">
        <v>4538</v>
      </c>
      <c r="I185" s="112">
        <v>43633</v>
      </c>
      <c r="J185" s="109" t="s">
        <v>370</v>
      </c>
      <c r="K185" s="109" t="s">
        <v>370</v>
      </c>
      <c r="L185" s="109" t="s">
        <v>370</v>
      </c>
      <c r="M185" s="110" t="s">
        <v>1016</v>
      </c>
      <c r="N185" s="110" t="s">
        <v>338</v>
      </c>
    </row>
    <row r="186" spans="1:14" x14ac:dyDescent="0.25">
      <c r="A186" s="107" t="s">
        <v>296</v>
      </c>
      <c r="B186" s="129" t="s">
        <v>767</v>
      </c>
      <c r="C186" s="83" t="s">
        <v>861</v>
      </c>
      <c r="D186" s="108" t="s">
        <v>4398</v>
      </c>
      <c r="E186" s="108" t="s">
        <v>793</v>
      </c>
      <c r="F186" s="108" t="s">
        <v>768</v>
      </c>
      <c r="G186" s="112">
        <v>43124</v>
      </c>
      <c r="H186" s="107" t="s">
        <v>4538</v>
      </c>
      <c r="I186" s="112">
        <v>43552</v>
      </c>
      <c r="J186" s="109" t="s">
        <v>370</v>
      </c>
      <c r="K186" s="109" t="s">
        <v>419</v>
      </c>
      <c r="L186" s="109" t="s">
        <v>370</v>
      </c>
      <c r="M186" s="110" t="s">
        <v>769</v>
      </c>
      <c r="N186" s="110" t="s">
        <v>885</v>
      </c>
    </row>
    <row r="187" spans="1:14" x14ac:dyDescent="0.25">
      <c r="A187" s="107" t="s">
        <v>21</v>
      </c>
      <c r="B187" s="129" t="s">
        <v>398</v>
      </c>
      <c r="C187" s="83" t="s">
        <v>861</v>
      </c>
      <c r="D187" s="108" t="s">
        <v>3939</v>
      </c>
      <c r="E187" s="108" t="s">
        <v>583</v>
      </c>
      <c r="F187" s="108" t="s">
        <v>370</v>
      </c>
      <c r="G187" s="112">
        <v>43354</v>
      </c>
      <c r="H187" s="107" t="s">
        <v>4537</v>
      </c>
      <c r="I187" s="112">
        <v>43476</v>
      </c>
      <c r="J187" s="109" t="s">
        <v>370</v>
      </c>
      <c r="K187" s="109" t="s">
        <v>400</v>
      </c>
      <c r="L187" s="109" t="s">
        <v>370</v>
      </c>
      <c r="M187" s="110" t="s">
        <v>373</v>
      </c>
      <c r="N187" s="110" t="s">
        <v>314</v>
      </c>
    </row>
    <row r="188" spans="1:14" x14ac:dyDescent="0.25">
      <c r="A188" s="107" t="s">
        <v>21</v>
      </c>
      <c r="B188" s="129" t="s">
        <v>406</v>
      </c>
      <c r="C188" s="83" t="s">
        <v>861</v>
      </c>
      <c r="D188" s="108" t="s">
        <v>3942</v>
      </c>
      <c r="E188" s="108" t="s">
        <v>583</v>
      </c>
      <c r="F188" s="108" t="s">
        <v>3111</v>
      </c>
      <c r="G188" s="112">
        <v>43355</v>
      </c>
      <c r="H188" s="107" t="s">
        <v>4537</v>
      </c>
      <c r="I188" s="112">
        <v>43476</v>
      </c>
      <c r="J188" s="109" t="s">
        <v>370</v>
      </c>
      <c r="K188" s="109" t="s">
        <v>407</v>
      </c>
      <c r="L188" s="109" t="s">
        <v>370</v>
      </c>
      <c r="M188" s="110" t="s">
        <v>373</v>
      </c>
      <c r="N188" s="110" t="s">
        <v>314</v>
      </c>
    </row>
    <row r="189" spans="1:14" x14ac:dyDescent="0.25">
      <c r="A189" s="107" t="s">
        <v>21</v>
      </c>
      <c r="B189" s="129" t="s">
        <v>404</v>
      </c>
      <c r="C189" s="83" t="s">
        <v>861</v>
      </c>
      <c r="D189" s="108" t="s">
        <v>3941</v>
      </c>
      <c r="E189" s="108" t="s">
        <v>583</v>
      </c>
      <c r="F189" s="108" t="s">
        <v>339</v>
      </c>
      <c r="G189" s="112">
        <v>43355</v>
      </c>
      <c r="H189" s="107" t="s">
        <v>4537</v>
      </c>
      <c r="I189" s="112">
        <v>43592</v>
      </c>
      <c r="J189" s="109" t="s">
        <v>370</v>
      </c>
      <c r="K189" s="109" t="s">
        <v>405</v>
      </c>
      <c r="L189" s="109" t="s">
        <v>370</v>
      </c>
      <c r="M189" s="110" t="s">
        <v>373</v>
      </c>
      <c r="N189" s="110" t="s">
        <v>314</v>
      </c>
    </row>
    <row r="190" spans="1:14" x14ac:dyDescent="0.25">
      <c r="A190" s="107" t="s">
        <v>21</v>
      </c>
      <c r="B190" s="129" t="s">
        <v>421</v>
      </c>
      <c r="C190" s="83" t="s">
        <v>861</v>
      </c>
      <c r="D190" s="108" t="s">
        <v>3949</v>
      </c>
      <c r="E190" s="108" t="s">
        <v>583</v>
      </c>
      <c r="F190" s="108" t="s">
        <v>3115</v>
      </c>
      <c r="G190" s="112">
        <v>43354</v>
      </c>
      <c r="H190" s="107" t="s">
        <v>4537</v>
      </c>
      <c r="I190" s="112">
        <v>43592</v>
      </c>
      <c r="J190" s="109" t="s">
        <v>370</v>
      </c>
      <c r="K190" s="109" t="s">
        <v>422</v>
      </c>
      <c r="L190" s="109" t="s">
        <v>370</v>
      </c>
      <c r="M190" s="110" t="s">
        <v>373</v>
      </c>
      <c r="N190" s="110" t="s">
        <v>314</v>
      </c>
    </row>
    <row r="191" spans="1:14" x14ac:dyDescent="0.25">
      <c r="A191" s="107" t="s">
        <v>21</v>
      </c>
      <c r="B191" s="129" t="s">
        <v>428</v>
      </c>
      <c r="C191" s="83" t="s">
        <v>861</v>
      </c>
      <c r="D191" s="108" t="s">
        <v>3953</v>
      </c>
      <c r="E191" s="108" t="s">
        <v>583</v>
      </c>
      <c r="F191" s="108" t="s">
        <v>370</v>
      </c>
      <c r="G191" s="112">
        <v>43355</v>
      </c>
      <c r="H191" s="107" t="s">
        <v>4537</v>
      </c>
      <c r="I191" s="112">
        <v>43592</v>
      </c>
      <c r="J191" s="109" t="s">
        <v>370</v>
      </c>
      <c r="K191" s="109" t="s">
        <v>195</v>
      </c>
      <c r="L191" s="109" t="s">
        <v>370</v>
      </c>
      <c r="M191" s="110" t="s">
        <v>373</v>
      </c>
      <c r="N191" s="110" t="s">
        <v>314</v>
      </c>
    </row>
    <row r="192" spans="1:14" x14ac:dyDescent="0.25">
      <c r="A192" s="107" t="s">
        <v>32</v>
      </c>
      <c r="B192" s="129" t="s">
        <v>1167</v>
      </c>
      <c r="C192" s="83" t="s">
        <v>861</v>
      </c>
      <c r="D192" s="108" t="s">
        <v>3960</v>
      </c>
      <c r="E192" s="108" t="s">
        <v>1168</v>
      </c>
      <c r="F192" s="108" t="s">
        <v>3119</v>
      </c>
      <c r="G192" s="112">
        <v>43224</v>
      </c>
      <c r="H192" s="107" t="s">
        <v>4537</v>
      </c>
      <c r="I192" s="112">
        <v>43294</v>
      </c>
      <c r="J192" s="109" t="s">
        <v>370</v>
      </c>
      <c r="K192" s="109" t="s">
        <v>370</v>
      </c>
      <c r="L192" s="109" t="s">
        <v>370</v>
      </c>
      <c r="M192" s="110" t="s">
        <v>436</v>
      </c>
      <c r="N192" s="110" t="s">
        <v>314</v>
      </c>
    </row>
    <row r="193" spans="1:14" x14ac:dyDescent="0.25">
      <c r="A193" s="107" t="s">
        <v>32</v>
      </c>
      <c r="B193" s="129" t="s">
        <v>1120</v>
      </c>
      <c r="C193" s="83" t="s">
        <v>861</v>
      </c>
      <c r="D193" s="108" t="s">
        <v>3955</v>
      </c>
      <c r="E193" s="108" t="s">
        <v>792</v>
      </c>
      <c r="F193" s="108" t="s">
        <v>330</v>
      </c>
      <c r="G193" s="112">
        <v>43192</v>
      </c>
      <c r="H193" s="107" t="s">
        <v>4537</v>
      </c>
      <c r="I193" s="112">
        <v>43295</v>
      </c>
      <c r="J193" s="109" t="s">
        <v>370</v>
      </c>
      <c r="K193" s="109" t="s">
        <v>370</v>
      </c>
      <c r="L193" s="109" t="s">
        <v>370</v>
      </c>
      <c r="M193" s="110" t="s">
        <v>438</v>
      </c>
      <c r="N193" s="110" t="s">
        <v>314</v>
      </c>
    </row>
    <row r="194" spans="1:14" x14ac:dyDescent="0.25">
      <c r="A194" s="107" t="s">
        <v>32</v>
      </c>
      <c r="B194" s="129" t="s">
        <v>1260</v>
      </c>
      <c r="C194" s="83" t="s">
        <v>861</v>
      </c>
      <c r="D194" s="108" t="s">
        <v>3977</v>
      </c>
      <c r="E194" s="108" t="s">
        <v>470</v>
      </c>
      <c r="F194" s="108" t="s">
        <v>3125</v>
      </c>
      <c r="G194" s="112">
        <v>43293</v>
      </c>
      <c r="H194" s="107" t="s">
        <v>4537</v>
      </c>
      <c r="I194" s="112">
        <v>43360</v>
      </c>
      <c r="J194" s="109" t="s">
        <v>370</v>
      </c>
      <c r="K194" s="109" t="s">
        <v>427</v>
      </c>
      <c r="L194" s="109" t="s">
        <v>370</v>
      </c>
      <c r="M194" s="110" t="s">
        <v>1261</v>
      </c>
      <c r="N194" s="110" t="s">
        <v>314</v>
      </c>
    </row>
    <row r="195" spans="1:14" x14ac:dyDescent="0.25">
      <c r="A195" s="107" t="s">
        <v>32</v>
      </c>
      <c r="B195" s="129" t="s">
        <v>1324</v>
      </c>
      <c r="C195" s="83" t="s">
        <v>861</v>
      </c>
      <c r="D195" s="108" t="s">
        <v>3961</v>
      </c>
      <c r="E195" s="108" t="s">
        <v>801</v>
      </c>
      <c r="F195" s="108" t="s">
        <v>370</v>
      </c>
      <c r="G195" s="112">
        <v>43375</v>
      </c>
      <c r="H195" s="107" t="s">
        <v>4537</v>
      </c>
      <c r="I195" s="112">
        <v>43374</v>
      </c>
      <c r="J195" s="109" t="s">
        <v>370</v>
      </c>
      <c r="K195" s="109" t="s">
        <v>370</v>
      </c>
      <c r="L195" s="109" t="s">
        <v>370</v>
      </c>
      <c r="M195" s="110" t="s">
        <v>380</v>
      </c>
      <c r="N195" s="110" t="s">
        <v>314</v>
      </c>
    </row>
    <row r="196" spans="1:14" x14ac:dyDescent="0.25">
      <c r="A196" s="107" t="s">
        <v>32</v>
      </c>
      <c r="B196" s="129" t="s">
        <v>441</v>
      </c>
      <c r="C196" s="83" t="s">
        <v>861</v>
      </c>
      <c r="D196" s="108" t="s">
        <v>3964</v>
      </c>
      <c r="E196" s="108" t="s">
        <v>481</v>
      </c>
      <c r="F196" s="108" t="s">
        <v>370</v>
      </c>
      <c r="G196" s="112">
        <v>43332</v>
      </c>
      <c r="H196" s="107" t="s">
        <v>4537</v>
      </c>
      <c r="I196" s="112">
        <v>43412</v>
      </c>
      <c r="J196" s="109" t="s">
        <v>370</v>
      </c>
      <c r="K196" s="109" t="s">
        <v>403</v>
      </c>
      <c r="L196" s="109" t="s">
        <v>370</v>
      </c>
      <c r="M196" s="110" t="s">
        <v>437</v>
      </c>
      <c r="N196" s="110" t="s">
        <v>314</v>
      </c>
    </row>
    <row r="197" spans="1:14" x14ac:dyDescent="0.25">
      <c r="A197" s="107" t="s">
        <v>32</v>
      </c>
      <c r="B197" s="129" t="s">
        <v>443</v>
      </c>
      <c r="C197" s="83" t="s">
        <v>861</v>
      </c>
      <c r="D197" s="108" t="s">
        <v>3966</v>
      </c>
      <c r="E197" s="108" t="s">
        <v>813</v>
      </c>
      <c r="F197" s="108" t="s">
        <v>400</v>
      </c>
      <c r="G197" s="112">
        <v>43291</v>
      </c>
      <c r="H197" s="107" t="s">
        <v>4537</v>
      </c>
      <c r="I197" s="112">
        <v>43412</v>
      </c>
      <c r="J197" s="109" t="s">
        <v>370</v>
      </c>
      <c r="K197" s="109" t="s">
        <v>405</v>
      </c>
      <c r="L197" s="109" t="s">
        <v>370</v>
      </c>
      <c r="M197" s="110" t="s">
        <v>438</v>
      </c>
      <c r="N197" s="110" t="s">
        <v>314</v>
      </c>
    </row>
    <row r="198" spans="1:14" x14ac:dyDescent="0.25">
      <c r="A198" s="107" t="s">
        <v>32</v>
      </c>
      <c r="B198" s="129" t="s">
        <v>448</v>
      </c>
      <c r="C198" s="83" t="s">
        <v>861</v>
      </c>
      <c r="D198" s="108" t="s">
        <v>3969</v>
      </c>
      <c r="E198" s="108" t="s">
        <v>814</v>
      </c>
      <c r="F198" s="108" t="s">
        <v>370</v>
      </c>
      <c r="G198" s="112">
        <v>43185</v>
      </c>
      <c r="H198" s="107" t="s">
        <v>4537</v>
      </c>
      <c r="I198" s="112">
        <v>43412</v>
      </c>
      <c r="J198" s="109" t="s">
        <v>370</v>
      </c>
      <c r="K198" s="109" t="s">
        <v>409</v>
      </c>
      <c r="L198" s="109" t="s">
        <v>370</v>
      </c>
      <c r="M198" s="110" t="s">
        <v>449</v>
      </c>
      <c r="N198" s="110" t="s">
        <v>314</v>
      </c>
    </row>
    <row r="199" spans="1:14" x14ac:dyDescent="0.25">
      <c r="A199" s="107" t="s">
        <v>32</v>
      </c>
      <c r="B199" s="129" t="s">
        <v>452</v>
      </c>
      <c r="C199" s="83" t="s">
        <v>861</v>
      </c>
      <c r="D199" s="108" t="s">
        <v>3971</v>
      </c>
      <c r="E199" s="108" t="s">
        <v>801</v>
      </c>
      <c r="F199" s="108" t="s">
        <v>370</v>
      </c>
      <c r="G199" s="112">
        <v>43340</v>
      </c>
      <c r="H199" s="107" t="s">
        <v>4537</v>
      </c>
      <c r="I199" s="112">
        <v>43592</v>
      </c>
      <c r="J199" s="109" t="s">
        <v>370</v>
      </c>
      <c r="K199" s="109" t="s">
        <v>339</v>
      </c>
      <c r="L199" s="109" t="s">
        <v>370</v>
      </c>
      <c r="M199" s="110" t="s">
        <v>453</v>
      </c>
      <c r="N199" s="110" t="s">
        <v>314</v>
      </c>
    </row>
    <row r="200" spans="1:14" x14ac:dyDescent="0.25">
      <c r="A200" s="107" t="s">
        <v>93</v>
      </c>
      <c r="B200" s="129" t="s">
        <v>1178</v>
      </c>
      <c r="C200" s="83" t="s">
        <v>861</v>
      </c>
      <c r="D200" s="108" t="s">
        <v>3987</v>
      </c>
      <c r="E200" s="108" t="s">
        <v>513</v>
      </c>
      <c r="F200" s="108" t="s">
        <v>3138</v>
      </c>
      <c r="G200" s="112">
        <v>43249</v>
      </c>
      <c r="H200" s="107" t="s">
        <v>4537</v>
      </c>
      <c r="I200" s="112">
        <v>43336</v>
      </c>
      <c r="J200" s="109" t="s">
        <v>370</v>
      </c>
      <c r="K200" s="109" t="s">
        <v>370</v>
      </c>
      <c r="L200" s="109" t="s">
        <v>370</v>
      </c>
      <c r="M200" s="110" t="s">
        <v>388</v>
      </c>
      <c r="N200" s="110" t="s">
        <v>314</v>
      </c>
    </row>
    <row r="201" spans="1:14" x14ac:dyDescent="0.25">
      <c r="A201" s="107" t="s">
        <v>93</v>
      </c>
      <c r="B201" s="129" t="s">
        <v>1193</v>
      </c>
      <c r="C201" s="83" t="s">
        <v>861</v>
      </c>
      <c r="D201" s="108" t="s">
        <v>3984</v>
      </c>
      <c r="E201" s="108" t="s">
        <v>1431</v>
      </c>
      <c r="F201" s="108" t="s">
        <v>3135</v>
      </c>
      <c r="G201" s="112">
        <v>43263</v>
      </c>
      <c r="H201" s="107" t="s">
        <v>4537</v>
      </c>
      <c r="I201" s="112">
        <v>43336</v>
      </c>
      <c r="J201" s="109" t="s">
        <v>370</v>
      </c>
      <c r="K201" s="109" t="s">
        <v>370</v>
      </c>
      <c r="L201" s="109" t="s">
        <v>3412</v>
      </c>
      <c r="M201" s="110" t="s">
        <v>1194</v>
      </c>
      <c r="N201" s="110" t="s">
        <v>314</v>
      </c>
    </row>
    <row r="202" spans="1:14" x14ac:dyDescent="0.25">
      <c r="A202" s="107" t="s">
        <v>93</v>
      </c>
      <c r="B202" s="129" t="s">
        <v>1173</v>
      </c>
      <c r="C202" s="83" t="s">
        <v>861</v>
      </c>
      <c r="D202" s="108" t="s">
        <v>4038</v>
      </c>
      <c r="E202" s="108" t="s">
        <v>1431</v>
      </c>
      <c r="F202" s="108" t="s">
        <v>3152</v>
      </c>
      <c r="G202" s="112">
        <v>43235</v>
      </c>
      <c r="H202" s="107" t="s">
        <v>4537</v>
      </c>
      <c r="I202" s="112">
        <v>43353</v>
      </c>
      <c r="J202" s="109" t="s">
        <v>370</v>
      </c>
      <c r="K202" s="109" t="s">
        <v>841</v>
      </c>
      <c r="L202" s="109" t="s">
        <v>370</v>
      </c>
      <c r="M202" s="110" t="s">
        <v>388</v>
      </c>
      <c r="N202" s="110" t="s">
        <v>314</v>
      </c>
    </row>
    <row r="203" spans="1:14" x14ac:dyDescent="0.25">
      <c r="A203" s="107" t="s">
        <v>93</v>
      </c>
      <c r="B203" s="129" t="s">
        <v>1172</v>
      </c>
      <c r="C203" s="83" t="s">
        <v>861</v>
      </c>
      <c r="D203" s="108" t="s">
        <v>4039</v>
      </c>
      <c r="E203" s="108" t="s">
        <v>1431</v>
      </c>
      <c r="F203" s="108" t="s">
        <v>3151</v>
      </c>
      <c r="G203" s="112">
        <v>43234</v>
      </c>
      <c r="H203" s="107" t="s">
        <v>4537</v>
      </c>
      <c r="I203" s="112">
        <v>43353</v>
      </c>
      <c r="J203" s="109" t="s">
        <v>370</v>
      </c>
      <c r="K203" s="109" t="s">
        <v>841</v>
      </c>
      <c r="L203" s="109" t="s">
        <v>370</v>
      </c>
      <c r="M203" s="110" t="s">
        <v>388</v>
      </c>
      <c r="N203" s="110" t="s">
        <v>314</v>
      </c>
    </row>
    <row r="204" spans="1:14" x14ac:dyDescent="0.25">
      <c r="A204" s="107" t="s">
        <v>93</v>
      </c>
      <c r="B204" s="129" t="s">
        <v>1304</v>
      </c>
      <c r="C204" s="83" t="s">
        <v>861</v>
      </c>
      <c r="D204" s="108" t="s">
        <v>4012</v>
      </c>
      <c r="E204" s="108" t="s">
        <v>513</v>
      </c>
      <c r="F204" s="108" t="s">
        <v>3147</v>
      </c>
      <c r="G204" s="112">
        <v>43321</v>
      </c>
      <c r="H204" s="107" t="s">
        <v>4537</v>
      </c>
      <c r="I204" s="112">
        <v>43383</v>
      </c>
      <c r="J204" s="109" t="s">
        <v>370</v>
      </c>
      <c r="K204" s="109" t="s">
        <v>339</v>
      </c>
      <c r="L204" s="109" t="s">
        <v>3412</v>
      </c>
      <c r="M204" s="110" t="s">
        <v>1305</v>
      </c>
      <c r="N204" s="110" t="s">
        <v>314</v>
      </c>
    </row>
    <row r="205" spans="1:14" x14ac:dyDescent="0.25">
      <c r="A205" s="107" t="s">
        <v>93</v>
      </c>
      <c r="B205" s="129" t="s">
        <v>1341</v>
      </c>
      <c r="C205" s="83" t="s">
        <v>861</v>
      </c>
      <c r="D205" s="108" t="s">
        <v>4020</v>
      </c>
      <c r="E205" s="108" t="s">
        <v>513</v>
      </c>
      <c r="F205" s="108" t="s">
        <v>3147</v>
      </c>
      <c r="G205" s="112">
        <v>43353</v>
      </c>
      <c r="H205" s="107" t="s">
        <v>4537</v>
      </c>
      <c r="I205" s="112">
        <v>43383</v>
      </c>
      <c r="J205" s="109" t="s">
        <v>370</v>
      </c>
      <c r="K205" s="109" t="s">
        <v>423</v>
      </c>
      <c r="L205" s="109" t="s">
        <v>3412</v>
      </c>
      <c r="M205" s="110" t="s">
        <v>1342</v>
      </c>
      <c r="N205" s="110" t="s">
        <v>314</v>
      </c>
    </row>
    <row r="206" spans="1:14" x14ac:dyDescent="0.25">
      <c r="A206" s="107" t="s">
        <v>93</v>
      </c>
      <c r="B206" s="129" t="s">
        <v>504</v>
      </c>
      <c r="C206" s="83" t="s">
        <v>861</v>
      </c>
      <c r="D206" s="108" t="s">
        <v>4010</v>
      </c>
      <c r="E206" s="108" t="s">
        <v>513</v>
      </c>
      <c r="F206" s="108" t="s">
        <v>3146</v>
      </c>
      <c r="G206" s="112">
        <v>43304</v>
      </c>
      <c r="H206" s="107" t="s">
        <v>4537</v>
      </c>
      <c r="I206" s="112">
        <v>43412</v>
      </c>
      <c r="J206" s="109" t="s">
        <v>370</v>
      </c>
      <c r="K206" s="109" t="s">
        <v>419</v>
      </c>
      <c r="L206" s="109" t="s">
        <v>3412</v>
      </c>
      <c r="M206" s="110" t="s">
        <v>499</v>
      </c>
      <c r="N206" s="110" t="s">
        <v>314</v>
      </c>
    </row>
    <row r="207" spans="1:14" x14ac:dyDescent="0.25">
      <c r="A207" s="107" t="s">
        <v>93</v>
      </c>
      <c r="B207" s="129" t="s">
        <v>3465</v>
      </c>
      <c r="C207" s="83" t="s">
        <v>861</v>
      </c>
      <c r="D207" s="108" t="s">
        <v>3498</v>
      </c>
      <c r="E207" s="108" t="s">
        <v>1431</v>
      </c>
      <c r="F207" s="108" t="s">
        <v>3499</v>
      </c>
      <c r="G207" s="112">
        <v>43482</v>
      </c>
      <c r="H207" s="107" t="s">
        <v>4537</v>
      </c>
      <c r="I207" s="112">
        <v>43504</v>
      </c>
      <c r="J207" s="109" t="s">
        <v>370</v>
      </c>
      <c r="K207" s="109" t="s">
        <v>400</v>
      </c>
      <c r="L207" s="109" t="s">
        <v>3412</v>
      </c>
      <c r="M207" s="110" t="s">
        <v>388</v>
      </c>
      <c r="N207" s="110" t="s">
        <v>314</v>
      </c>
    </row>
    <row r="208" spans="1:14" x14ac:dyDescent="0.25">
      <c r="A208" s="107" t="s">
        <v>93</v>
      </c>
      <c r="B208" s="129" t="s">
        <v>3466</v>
      </c>
      <c r="C208" s="83" t="s">
        <v>861</v>
      </c>
      <c r="D208" s="108" t="s">
        <v>4011</v>
      </c>
      <c r="E208" s="108" t="s">
        <v>1431</v>
      </c>
      <c r="F208" s="108" t="s">
        <v>3247</v>
      </c>
      <c r="G208" s="112">
        <v>43474</v>
      </c>
      <c r="H208" s="107" t="s">
        <v>4537</v>
      </c>
      <c r="I208" s="112">
        <v>43528</v>
      </c>
      <c r="J208" s="109" t="s">
        <v>370</v>
      </c>
      <c r="K208" s="109" t="s">
        <v>419</v>
      </c>
      <c r="L208" s="109" t="s">
        <v>370</v>
      </c>
      <c r="M208" s="110" t="s">
        <v>3500</v>
      </c>
      <c r="N208" s="110" t="s">
        <v>314</v>
      </c>
    </row>
    <row r="209" spans="1:14" x14ac:dyDescent="0.25">
      <c r="A209" s="107" t="s">
        <v>93</v>
      </c>
      <c r="B209" s="129" t="s">
        <v>1373</v>
      </c>
      <c r="C209" s="83" t="s">
        <v>861</v>
      </c>
      <c r="D209" s="108" t="s">
        <v>4015</v>
      </c>
      <c r="E209" s="108" t="s">
        <v>790</v>
      </c>
      <c r="F209" s="108" t="s">
        <v>3130</v>
      </c>
      <c r="G209" s="112">
        <v>43376</v>
      </c>
      <c r="H209" s="107" t="s">
        <v>4537</v>
      </c>
      <c r="I209" s="112">
        <v>43528</v>
      </c>
      <c r="J209" s="109" t="s">
        <v>370</v>
      </c>
      <c r="K209" s="109" t="s">
        <v>339</v>
      </c>
      <c r="L209" s="109" t="s">
        <v>370</v>
      </c>
      <c r="M209" s="110" t="s">
        <v>388</v>
      </c>
      <c r="N209" s="110" t="s">
        <v>314</v>
      </c>
    </row>
    <row r="210" spans="1:14" x14ac:dyDescent="0.25">
      <c r="A210" s="107" t="s">
        <v>93</v>
      </c>
      <c r="B210" s="129" t="s">
        <v>1381</v>
      </c>
      <c r="C210" s="83" t="s">
        <v>861</v>
      </c>
      <c r="D210" s="108" t="s">
        <v>4017</v>
      </c>
      <c r="E210" s="108" t="s">
        <v>1431</v>
      </c>
      <c r="F210" s="108" t="s">
        <v>376</v>
      </c>
      <c r="G210" s="112">
        <v>43378</v>
      </c>
      <c r="H210" s="107" t="s">
        <v>4537</v>
      </c>
      <c r="I210" s="112">
        <v>43528</v>
      </c>
      <c r="J210" s="109" t="s">
        <v>370</v>
      </c>
      <c r="K210" s="109" t="s">
        <v>422</v>
      </c>
      <c r="L210" s="109" t="s">
        <v>370</v>
      </c>
      <c r="M210" s="110" t="s">
        <v>388</v>
      </c>
      <c r="N210" s="110" t="s">
        <v>314</v>
      </c>
    </row>
    <row r="211" spans="1:14" x14ac:dyDescent="0.25">
      <c r="A211" s="107" t="s">
        <v>93</v>
      </c>
      <c r="B211" s="129" t="s">
        <v>3467</v>
      </c>
      <c r="C211" s="83" t="s">
        <v>861</v>
      </c>
      <c r="D211" s="108" t="s">
        <v>4021</v>
      </c>
      <c r="E211" s="108" t="s">
        <v>1431</v>
      </c>
      <c r="F211" s="108" t="s">
        <v>3501</v>
      </c>
      <c r="G211" s="112">
        <v>43454</v>
      </c>
      <c r="H211" s="107" t="s">
        <v>4537</v>
      </c>
      <c r="I211" s="112">
        <v>43528</v>
      </c>
      <c r="J211" s="109" t="s">
        <v>370</v>
      </c>
      <c r="K211" s="109" t="s">
        <v>423</v>
      </c>
      <c r="L211" s="109" t="s">
        <v>370</v>
      </c>
      <c r="M211" s="110" t="s">
        <v>388</v>
      </c>
      <c r="N211" s="110" t="s">
        <v>314</v>
      </c>
    </row>
    <row r="212" spans="1:14" x14ac:dyDescent="0.25">
      <c r="A212" s="107" t="s">
        <v>93</v>
      </c>
      <c r="B212" s="129" t="s">
        <v>3900</v>
      </c>
      <c r="C212" s="83" t="s">
        <v>861</v>
      </c>
      <c r="D212" s="108" t="s">
        <v>4029</v>
      </c>
      <c r="E212" s="108" t="s">
        <v>513</v>
      </c>
      <c r="F212" s="108" t="s">
        <v>4030</v>
      </c>
      <c r="G212" s="112">
        <v>43577</v>
      </c>
      <c r="H212" s="107" t="s">
        <v>4537</v>
      </c>
      <c r="I212" s="112">
        <v>43644</v>
      </c>
      <c r="J212" s="109" t="s">
        <v>370</v>
      </c>
      <c r="K212" s="109" t="s">
        <v>427</v>
      </c>
      <c r="L212" s="109" t="s">
        <v>370</v>
      </c>
      <c r="M212" s="110" t="s">
        <v>388</v>
      </c>
      <c r="N212" s="110" t="s">
        <v>314</v>
      </c>
    </row>
    <row r="213" spans="1:14" x14ac:dyDescent="0.25">
      <c r="A213" s="107" t="s">
        <v>789</v>
      </c>
      <c r="B213" s="129" t="s">
        <v>1145</v>
      </c>
      <c r="C213" s="83" t="s">
        <v>861</v>
      </c>
      <c r="D213" s="108" t="s">
        <v>4052</v>
      </c>
      <c r="E213" s="108" t="s">
        <v>92</v>
      </c>
      <c r="F213" s="108" t="s">
        <v>3162</v>
      </c>
      <c r="G213" s="112">
        <v>43215</v>
      </c>
      <c r="H213" s="107" t="s">
        <v>4537</v>
      </c>
      <c r="I213" s="112">
        <v>43336</v>
      </c>
      <c r="J213" s="109" t="s">
        <v>370</v>
      </c>
      <c r="K213" s="109" t="s">
        <v>370</v>
      </c>
      <c r="L213" s="109" t="s">
        <v>370</v>
      </c>
      <c r="M213" s="110" t="s">
        <v>537</v>
      </c>
      <c r="N213" s="110" t="s">
        <v>314</v>
      </c>
    </row>
    <row r="214" spans="1:14" x14ac:dyDescent="0.25">
      <c r="A214" s="107" t="s">
        <v>789</v>
      </c>
      <c r="B214" s="129" t="s">
        <v>1154</v>
      </c>
      <c r="C214" s="83" t="s">
        <v>861</v>
      </c>
      <c r="D214" s="108" t="s">
        <v>4052</v>
      </c>
      <c r="E214" s="108" t="s">
        <v>92</v>
      </c>
      <c r="F214" s="108" t="s">
        <v>3166</v>
      </c>
      <c r="G214" s="112">
        <v>43220</v>
      </c>
      <c r="H214" s="107" t="s">
        <v>4537</v>
      </c>
      <c r="I214" s="112">
        <v>43336</v>
      </c>
      <c r="J214" s="109" t="s">
        <v>370</v>
      </c>
      <c r="K214" s="109" t="s">
        <v>370</v>
      </c>
      <c r="L214" s="109" t="s">
        <v>370</v>
      </c>
      <c r="M214" s="110" t="s">
        <v>537</v>
      </c>
      <c r="N214" s="110" t="s">
        <v>314</v>
      </c>
    </row>
    <row r="215" spans="1:14" x14ac:dyDescent="0.25">
      <c r="A215" s="107" t="s">
        <v>789</v>
      </c>
      <c r="B215" s="129" t="s">
        <v>1216</v>
      </c>
      <c r="C215" s="83" t="s">
        <v>861</v>
      </c>
      <c r="D215" s="108" t="s">
        <v>4056</v>
      </c>
      <c r="E215" s="108" t="s">
        <v>3160</v>
      </c>
      <c r="F215" s="108" t="s">
        <v>3167</v>
      </c>
      <c r="G215" s="112">
        <v>43279</v>
      </c>
      <c r="H215" s="107" t="s">
        <v>4537</v>
      </c>
      <c r="I215" s="112">
        <v>43395</v>
      </c>
      <c r="J215" s="109" t="s">
        <v>370</v>
      </c>
      <c r="K215" s="109" t="s">
        <v>419</v>
      </c>
      <c r="L215" s="109" t="s">
        <v>370</v>
      </c>
      <c r="M215" s="110" t="s">
        <v>1217</v>
      </c>
      <c r="N215" s="110" t="s">
        <v>314</v>
      </c>
    </row>
    <row r="216" spans="1:14" x14ac:dyDescent="0.25">
      <c r="A216" s="107" t="s">
        <v>789</v>
      </c>
      <c r="B216" s="129" t="s">
        <v>1295</v>
      </c>
      <c r="C216" s="83" t="s">
        <v>861</v>
      </c>
      <c r="D216" s="108" t="s">
        <v>4058</v>
      </c>
      <c r="E216" s="108" t="s">
        <v>790</v>
      </c>
      <c r="F216" s="108" t="s">
        <v>3168</v>
      </c>
      <c r="G216" s="112">
        <v>43314</v>
      </c>
      <c r="H216" s="107" t="s">
        <v>4537</v>
      </c>
      <c r="I216" s="112">
        <v>43395</v>
      </c>
      <c r="J216" s="109" t="s">
        <v>370</v>
      </c>
      <c r="K216" s="109" t="s">
        <v>339</v>
      </c>
      <c r="L216" s="109" t="s">
        <v>370</v>
      </c>
      <c r="M216" s="110" t="s">
        <v>1296</v>
      </c>
      <c r="N216" s="110" t="s">
        <v>314</v>
      </c>
    </row>
    <row r="217" spans="1:14" x14ac:dyDescent="0.25">
      <c r="A217" s="107" t="s">
        <v>789</v>
      </c>
      <c r="B217" s="129" t="s">
        <v>3163</v>
      </c>
      <c r="C217" s="83" t="s">
        <v>861</v>
      </c>
      <c r="D217" s="108" t="s">
        <v>4054</v>
      </c>
      <c r="E217" s="108" t="s">
        <v>3160</v>
      </c>
      <c r="F217" s="108" t="s">
        <v>3164</v>
      </c>
      <c r="G217" s="112">
        <v>43411</v>
      </c>
      <c r="H217" s="107" t="s">
        <v>4537</v>
      </c>
      <c r="I217" s="112">
        <v>43497</v>
      </c>
      <c r="J217" s="109" t="s">
        <v>370</v>
      </c>
      <c r="K217" s="109" t="s">
        <v>400</v>
      </c>
      <c r="L217" s="109" t="s">
        <v>370</v>
      </c>
      <c r="M217" s="110" t="s">
        <v>3165</v>
      </c>
      <c r="N217" s="110" t="s">
        <v>314</v>
      </c>
    </row>
    <row r="218" spans="1:14" x14ac:dyDescent="0.25">
      <c r="A218" s="107" t="s">
        <v>789</v>
      </c>
      <c r="B218" s="129" t="s">
        <v>3469</v>
      </c>
      <c r="C218" s="83" t="s">
        <v>861</v>
      </c>
      <c r="D218" s="108" t="s">
        <v>4057</v>
      </c>
      <c r="E218" s="108" t="s">
        <v>3160</v>
      </c>
      <c r="F218" s="108" t="s">
        <v>3508</v>
      </c>
      <c r="G218" s="112">
        <v>43453</v>
      </c>
      <c r="H218" s="107" t="s">
        <v>4537</v>
      </c>
      <c r="I218" s="112">
        <v>43504</v>
      </c>
      <c r="J218" s="109" t="s">
        <v>370</v>
      </c>
      <c r="K218" s="109" t="s">
        <v>339</v>
      </c>
      <c r="L218" s="109" t="s">
        <v>370</v>
      </c>
      <c r="M218" s="110" t="s">
        <v>3509</v>
      </c>
      <c r="N218" s="110" t="s">
        <v>314</v>
      </c>
    </row>
    <row r="219" spans="1:14" x14ac:dyDescent="0.25">
      <c r="A219" s="107" t="s">
        <v>789</v>
      </c>
      <c r="B219" s="129" t="s">
        <v>538</v>
      </c>
      <c r="C219" s="83" t="s">
        <v>861</v>
      </c>
      <c r="D219" s="108" t="s">
        <v>4055</v>
      </c>
      <c r="E219" s="108" t="s">
        <v>790</v>
      </c>
      <c r="F219" s="108" t="s">
        <v>521</v>
      </c>
      <c r="G219" s="112">
        <v>43216</v>
      </c>
      <c r="H219" s="107" t="s">
        <v>4537</v>
      </c>
      <c r="I219" s="112">
        <v>43592</v>
      </c>
      <c r="J219" s="109" t="s">
        <v>370</v>
      </c>
      <c r="K219" s="109" t="s">
        <v>400</v>
      </c>
      <c r="L219" s="109" t="s">
        <v>370</v>
      </c>
      <c r="M219" s="110" t="s">
        <v>539</v>
      </c>
      <c r="N219" s="110" t="s">
        <v>314</v>
      </c>
    </row>
    <row r="220" spans="1:14" x14ac:dyDescent="0.25">
      <c r="A220" s="107" t="s">
        <v>177</v>
      </c>
      <c r="B220" s="129" t="s">
        <v>1117</v>
      </c>
      <c r="C220" s="83" t="s">
        <v>861</v>
      </c>
      <c r="D220" s="108" t="s">
        <v>4062</v>
      </c>
      <c r="E220" s="108" t="s">
        <v>585</v>
      </c>
      <c r="F220" s="108" t="s">
        <v>3173</v>
      </c>
      <c r="G220" s="112">
        <v>43186</v>
      </c>
      <c r="H220" s="107" t="s">
        <v>4537</v>
      </c>
      <c r="I220" s="112">
        <v>43295</v>
      </c>
      <c r="J220" s="109" t="s">
        <v>370</v>
      </c>
      <c r="K220" s="109" t="s">
        <v>370</v>
      </c>
      <c r="L220" s="109" t="s">
        <v>370</v>
      </c>
      <c r="M220" s="110" t="s">
        <v>1061</v>
      </c>
      <c r="N220" s="110" t="s">
        <v>314</v>
      </c>
    </row>
    <row r="221" spans="1:14" x14ac:dyDescent="0.25">
      <c r="A221" s="107" t="s">
        <v>177</v>
      </c>
      <c r="B221" s="129" t="s">
        <v>1150</v>
      </c>
      <c r="C221" s="83" t="s">
        <v>861</v>
      </c>
      <c r="D221" s="108" t="s">
        <v>4076</v>
      </c>
      <c r="E221" s="108" t="s">
        <v>810</v>
      </c>
      <c r="F221" s="108" t="s">
        <v>3203</v>
      </c>
      <c r="G221" s="112">
        <v>43217</v>
      </c>
      <c r="H221" s="107" t="s">
        <v>4537</v>
      </c>
      <c r="I221" s="112">
        <v>43295</v>
      </c>
      <c r="J221" s="109" t="s">
        <v>370</v>
      </c>
      <c r="K221" s="109" t="s">
        <v>370</v>
      </c>
      <c r="L221" s="109" t="s">
        <v>3412</v>
      </c>
      <c r="M221" s="110" t="s">
        <v>392</v>
      </c>
      <c r="N221" s="110" t="s">
        <v>314</v>
      </c>
    </row>
    <row r="222" spans="1:14" x14ac:dyDescent="0.25">
      <c r="A222" s="107" t="s">
        <v>177</v>
      </c>
      <c r="B222" s="129" t="s">
        <v>1186</v>
      </c>
      <c r="C222" s="83" t="s">
        <v>861</v>
      </c>
      <c r="D222" s="108" t="s">
        <v>4071</v>
      </c>
      <c r="E222" s="108" t="s">
        <v>797</v>
      </c>
      <c r="F222" s="108" t="s">
        <v>3185</v>
      </c>
      <c r="G222" s="112">
        <v>43262</v>
      </c>
      <c r="H222" s="107" t="s">
        <v>4537</v>
      </c>
      <c r="I222" s="112">
        <v>43306</v>
      </c>
      <c r="J222" s="109" t="s">
        <v>370</v>
      </c>
      <c r="K222" s="109" t="s">
        <v>370</v>
      </c>
      <c r="L222" s="109" t="s">
        <v>3412</v>
      </c>
      <c r="M222" s="110" t="s">
        <v>545</v>
      </c>
      <c r="N222" s="110" t="s">
        <v>314</v>
      </c>
    </row>
    <row r="223" spans="1:14" x14ac:dyDescent="0.25">
      <c r="A223" s="107" t="s">
        <v>177</v>
      </c>
      <c r="B223" s="129" t="s">
        <v>1185</v>
      </c>
      <c r="C223" s="83" t="s">
        <v>861</v>
      </c>
      <c r="D223" s="108" t="s">
        <v>4072</v>
      </c>
      <c r="E223" s="108" t="s">
        <v>797</v>
      </c>
      <c r="F223" s="108" t="s">
        <v>3188</v>
      </c>
      <c r="G223" s="112">
        <v>43262</v>
      </c>
      <c r="H223" s="107" t="s">
        <v>4537</v>
      </c>
      <c r="I223" s="112">
        <v>43322</v>
      </c>
      <c r="J223" s="109" t="s">
        <v>370</v>
      </c>
      <c r="K223" s="109" t="s">
        <v>370</v>
      </c>
      <c r="L223" s="109" t="s">
        <v>3412</v>
      </c>
      <c r="M223" s="110" t="s">
        <v>545</v>
      </c>
      <c r="N223" s="110" t="s">
        <v>314</v>
      </c>
    </row>
    <row r="224" spans="1:14" x14ac:dyDescent="0.25">
      <c r="A224" s="107" t="s">
        <v>177</v>
      </c>
      <c r="B224" s="129" t="s">
        <v>1127</v>
      </c>
      <c r="C224" s="83" t="s">
        <v>861</v>
      </c>
      <c r="D224" s="108" t="s">
        <v>4061</v>
      </c>
      <c r="E224" s="108" t="s">
        <v>810</v>
      </c>
      <c r="F224" s="108" t="s">
        <v>3174</v>
      </c>
      <c r="G224" s="112">
        <v>43196</v>
      </c>
      <c r="H224" s="107" t="s">
        <v>4537</v>
      </c>
      <c r="I224" s="112">
        <v>43322</v>
      </c>
      <c r="J224" s="109" t="s">
        <v>370</v>
      </c>
      <c r="K224" s="109" t="s">
        <v>370</v>
      </c>
      <c r="L224" s="109" t="s">
        <v>3412</v>
      </c>
      <c r="M224" s="110" t="s">
        <v>544</v>
      </c>
      <c r="N224" s="110" t="s">
        <v>314</v>
      </c>
    </row>
    <row r="225" spans="1:14" x14ac:dyDescent="0.25">
      <c r="A225" s="107" t="s">
        <v>177</v>
      </c>
      <c r="B225" s="129" t="s">
        <v>1108</v>
      </c>
      <c r="C225" s="83" t="s">
        <v>861</v>
      </c>
      <c r="D225" s="108" t="s">
        <v>4065</v>
      </c>
      <c r="E225" s="108" t="s">
        <v>812</v>
      </c>
      <c r="F225" s="108" t="s">
        <v>3178</v>
      </c>
      <c r="G225" s="112">
        <v>43179</v>
      </c>
      <c r="H225" s="107" t="s">
        <v>4537</v>
      </c>
      <c r="I225" s="112">
        <v>43335</v>
      </c>
      <c r="J225" s="109" t="s">
        <v>370</v>
      </c>
      <c r="K225" s="109" t="s">
        <v>370</v>
      </c>
      <c r="L225" s="109" t="s">
        <v>370</v>
      </c>
      <c r="M225" s="110" t="s">
        <v>1109</v>
      </c>
      <c r="N225" s="110" t="s">
        <v>314</v>
      </c>
    </row>
    <row r="226" spans="1:14" x14ac:dyDescent="0.25">
      <c r="A226" s="107" t="s">
        <v>177</v>
      </c>
      <c r="B226" s="129" t="s">
        <v>1060</v>
      </c>
      <c r="C226" s="83" t="s">
        <v>861</v>
      </c>
      <c r="D226" s="108" t="s">
        <v>4073</v>
      </c>
      <c r="E226" s="108" t="s">
        <v>327</v>
      </c>
      <c r="F226" s="108" t="s">
        <v>370</v>
      </c>
      <c r="G226" s="112">
        <v>43133</v>
      </c>
      <c r="H226" s="107" t="s">
        <v>4537</v>
      </c>
      <c r="I226" s="112">
        <v>43336</v>
      </c>
      <c r="J226" s="109" t="s">
        <v>370</v>
      </c>
      <c r="K226" s="109" t="s">
        <v>370</v>
      </c>
      <c r="L226" s="109" t="s">
        <v>370</v>
      </c>
      <c r="M226" s="110" t="s">
        <v>1061</v>
      </c>
      <c r="N226" s="110" t="s">
        <v>314</v>
      </c>
    </row>
    <row r="227" spans="1:14" x14ac:dyDescent="0.25">
      <c r="A227" s="107" t="s">
        <v>177</v>
      </c>
      <c r="B227" s="129" t="s">
        <v>1129</v>
      </c>
      <c r="C227" s="83" t="s">
        <v>861</v>
      </c>
      <c r="D227" s="108" t="s">
        <v>4082</v>
      </c>
      <c r="E227" s="108" t="s">
        <v>810</v>
      </c>
      <c r="F227" s="108" t="s">
        <v>3155</v>
      </c>
      <c r="G227" s="112">
        <v>43200</v>
      </c>
      <c r="H227" s="107" t="s">
        <v>4537</v>
      </c>
      <c r="I227" s="112">
        <v>43336</v>
      </c>
      <c r="J227" s="109" t="s">
        <v>370</v>
      </c>
      <c r="K227" s="109" t="s">
        <v>370</v>
      </c>
      <c r="L227" s="109" t="s">
        <v>370</v>
      </c>
      <c r="M227" s="110" t="s">
        <v>545</v>
      </c>
      <c r="N227" s="110" t="s">
        <v>314</v>
      </c>
    </row>
    <row r="228" spans="1:14" x14ac:dyDescent="0.25">
      <c r="A228" s="107" t="s">
        <v>177</v>
      </c>
      <c r="B228" s="129" t="s">
        <v>1246</v>
      </c>
      <c r="C228" s="83" t="s">
        <v>861</v>
      </c>
      <c r="D228" s="108" t="s">
        <v>1247</v>
      </c>
      <c r="E228" s="108" t="s">
        <v>798</v>
      </c>
      <c r="F228" s="108" t="s">
        <v>3179</v>
      </c>
      <c r="G228" s="112">
        <v>43270</v>
      </c>
      <c r="H228" s="107" t="s">
        <v>4537</v>
      </c>
      <c r="I228" s="112">
        <v>43336</v>
      </c>
      <c r="J228" s="109" t="s">
        <v>370</v>
      </c>
      <c r="K228" s="109" t="s">
        <v>370</v>
      </c>
      <c r="L228" s="109" t="s">
        <v>3412</v>
      </c>
      <c r="M228" s="110" t="s">
        <v>1140</v>
      </c>
      <c r="N228" s="110" t="s">
        <v>314</v>
      </c>
    </row>
    <row r="229" spans="1:14" x14ac:dyDescent="0.25">
      <c r="A229" s="107" t="s">
        <v>177</v>
      </c>
      <c r="B229" s="129" t="s">
        <v>1139</v>
      </c>
      <c r="C229" s="83" t="s">
        <v>861</v>
      </c>
      <c r="D229" s="108" t="s">
        <v>4086</v>
      </c>
      <c r="E229" s="108" t="s">
        <v>797</v>
      </c>
      <c r="F229" s="108" t="s">
        <v>3198</v>
      </c>
      <c r="G229" s="112">
        <v>43203</v>
      </c>
      <c r="H229" s="107" t="s">
        <v>4537</v>
      </c>
      <c r="I229" s="112">
        <v>43336</v>
      </c>
      <c r="J229" s="109" t="s">
        <v>370</v>
      </c>
      <c r="K229" s="109" t="s">
        <v>370</v>
      </c>
      <c r="L229" s="109" t="s">
        <v>3412</v>
      </c>
      <c r="M229" s="110" t="s">
        <v>1140</v>
      </c>
      <c r="N229" s="110" t="s">
        <v>314</v>
      </c>
    </row>
    <row r="230" spans="1:14" x14ac:dyDescent="0.25">
      <c r="A230" s="107" t="s">
        <v>177</v>
      </c>
      <c r="B230" s="129" t="s">
        <v>1148</v>
      </c>
      <c r="C230" s="83" t="s">
        <v>861</v>
      </c>
      <c r="D230" s="108" t="s">
        <v>4088</v>
      </c>
      <c r="E230" s="108" t="s">
        <v>810</v>
      </c>
      <c r="F230" s="108" t="s">
        <v>193</v>
      </c>
      <c r="G230" s="112">
        <v>43217</v>
      </c>
      <c r="H230" s="107" t="s">
        <v>4537</v>
      </c>
      <c r="I230" s="112">
        <v>43336</v>
      </c>
      <c r="J230" s="109" t="s">
        <v>370</v>
      </c>
      <c r="K230" s="109" t="s">
        <v>370</v>
      </c>
      <c r="L230" s="109" t="s">
        <v>3412</v>
      </c>
      <c r="M230" s="110" t="s">
        <v>392</v>
      </c>
      <c r="N230" s="110" t="s">
        <v>314</v>
      </c>
    </row>
    <row r="231" spans="1:14" x14ac:dyDescent="0.25">
      <c r="A231" s="107" t="s">
        <v>177</v>
      </c>
      <c r="B231" s="129" t="s">
        <v>1149</v>
      </c>
      <c r="C231" s="83" t="s">
        <v>861</v>
      </c>
      <c r="D231" s="108" t="s">
        <v>4077</v>
      </c>
      <c r="E231" s="108" t="s">
        <v>810</v>
      </c>
      <c r="F231" s="108" t="s">
        <v>3204</v>
      </c>
      <c r="G231" s="112">
        <v>43217</v>
      </c>
      <c r="H231" s="107" t="s">
        <v>4537</v>
      </c>
      <c r="I231" s="112">
        <v>43336</v>
      </c>
      <c r="J231" s="109" t="s">
        <v>370</v>
      </c>
      <c r="K231" s="109" t="s">
        <v>370</v>
      </c>
      <c r="L231" s="109" t="s">
        <v>3412</v>
      </c>
      <c r="M231" s="110" t="s">
        <v>392</v>
      </c>
      <c r="N231" s="110" t="s">
        <v>314</v>
      </c>
    </row>
    <row r="232" spans="1:14" x14ac:dyDescent="0.25">
      <c r="A232" s="107" t="s">
        <v>177</v>
      </c>
      <c r="B232" s="129" t="s">
        <v>1177</v>
      </c>
      <c r="C232" s="83" t="s">
        <v>861</v>
      </c>
      <c r="D232" s="108" t="s">
        <v>4087</v>
      </c>
      <c r="E232" s="108" t="s">
        <v>327</v>
      </c>
      <c r="F232" s="108" t="s">
        <v>3182</v>
      </c>
      <c r="G232" s="112">
        <v>43241</v>
      </c>
      <c r="H232" s="107" t="s">
        <v>4537</v>
      </c>
      <c r="I232" s="112">
        <v>43353</v>
      </c>
      <c r="J232" s="109" t="s">
        <v>370</v>
      </c>
      <c r="K232" s="109" t="s">
        <v>370</v>
      </c>
      <c r="L232" s="109" t="s">
        <v>3412</v>
      </c>
      <c r="M232" s="110" t="s">
        <v>1176</v>
      </c>
      <c r="N232" s="110" t="s">
        <v>314</v>
      </c>
    </row>
    <row r="233" spans="1:14" x14ac:dyDescent="0.25">
      <c r="A233" s="107" t="s">
        <v>177</v>
      </c>
      <c r="B233" s="129" t="s">
        <v>1175</v>
      </c>
      <c r="C233" s="83" t="s">
        <v>861</v>
      </c>
      <c r="D233" s="108" t="s">
        <v>4144</v>
      </c>
      <c r="E233" s="108" t="s">
        <v>327</v>
      </c>
      <c r="F233" s="108" t="s">
        <v>3212</v>
      </c>
      <c r="G233" s="112">
        <v>43241</v>
      </c>
      <c r="H233" s="107" t="s">
        <v>4537</v>
      </c>
      <c r="I233" s="112">
        <v>43364</v>
      </c>
      <c r="J233" s="109" t="s">
        <v>370</v>
      </c>
      <c r="K233" s="109" t="s">
        <v>425</v>
      </c>
      <c r="L233" s="109" t="s">
        <v>3412</v>
      </c>
      <c r="M233" s="110" t="s">
        <v>1176</v>
      </c>
      <c r="N233" s="110" t="s">
        <v>314</v>
      </c>
    </row>
    <row r="234" spans="1:14" x14ac:dyDescent="0.25">
      <c r="A234" s="107" t="s">
        <v>177</v>
      </c>
      <c r="B234" s="129" t="s">
        <v>1220</v>
      </c>
      <c r="C234" s="83" t="s">
        <v>861</v>
      </c>
      <c r="D234" s="108" t="s">
        <v>4064</v>
      </c>
      <c r="E234" s="108" t="s">
        <v>327</v>
      </c>
      <c r="F234" s="108" t="s">
        <v>3199</v>
      </c>
      <c r="G234" s="112">
        <v>42941</v>
      </c>
      <c r="H234" s="107" t="s">
        <v>4537</v>
      </c>
      <c r="I234" s="112">
        <v>43367</v>
      </c>
      <c r="J234" s="109" t="s">
        <v>370</v>
      </c>
      <c r="K234" s="109" t="s">
        <v>370</v>
      </c>
      <c r="L234" s="109" t="s">
        <v>370</v>
      </c>
      <c r="M234" s="110" t="s">
        <v>1176</v>
      </c>
      <c r="N234" s="110" t="s">
        <v>314</v>
      </c>
    </row>
    <row r="235" spans="1:14" x14ac:dyDescent="0.25">
      <c r="A235" s="107" t="s">
        <v>177</v>
      </c>
      <c r="B235" s="129" t="s">
        <v>1292</v>
      </c>
      <c r="C235" s="83" t="s">
        <v>861</v>
      </c>
      <c r="D235" s="108" t="s">
        <v>4130</v>
      </c>
      <c r="E235" s="108" t="s">
        <v>812</v>
      </c>
      <c r="F235" s="108" t="s">
        <v>3209</v>
      </c>
      <c r="G235" s="112">
        <v>43312</v>
      </c>
      <c r="H235" s="107" t="s">
        <v>4537</v>
      </c>
      <c r="I235" s="112">
        <v>43369</v>
      </c>
      <c r="J235" s="109" t="s">
        <v>370</v>
      </c>
      <c r="K235" s="109" t="s">
        <v>339</v>
      </c>
      <c r="L235" s="109" t="s">
        <v>3412</v>
      </c>
      <c r="M235" s="110" t="s">
        <v>375</v>
      </c>
      <c r="N235" s="110" t="s">
        <v>314</v>
      </c>
    </row>
    <row r="236" spans="1:14" x14ac:dyDescent="0.25">
      <c r="A236" s="107" t="s">
        <v>177</v>
      </c>
      <c r="B236" s="129" t="s">
        <v>1250</v>
      </c>
      <c r="C236" s="83" t="s">
        <v>861</v>
      </c>
      <c r="D236" s="108" t="s">
        <v>4136</v>
      </c>
      <c r="E236" s="108" t="s">
        <v>812</v>
      </c>
      <c r="F236" s="108" t="s">
        <v>3210</v>
      </c>
      <c r="G236" s="112">
        <v>43284</v>
      </c>
      <c r="H236" s="107" t="s">
        <v>4537</v>
      </c>
      <c r="I236" s="112">
        <v>43383</v>
      </c>
      <c r="J236" s="109" t="s">
        <v>370</v>
      </c>
      <c r="K236" s="109" t="s">
        <v>422</v>
      </c>
      <c r="L236" s="109" t="s">
        <v>3412</v>
      </c>
      <c r="M236" s="110" t="s">
        <v>1251</v>
      </c>
      <c r="N236" s="110" t="s">
        <v>314</v>
      </c>
    </row>
    <row r="237" spans="1:14" x14ac:dyDescent="0.25">
      <c r="A237" s="107" t="s">
        <v>177</v>
      </c>
      <c r="B237" s="129" t="s">
        <v>1209</v>
      </c>
      <c r="C237" s="83" t="s">
        <v>861</v>
      </c>
      <c r="D237" s="108" t="s">
        <v>4093</v>
      </c>
      <c r="E237" s="108" t="s">
        <v>788</v>
      </c>
      <c r="F237" s="108" t="s">
        <v>260</v>
      </c>
      <c r="G237" s="112">
        <v>43276</v>
      </c>
      <c r="H237" s="107" t="s">
        <v>4537</v>
      </c>
      <c r="I237" s="112">
        <v>43395</v>
      </c>
      <c r="J237" s="109" t="s">
        <v>370</v>
      </c>
      <c r="K237" s="109" t="s">
        <v>403</v>
      </c>
      <c r="L237" s="109" t="s">
        <v>370</v>
      </c>
      <c r="M237" s="110" t="s">
        <v>545</v>
      </c>
      <c r="N237" s="110" t="s">
        <v>314</v>
      </c>
    </row>
    <row r="238" spans="1:14" x14ac:dyDescent="0.25">
      <c r="A238" s="107" t="s">
        <v>177</v>
      </c>
      <c r="B238" s="129" t="s">
        <v>1374</v>
      </c>
      <c r="C238" s="83" t="s">
        <v>861</v>
      </c>
      <c r="D238" s="108" t="s">
        <v>4078</v>
      </c>
      <c r="E238" s="108" t="s">
        <v>810</v>
      </c>
      <c r="F238" s="108" t="s">
        <v>389</v>
      </c>
      <c r="G238" s="112">
        <v>43376</v>
      </c>
      <c r="H238" s="107" t="s">
        <v>4537</v>
      </c>
      <c r="I238" s="112">
        <v>43405</v>
      </c>
      <c r="J238" s="109" t="s">
        <v>370</v>
      </c>
      <c r="K238" s="109" t="s">
        <v>370</v>
      </c>
      <c r="L238" s="109" t="s">
        <v>370</v>
      </c>
      <c r="M238" s="110" t="s">
        <v>390</v>
      </c>
      <c r="N238" s="110" t="s">
        <v>314</v>
      </c>
    </row>
    <row r="239" spans="1:14" x14ac:dyDescent="0.25">
      <c r="A239" s="107" t="s">
        <v>177</v>
      </c>
      <c r="B239" s="129" t="s">
        <v>1131</v>
      </c>
      <c r="C239" s="83" t="s">
        <v>861</v>
      </c>
      <c r="D239" s="108" t="s">
        <v>4081</v>
      </c>
      <c r="E239" s="108" t="s">
        <v>812</v>
      </c>
      <c r="F239" s="108" t="s">
        <v>3198</v>
      </c>
      <c r="G239" s="112">
        <v>43200</v>
      </c>
      <c r="H239" s="107" t="s">
        <v>4537</v>
      </c>
      <c r="I239" s="112">
        <v>43412</v>
      </c>
      <c r="J239" s="109" t="s">
        <v>370</v>
      </c>
      <c r="K239" s="109" t="s">
        <v>370</v>
      </c>
      <c r="L239" s="109" t="s">
        <v>3412</v>
      </c>
      <c r="M239" s="110" t="s">
        <v>1109</v>
      </c>
      <c r="N239" s="110" t="s">
        <v>314</v>
      </c>
    </row>
    <row r="240" spans="1:14" x14ac:dyDescent="0.25">
      <c r="A240" s="107" t="s">
        <v>177</v>
      </c>
      <c r="B240" s="129" t="s">
        <v>549</v>
      </c>
      <c r="C240" s="83" t="s">
        <v>861</v>
      </c>
      <c r="D240" s="108" t="s">
        <v>4106</v>
      </c>
      <c r="E240" s="108" t="s">
        <v>810</v>
      </c>
      <c r="F240" s="108" t="s">
        <v>389</v>
      </c>
      <c r="G240" s="112">
        <v>43329</v>
      </c>
      <c r="H240" s="107" t="s">
        <v>4537</v>
      </c>
      <c r="I240" s="112">
        <v>43412</v>
      </c>
      <c r="J240" s="109" t="s">
        <v>370</v>
      </c>
      <c r="K240" s="109" t="s">
        <v>405</v>
      </c>
      <c r="L240" s="109" t="s">
        <v>370</v>
      </c>
      <c r="M240" s="110" t="s">
        <v>390</v>
      </c>
      <c r="N240" s="110" t="s">
        <v>314</v>
      </c>
    </row>
    <row r="241" spans="1:14" x14ac:dyDescent="0.25">
      <c r="A241" s="107" t="s">
        <v>177</v>
      </c>
      <c r="B241" s="129" t="s">
        <v>550</v>
      </c>
      <c r="C241" s="83" t="s">
        <v>861</v>
      </c>
      <c r="D241" s="108" t="s">
        <v>4111</v>
      </c>
      <c r="E241" s="108" t="s">
        <v>810</v>
      </c>
      <c r="F241" s="108" t="s">
        <v>551</v>
      </c>
      <c r="G241" s="112">
        <v>43333</v>
      </c>
      <c r="H241" s="107" t="s">
        <v>4537</v>
      </c>
      <c r="I241" s="112">
        <v>43412</v>
      </c>
      <c r="J241" s="109" t="s">
        <v>370</v>
      </c>
      <c r="K241" s="109" t="s">
        <v>407</v>
      </c>
      <c r="L241" s="109" t="s">
        <v>370</v>
      </c>
      <c r="M241" s="110" t="s">
        <v>390</v>
      </c>
      <c r="N241" s="110" t="s">
        <v>314</v>
      </c>
    </row>
    <row r="242" spans="1:14" x14ac:dyDescent="0.25">
      <c r="A242" s="107" t="s">
        <v>177</v>
      </c>
      <c r="B242" s="129" t="s">
        <v>552</v>
      </c>
      <c r="C242" s="83" t="s">
        <v>861</v>
      </c>
      <c r="D242" s="108" t="s">
        <v>4115</v>
      </c>
      <c r="E242" s="108" t="s">
        <v>810</v>
      </c>
      <c r="F242" s="108" t="s">
        <v>553</v>
      </c>
      <c r="G242" s="112">
        <v>43339</v>
      </c>
      <c r="H242" s="107" t="s">
        <v>4537</v>
      </c>
      <c r="I242" s="112">
        <v>43412</v>
      </c>
      <c r="J242" s="109" t="s">
        <v>370</v>
      </c>
      <c r="K242" s="109" t="s">
        <v>409</v>
      </c>
      <c r="L242" s="109" t="s">
        <v>370</v>
      </c>
      <c r="M242" s="110" t="s">
        <v>544</v>
      </c>
      <c r="N242" s="110" t="s">
        <v>314</v>
      </c>
    </row>
    <row r="243" spans="1:14" x14ac:dyDescent="0.25">
      <c r="A243" s="107" t="s">
        <v>177</v>
      </c>
      <c r="B243" s="129" t="s">
        <v>554</v>
      </c>
      <c r="C243" s="83" t="s">
        <v>861</v>
      </c>
      <c r="D243" s="108" t="s">
        <v>4116</v>
      </c>
      <c r="E243" s="108" t="s">
        <v>809</v>
      </c>
      <c r="F243" s="108" t="s">
        <v>3205</v>
      </c>
      <c r="G243" s="112">
        <v>43340</v>
      </c>
      <c r="H243" s="107" t="s">
        <v>4537</v>
      </c>
      <c r="I243" s="112">
        <v>43412</v>
      </c>
      <c r="J243" s="109" t="s">
        <v>370</v>
      </c>
      <c r="K243" s="109" t="s">
        <v>412</v>
      </c>
      <c r="L243" s="109" t="s">
        <v>370</v>
      </c>
      <c r="M243" s="110" t="s">
        <v>375</v>
      </c>
      <c r="N243" s="110" t="s">
        <v>314</v>
      </c>
    </row>
    <row r="244" spans="1:14" x14ac:dyDescent="0.25">
      <c r="A244" s="107" t="s">
        <v>177</v>
      </c>
      <c r="B244" s="129" t="s">
        <v>555</v>
      </c>
      <c r="C244" s="83" t="s">
        <v>861</v>
      </c>
      <c r="D244" s="108" t="s">
        <v>4119</v>
      </c>
      <c r="E244" s="108" t="s">
        <v>1482</v>
      </c>
      <c r="F244" s="108" t="s">
        <v>370</v>
      </c>
      <c r="G244" s="112">
        <v>43333</v>
      </c>
      <c r="H244" s="107" t="s">
        <v>4537</v>
      </c>
      <c r="I244" s="112">
        <v>43412</v>
      </c>
      <c r="J244" s="109" t="s">
        <v>370</v>
      </c>
      <c r="K244" s="109" t="s">
        <v>414</v>
      </c>
      <c r="L244" s="109" t="s">
        <v>370</v>
      </c>
      <c r="M244" s="110" t="s">
        <v>556</v>
      </c>
      <c r="N244" s="110" t="s">
        <v>314</v>
      </c>
    </row>
    <row r="245" spans="1:14" x14ac:dyDescent="0.25">
      <c r="A245" s="107" t="s">
        <v>177</v>
      </c>
      <c r="B245" s="129" t="s">
        <v>560</v>
      </c>
      <c r="C245" s="83" t="s">
        <v>861</v>
      </c>
      <c r="D245" s="108" t="s">
        <v>4121</v>
      </c>
      <c r="E245" s="108" t="s">
        <v>810</v>
      </c>
      <c r="F245" s="108" t="s">
        <v>48</v>
      </c>
      <c r="G245" s="112">
        <v>43271</v>
      </c>
      <c r="H245" s="107" t="s">
        <v>4537</v>
      </c>
      <c r="I245" s="112">
        <v>43412</v>
      </c>
      <c r="J245" s="109" t="s">
        <v>370</v>
      </c>
      <c r="K245" s="109" t="s">
        <v>561</v>
      </c>
      <c r="L245" s="109" t="s">
        <v>370</v>
      </c>
      <c r="M245" s="110" t="s">
        <v>391</v>
      </c>
      <c r="N245" s="110" t="s">
        <v>314</v>
      </c>
    </row>
    <row r="246" spans="1:14" x14ac:dyDescent="0.25">
      <c r="A246" s="107" t="s">
        <v>177</v>
      </c>
      <c r="B246" s="129" t="s">
        <v>562</v>
      </c>
      <c r="C246" s="83" t="s">
        <v>861</v>
      </c>
      <c r="D246" s="108" t="s">
        <v>4122</v>
      </c>
      <c r="E246" s="108" t="s">
        <v>788</v>
      </c>
      <c r="F246" s="108" t="s">
        <v>3206</v>
      </c>
      <c r="G246" s="112">
        <v>43334</v>
      </c>
      <c r="H246" s="107" t="s">
        <v>4537</v>
      </c>
      <c r="I246" s="112">
        <v>43412</v>
      </c>
      <c r="J246" s="109" t="s">
        <v>370</v>
      </c>
      <c r="K246" s="109" t="s">
        <v>563</v>
      </c>
      <c r="L246" s="109" t="s">
        <v>370</v>
      </c>
      <c r="M246" s="110" t="s">
        <v>374</v>
      </c>
      <c r="N246" s="110" t="s">
        <v>314</v>
      </c>
    </row>
    <row r="247" spans="1:14" x14ac:dyDescent="0.25">
      <c r="A247" s="107" t="s">
        <v>177</v>
      </c>
      <c r="B247" s="129" t="s">
        <v>566</v>
      </c>
      <c r="C247" s="83" t="s">
        <v>861</v>
      </c>
      <c r="D247" s="108" t="s">
        <v>4126</v>
      </c>
      <c r="E247" s="108" t="s">
        <v>810</v>
      </c>
      <c r="F247" s="108" t="s">
        <v>567</v>
      </c>
      <c r="G247" s="112">
        <v>43102</v>
      </c>
      <c r="H247" s="107" t="s">
        <v>4537</v>
      </c>
      <c r="I247" s="112">
        <v>43412</v>
      </c>
      <c r="J247" s="109" t="s">
        <v>370</v>
      </c>
      <c r="K247" s="109" t="s">
        <v>569</v>
      </c>
      <c r="L247" s="109" t="s">
        <v>370</v>
      </c>
      <c r="M247" s="110" t="s">
        <v>568</v>
      </c>
      <c r="N247" s="110" t="s">
        <v>314</v>
      </c>
    </row>
    <row r="248" spans="1:14" x14ac:dyDescent="0.25">
      <c r="A248" s="107" t="s">
        <v>177</v>
      </c>
      <c r="B248" s="129" t="s">
        <v>575</v>
      </c>
      <c r="C248" s="83" t="s">
        <v>861</v>
      </c>
      <c r="D248" s="108" t="s">
        <v>4129</v>
      </c>
      <c r="E248" s="108" t="s">
        <v>1482</v>
      </c>
      <c r="F248" s="108" t="s">
        <v>3208</v>
      </c>
      <c r="G248" s="112">
        <v>43321</v>
      </c>
      <c r="H248" s="107" t="s">
        <v>4537</v>
      </c>
      <c r="I248" s="112">
        <v>43412</v>
      </c>
      <c r="J248" s="109" t="s">
        <v>370</v>
      </c>
      <c r="K248" s="109" t="s">
        <v>576</v>
      </c>
      <c r="L248" s="109" t="s">
        <v>370</v>
      </c>
      <c r="M248" s="110" t="s">
        <v>545</v>
      </c>
      <c r="N248" s="110" t="s">
        <v>314</v>
      </c>
    </row>
    <row r="249" spans="1:14" x14ac:dyDescent="0.25">
      <c r="A249" s="107" t="s">
        <v>177</v>
      </c>
      <c r="B249" s="129" t="s">
        <v>580</v>
      </c>
      <c r="C249" s="83" t="s">
        <v>861</v>
      </c>
      <c r="D249" s="108" t="s">
        <v>4150</v>
      </c>
      <c r="E249" s="108" t="s">
        <v>810</v>
      </c>
      <c r="F249" s="108" t="s">
        <v>581</v>
      </c>
      <c r="G249" s="112">
        <v>43332</v>
      </c>
      <c r="H249" s="107" t="s">
        <v>4537</v>
      </c>
      <c r="I249" s="112">
        <v>43412</v>
      </c>
      <c r="J249" s="109" t="s">
        <v>370</v>
      </c>
      <c r="K249" s="109" t="s">
        <v>427</v>
      </c>
      <c r="L249" s="109" t="s">
        <v>370</v>
      </c>
      <c r="M249" s="110" t="s">
        <v>390</v>
      </c>
      <c r="N249" s="110" t="s">
        <v>314</v>
      </c>
    </row>
    <row r="250" spans="1:14" x14ac:dyDescent="0.25">
      <c r="A250" s="107" t="s">
        <v>177</v>
      </c>
      <c r="B250" s="129" t="s">
        <v>582</v>
      </c>
      <c r="C250" s="83" t="s">
        <v>861</v>
      </c>
      <c r="D250" s="108" t="s">
        <v>4153</v>
      </c>
      <c r="E250" s="108" t="s">
        <v>812</v>
      </c>
      <c r="F250" s="108" t="s">
        <v>3213</v>
      </c>
      <c r="G250" s="112">
        <v>43311</v>
      </c>
      <c r="H250" s="107" t="s">
        <v>4537</v>
      </c>
      <c r="I250" s="112">
        <v>43476</v>
      </c>
      <c r="J250" s="109" t="s">
        <v>370</v>
      </c>
      <c r="K250" s="109" t="s">
        <v>195</v>
      </c>
      <c r="L250" s="109" t="s">
        <v>370</v>
      </c>
      <c r="M250" s="110" t="s">
        <v>375</v>
      </c>
      <c r="N250" s="110" t="s">
        <v>314</v>
      </c>
    </row>
    <row r="251" spans="1:14" x14ac:dyDescent="0.25">
      <c r="A251" s="107" t="s">
        <v>177</v>
      </c>
      <c r="B251" s="129" t="s">
        <v>1375</v>
      </c>
      <c r="C251" s="83" t="s">
        <v>861</v>
      </c>
      <c r="D251" s="108" t="s">
        <v>4121</v>
      </c>
      <c r="E251" s="108" t="s">
        <v>810</v>
      </c>
      <c r="F251" s="108" t="s">
        <v>48</v>
      </c>
      <c r="G251" s="112">
        <v>43376</v>
      </c>
      <c r="H251" s="107" t="s">
        <v>4537</v>
      </c>
      <c r="I251" s="112">
        <v>43497</v>
      </c>
      <c r="J251" s="109" t="s">
        <v>370</v>
      </c>
      <c r="K251" s="109" t="s">
        <v>425</v>
      </c>
      <c r="L251" s="109" t="s">
        <v>370</v>
      </c>
      <c r="M251" s="110" t="s">
        <v>391</v>
      </c>
      <c r="N251" s="110" t="s">
        <v>314</v>
      </c>
    </row>
    <row r="252" spans="1:14" x14ac:dyDescent="0.25">
      <c r="A252" s="107" t="s">
        <v>177</v>
      </c>
      <c r="B252" s="129" t="s">
        <v>3470</v>
      </c>
      <c r="C252" s="83" t="s">
        <v>861</v>
      </c>
      <c r="D252" s="108" t="s">
        <v>4098</v>
      </c>
      <c r="E252" s="108" t="s">
        <v>810</v>
      </c>
      <c r="F252" s="108" t="s">
        <v>3512</v>
      </c>
      <c r="G252" s="112">
        <v>43417</v>
      </c>
      <c r="H252" s="107" t="s">
        <v>4537</v>
      </c>
      <c r="I252" s="112">
        <v>43528</v>
      </c>
      <c r="J252" s="109" t="s">
        <v>370</v>
      </c>
      <c r="K252" s="109" t="s">
        <v>403</v>
      </c>
      <c r="L252" s="109" t="s">
        <v>370</v>
      </c>
      <c r="M252" s="110" t="s">
        <v>559</v>
      </c>
      <c r="N252" s="110" t="s">
        <v>314</v>
      </c>
    </row>
    <row r="253" spans="1:14" x14ac:dyDescent="0.25">
      <c r="A253" s="107" t="s">
        <v>177</v>
      </c>
      <c r="B253" s="129" t="s">
        <v>1369</v>
      </c>
      <c r="C253" s="83" t="s">
        <v>861</v>
      </c>
      <c r="D253" s="108" t="s">
        <v>4103</v>
      </c>
      <c r="E253" s="108" t="s">
        <v>585</v>
      </c>
      <c r="F253" s="108" t="s">
        <v>3175</v>
      </c>
      <c r="G253" s="112">
        <v>43374</v>
      </c>
      <c r="H253" s="107" t="s">
        <v>4537</v>
      </c>
      <c r="I253" s="112">
        <v>43528</v>
      </c>
      <c r="J253" s="109" t="s">
        <v>370</v>
      </c>
      <c r="K253" s="109" t="s">
        <v>405</v>
      </c>
      <c r="L253" s="109" t="s">
        <v>370</v>
      </c>
      <c r="M253" s="110" t="s">
        <v>374</v>
      </c>
      <c r="N253" s="110" t="s">
        <v>314</v>
      </c>
    </row>
    <row r="254" spans="1:14" x14ac:dyDescent="0.25">
      <c r="A254" s="107" t="s">
        <v>177</v>
      </c>
      <c r="B254" s="129" t="s">
        <v>3187</v>
      </c>
      <c r="C254" s="83" t="s">
        <v>861</v>
      </c>
      <c r="D254" s="108" t="s">
        <v>4125</v>
      </c>
      <c r="E254" s="108" t="s">
        <v>809</v>
      </c>
      <c r="F254" s="108" t="s">
        <v>370</v>
      </c>
      <c r="G254" s="112">
        <v>43402</v>
      </c>
      <c r="H254" s="107" t="s">
        <v>4537</v>
      </c>
      <c r="I254" s="112">
        <v>43528</v>
      </c>
      <c r="J254" s="109" t="s">
        <v>370</v>
      </c>
      <c r="K254" s="109" t="s">
        <v>419</v>
      </c>
      <c r="L254" s="109" t="s">
        <v>370</v>
      </c>
      <c r="M254" s="110" t="s">
        <v>375</v>
      </c>
      <c r="N254" s="110" t="s">
        <v>314</v>
      </c>
    </row>
    <row r="255" spans="1:14" x14ac:dyDescent="0.25">
      <c r="A255" s="107" t="s">
        <v>177</v>
      </c>
      <c r="B255" s="129" t="s">
        <v>3190</v>
      </c>
      <c r="C255" s="83" t="s">
        <v>861</v>
      </c>
      <c r="D255" s="108" t="s">
        <v>4131</v>
      </c>
      <c r="E255" s="108" t="s">
        <v>810</v>
      </c>
      <c r="F255" s="108" t="s">
        <v>3191</v>
      </c>
      <c r="G255" s="112">
        <v>43397</v>
      </c>
      <c r="H255" s="107" t="s">
        <v>4537</v>
      </c>
      <c r="I255" s="112">
        <v>43528</v>
      </c>
      <c r="J255" s="109" t="s">
        <v>370</v>
      </c>
      <c r="K255" s="109" t="s">
        <v>339</v>
      </c>
      <c r="L255" s="109" t="s">
        <v>370</v>
      </c>
      <c r="M255" s="110" t="s">
        <v>544</v>
      </c>
      <c r="N255" s="110" t="s">
        <v>314</v>
      </c>
    </row>
    <row r="256" spans="1:14" x14ac:dyDescent="0.25">
      <c r="A256" s="107" t="s">
        <v>177</v>
      </c>
      <c r="B256" s="129" t="s">
        <v>3183</v>
      </c>
      <c r="C256" s="83" t="s">
        <v>861</v>
      </c>
      <c r="D256" s="108" t="s">
        <v>4137</v>
      </c>
      <c r="E256" s="108" t="s">
        <v>810</v>
      </c>
      <c r="F256" s="108" t="s">
        <v>3184</v>
      </c>
      <c r="G256" s="112">
        <v>43409</v>
      </c>
      <c r="H256" s="107" t="s">
        <v>4537</v>
      </c>
      <c r="I256" s="112">
        <v>43528</v>
      </c>
      <c r="J256" s="109" t="s">
        <v>370</v>
      </c>
      <c r="K256" s="109" t="s">
        <v>422</v>
      </c>
      <c r="L256" s="109" t="s">
        <v>370</v>
      </c>
      <c r="M256" s="110" t="s">
        <v>544</v>
      </c>
      <c r="N256" s="110" t="s">
        <v>314</v>
      </c>
    </row>
    <row r="257" spans="1:14" x14ac:dyDescent="0.25">
      <c r="A257" s="107" t="s">
        <v>177</v>
      </c>
      <c r="B257" s="129" t="s">
        <v>3189</v>
      </c>
      <c r="C257" s="83" t="s">
        <v>861</v>
      </c>
      <c r="D257" s="108" t="s">
        <v>4138</v>
      </c>
      <c r="E257" s="108" t="s">
        <v>810</v>
      </c>
      <c r="F257" s="108" t="s">
        <v>3174</v>
      </c>
      <c r="G257" s="112">
        <v>43398</v>
      </c>
      <c r="H257" s="107" t="s">
        <v>4537</v>
      </c>
      <c r="I257" s="112">
        <v>43528</v>
      </c>
      <c r="J257" s="109" t="s">
        <v>370</v>
      </c>
      <c r="K257" s="109" t="s">
        <v>423</v>
      </c>
      <c r="L257" s="109" t="s">
        <v>370</v>
      </c>
      <c r="M257" s="110" t="s">
        <v>544</v>
      </c>
      <c r="N257" s="110" t="s">
        <v>314</v>
      </c>
    </row>
    <row r="258" spans="1:14" x14ac:dyDescent="0.25">
      <c r="A258" s="107" t="s">
        <v>177</v>
      </c>
      <c r="B258" s="129" t="s">
        <v>1366</v>
      </c>
      <c r="C258" s="83" t="s">
        <v>861</v>
      </c>
      <c r="D258" s="108" t="s">
        <v>4148</v>
      </c>
      <c r="E258" s="108" t="s">
        <v>810</v>
      </c>
      <c r="F258" s="108" t="s">
        <v>3177</v>
      </c>
      <c r="G258" s="112">
        <v>43369</v>
      </c>
      <c r="H258" s="107" t="s">
        <v>4537</v>
      </c>
      <c r="I258" s="112">
        <v>43528</v>
      </c>
      <c r="J258" s="109" t="s">
        <v>370</v>
      </c>
      <c r="K258" s="109" t="s">
        <v>426</v>
      </c>
      <c r="L258" s="109" t="s">
        <v>370</v>
      </c>
      <c r="M258" s="110" t="s">
        <v>1367</v>
      </c>
      <c r="N258" s="110" t="s">
        <v>314</v>
      </c>
    </row>
    <row r="259" spans="1:14" x14ac:dyDescent="0.25">
      <c r="A259" s="107" t="s">
        <v>177</v>
      </c>
      <c r="B259" s="129" t="s">
        <v>1357</v>
      </c>
      <c r="C259" s="83" t="s">
        <v>861</v>
      </c>
      <c r="D259" s="108" t="s">
        <v>4149</v>
      </c>
      <c r="E259" s="108" t="s">
        <v>810</v>
      </c>
      <c r="F259" s="108" t="s">
        <v>3169</v>
      </c>
      <c r="G259" s="112">
        <v>43360</v>
      </c>
      <c r="H259" s="107" t="s">
        <v>4537</v>
      </c>
      <c r="I259" s="112">
        <v>43528</v>
      </c>
      <c r="J259" s="109" t="s">
        <v>370</v>
      </c>
      <c r="K259" s="109" t="s">
        <v>427</v>
      </c>
      <c r="L259" s="109" t="s">
        <v>370</v>
      </c>
      <c r="M259" s="110" t="s">
        <v>392</v>
      </c>
      <c r="N259" s="110" t="s">
        <v>314</v>
      </c>
    </row>
    <row r="260" spans="1:14" x14ac:dyDescent="0.25">
      <c r="A260" s="107" t="s">
        <v>177</v>
      </c>
      <c r="B260" s="129" t="s">
        <v>3194</v>
      </c>
      <c r="C260" s="83" t="s">
        <v>861</v>
      </c>
      <c r="D260" s="108" t="s">
        <v>4080</v>
      </c>
      <c r="E260" s="108" t="s">
        <v>788</v>
      </c>
      <c r="F260" s="108" t="s">
        <v>3195</v>
      </c>
      <c r="G260" s="112">
        <v>43403</v>
      </c>
      <c r="H260" s="107" t="s">
        <v>4537</v>
      </c>
      <c r="I260" s="112">
        <v>43539</v>
      </c>
      <c r="J260" s="109" t="s">
        <v>370</v>
      </c>
      <c r="K260" s="109" t="s">
        <v>370</v>
      </c>
      <c r="L260" s="109" t="s">
        <v>370</v>
      </c>
      <c r="M260" s="110" t="s">
        <v>3196</v>
      </c>
      <c r="N260" s="110" t="s">
        <v>314</v>
      </c>
    </row>
    <row r="261" spans="1:14" x14ac:dyDescent="0.25">
      <c r="A261" s="107" t="s">
        <v>177</v>
      </c>
      <c r="B261" s="129" t="s">
        <v>557</v>
      </c>
      <c r="C261" s="83" t="s">
        <v>861</v>
      </c>
      <c r="D261" s="108" t="s">
        <v>4120</v>
      </c>
      <c r="E261" s="108" t="s">
        <v>810</v>
      </c>
      <c r="F261" s="108" t="s">
        <v>558</v>
      </c>
      <c r="G261" s="112">
        <v>43321</v>
      </c>
      <c r="H261" s="107" t="s">
        <v>4537</v>
      </c>
      <c r="I261" s="112">
        <v>43592</v>
      </c>
      <c r="J261" s="109" t="s">
        <v>370</v>
      </c>
      <c r="K261" s="109" t="s">
        <v>417</v>
      </c>
      <c r="L261" s="109" t="s">
        <v>370</v>
      </c>
      <c r="M261" s="110" t="s">
        <v>559</v>
      </c>
      <c r="N261" s="110" t="s">
        <v>314</v>
      </c>
    </row>
    <row r="262" spans="1:14" x14ac:dyDescent="0.25">
      <c r="A262" s="107" t="s">
        <v>177</v>
      </c>
      <c r="B262" s="129" t="s">
        <v>3180</v>
      </c>
      <c r="C262" s="83" t="s">
        <v>861</v>
      </c>
      <c r="D262" s="108" t="s">
        <v>4091</v>
      </c>
      <c r="E262" s="108" t="s">
        <v>809</v>
      </c>
      <c r="F262" s="108" t="s">
        <v>370</v>
      </c>
      <c r="G262" s="112">
        <v>43402</v>
      </c>
      <c r="H262" s="107" t="s">
        <v>4537</v>
      </c>
      <c r="I262" s="112">
        <v>43594</v>
      </c>
      <c r="J262" s="109" t="s">
        <v>370</v>
      </c>
      <c r="K262" s="109" t="s">
        <v>400</v>
      </c>
      <c r="L262" s="109" t="s">
        <v>370</v>
      </c>
      <c r="M262" s="110" t="s">
        <v>375</v>
      </c>
      <c r="N262" s="110" t="s">
        <v>314</v>
      </c>
    </row>
    <row r="263" spans="1:14" x14ac:dyDescent="0.25">
      <c r="A263" s="107" t="s">
        <v>177</v>
      </c>
      <c r="B263" s="129" t="s">
        <v>3904</v>
      </c>
      <c r="C263" s="83" t="s">
        <v>861</v>
      </c>
      <c r="D263" s="108" t="s">
        <v>4109</v>
      </c>
      <c r="E263" s="108" t="s">
        <v>585</v>
      </c>
      <c r="F263" s="108" t="s">
        <v>4110</v>
      </c>
      <c r="G263" s="112">
        <v>43595</v>
      </c>
      <c r="H263" s="107" t="s">
        <v>4537</v>
      </c>
      <c r="I263" s="112">
        <v>43634</v>
      </c>
      <c r="J263" s="109" t="s">
        <v>370</v>
      </c>
      <c r="K263" s="109" t="s">
        <v>407</v>
      </c>
      <c r="L263" s="109" t="s">
        <v>3412</v>
      </c>
      <c r="M263" s="110" t="s">
        <v>1061</v>
      </c>
      <c r="N263" s="110" t="s">
        <v>314</v>
      </c>
    </row>
    <row r="264" spans="1:14" x14ac:dyDescent="0.25">
      <c r="A264" s="107" t="s">
        <v>177</v>
      </c>
      <c r="B264" s="129" t="s">
        <v>3905</v>
      </c>
      <c r="C264" s="83" t="s">
        <v>861</v>
      </c>
      <c r="D264" s="108" t="s">
        <v>4112</v>
      </c>
      <c r="E264" s="108" t="s">
        <v>798</v>
      </c>
      <c r="F264" s="108" t="s">
        <v>4113</v>
      </c>
      <c r="G264" s="112">
        <v>43605</v>
      </c>
      <c r="H264" s="107" t="s">
        <v>4537</v>
      </c>
      <c r="I264" s="112">
        <v>43636</v>
      </c>
      <c r="J264" s="109" t="s">
        <v>370</v>
      </c>
      <c r="K264" s="109" t="s">
        <v>409</v>
      </c>
      <c r="L264" s="109" t="s">
        <v>3412</v>
      </c>
      <c r="M264" s="110" t="s">
        <v>4114</v>
      </c>
      <c r="N264" s="110" t="s">
        <v>314</v>
      </c>
    </row>
    <row r="265" spans="1:14" x14ac:dyDescent="0.25">
      <c r="A265" s="107" t="s">
        <v>177</v>
      </c>
      <c r="B265" s="129" t="s">
        <v>3910</v>
      </c>
      <c r="C265" s="83" t="s">
        <v>861</v>
      </c>
      <c r="D265" s="108" t="s">
        <v>4139</v>
      </c>
      <c r="E265" s="108" t="s">
        <v>810</v>
      </c>
      <c r="F265" s="108" t="s">
        <v>4140</v>
      </c>
      <c r="G265" s="112">
        <v>43595</v>
      </c>
      <c r="H265" s="107" t="s">
        <v>4537</v>
      </c>
      <c r="I265" s="112">
        <v>43636</v>
      </c>
      <c r="J265" s="109" t="s">
        <v>370</v>
      </c>
      <c r="K265" s="109" t="s">
        <v>423</v>
      </c>
      <c r="L265" s="109" t="s">
        <v>370</v>
      </c>
      <c r="M265" s="110" t="s">
        <v>544</v>
      </c>
      <c r="N265" s="110" t="s">
        <v>314</v>
      </c>
    </row>
    <row r="266" spans="1:14" x14ac:dyDescent="0.25">
      <c r="A266" s="107" t="s">
        <v>177</v>
      </c>
      <c r="B266" s="129" t="s">
        <v>3903</v>
      </c>
      <c r="C266" s="83" t="s">
        <v>861</v>
      </c>
      <c r="D266" s="108" t="s">
        <v>4104</v>
      </c>
      <c r="E266" s="108" t="s">
        <v>810</v>
      </c>
      <c r="F266" s="108" t="s">
        <v>4105</v>
      </c>
      <c r="G266" s="112">
        <v>43574</v>
      </c>
      <c r="H266" s="107" t="s">
        <v>4537</v>
      </c>
      <c r="I266" s="112">
        <v>43644</v>
      </c>
      <c r="J266" s="109" t="s">
        <v>370</v>
      </c>
      <c r="K266" s="109" t="s">
        <v>405</v>
      </c>
      <c r="L266" s="109" t="s">
        <v>370</v>
      </c>
      <c r="M266" s="110" t="s">
        <v>572</v>
      </c>
      <c r="N266" s="110" t="s">
        <v>314</v>
      </c>
    </row>
    <row r="267" spans="1:14" x14ac:dyDescent="0.25">
      <c r="A267" s="107" t="s">
        <v>194</v>
      </c>
      <c r="B267" s="129" t="s">
        <v>1020</v>
      </c>
      <c r="C267" s="83" t="s">
        <v>861</v>
      </c>
      <c r="D267" s="108" t="s">
        <v>4188</v>
      </c>
      <c r="E267" s="108" t="s">
        <v>784</v>
      </c>
      <c r="F267" s="108" t="s">
        <v>3250</v>
      </c>
      <c r="G267" s="112">
        <v>43089</v>
      </c>
      <c r="H267" s="107" t="s">
        <v>4537</v>
      </c>
      <c r="I267" s="112">
        <v>43295</v>
      </c>
      <c r="J267" s="109" t="s">
        <v>370</v>
      </c>
      <c r="K267" s="109" t="s">
        <v>370</v>
      </c>
      <c r="L267" s="109" t="s">
        <v>370</v>
      </c>
      <c r="M267" s="110" t="s">
        <v>337</v>
      </c>
      <c r="N267" s="110" t="s">
        <v>314</v>
      </c>
    </row>
    <row r="268" spans="1:14" x14ac:dyDescent="0.25">
      <c r="A268" s="107" t="s">
        <v>194</v>
      </c>
      <c r="B268" s="129" t="s">
        <v>1230</v>
      </c>
      <c r="C268" s="83" t="s">
        <v>861</v>
      </c>
      <c r="D268" s="108" t="s">
        <v>4161</v>
      </c>
      <c r="E268" s="108" t="s">
        <v>805</v>
      </c>
      <c r="F268" s="108" t="s">
        <v>3220</v>
      </c>
      <c r="G268" s="112">
        <v>43167</v>
      </c>
      <c r="H268" s="107" t="s">
        <v>4537</v>
      </c>
      <c r="I268" s="112">
        <v>43306</v>
      </c>
      <c r="J268" s="109" t="s">
        <v>370</v>
      </c>
      <c r="K268" s="109" t="s">
        <v>370</v>
      </c>
      <c r="L268" s="109" t="s">
        <v>3412</v>
      </c>
      <c r="M268" s="110" t="s">
        <v>386</v>
      </c>
      <c r="N268" s="110" t="s">
        <v>314</v>
      </c>
    </row>
    <row r="269" spans="1:14" x14ac:dyDescent="0.25">
      <c r="A269" s="107" t="s">
        <v>194</v>
      </c>
      <c r="B269" s="129" t="s">
        <v>1232</v>
      </c>
      <c r="C269" s="83" t="s">
        <v>861</v>
      </c>
      <c r="D269" s="108" t="s">
        <v>4162</v>
      </c>
      <c r="E269" s="108" t="s">
        <v>1233</v>
      </c>
      <c r="F269" s="108" t="s">
        <v>3223</v>
      </c>
      <c r="G269" s="112">
        <v>43167</v>
      </c>
      <c r="H269" s="107" t="s">
        <v>4537</v>
      </c>
      <c r="I269" s="112">
        <v>43336</v>
      </c>
      <c r="J269" s="109" t="s">
        <v>370</v>
      </c>
      <c r="K269" s="109" t="s">
        <v>370</v>
      </c>
      <c r="L269" s="109" t="s">
        <v>3412</v>
      </c>
      <c r="M269" s="110" t="s">
        <v>386</v>
      </c>
      <c r="N269" s="110" t="s">
        <v>314</v>
      </c>
    </row>
    <row r="270" spans="1:14" x14ac:dyDescent="0.25">
      <c r="A270" s="107" t="s">
        <v>194</v>
      </c>
      <c r="B270" s="129" t="s">
        <v>1048</v>
      </c>
      <c r="C270" s="83" t="s">
        <v>861</v>
      </c>
      <c r="D270" s="108" t="s">
        <v>4170</v>
      </c>
      <c r="E270" s="108" t="s">
        <v>3160</v>
      </c>
      <c r="F270" s="108" t="s">
        <v>3215</v>
      </c>
      <c r="G270" s="112">
        <v>43131</v>
      </c>
      <c r="H270" s="107" t="s">
        <v>4537</v>
      </c>
      <c r="I270" s="112">
        <v>43336</v>
      </c>
      <c r="J270" s="109" t="s">
        <v>370</v>
      </c>
      <c r="K270" s="109" t="s">
        <v>370</v>
      </c>
      <c r="L270" s="109" t="s">
        <v>3412</v>
      </c>
      <c r="M270" s="110" t="s">
        <v>591</v>
      </c>
      <c r="N270" s="110" t="s">
        <v>314</v>
      </c>
    </row>
    <row r="271" spans="1:14" x14ac:dyDescent="0.25">
      <c r="A271" s="107" t="s">
        <v>194</v>
      </c>
      <c r="B271" s="129" t="s">
        <v>1169</v>
      </c>
      <c r="C271" s="83" t="s">
        <v>861</v>
      </c>
      <c r="D271" s="108" t="s">
        <v>4183</v>
      </c>
      <c r="E271" s="108" t="s">
        <v>811</v>
      </c>
      <c r="F271" s="108" t="s">
        <v>3252</v>
      </c>
      <c r="G271" s="112">
        <v>43229</v>
      </c>
      <c r="H271" s="107" t="s">
        <v>4537</v>
      </c>
      <c r="I271" s="112">
        <v>43336</v>
      </c>
      <c r="J271" s="109" t="s">
        <v>370</v>
      </c>
      <c r="K271" s="109" t="s">
        <v>370</v>
      </c>
      <c r="L271" s="109" t="s">
        <v>3412</v>
      </c>
      <c r="M271" s="110" t="s">
        <v>1022</v>
      </c>
      <c r="N271" s="110" t="s">
        <v>314</v>
      </c>
    </row>
    <row r="272" spans="1:14" x14ac:dyDescent="0.25">
      <c r="A272" s="107" t="s">
        <v>194</v>
      </c>
      <c r="B272" s="129" t="s">
        <v>1049</v>
      </c>
      <c r="C272" s="83" t="s">
        <v>861</v>
      </c>
      <c r="D272" s="108" t="s">
        <v>4169</v>
      </c>
      <c r="E272" s="108" t="s">
        <v>3160</v>
      </c>
      <c r="F272" s="108" t="s">
        <v>3216</v>
      </c>
      <c r="G272" s="112">
        <v>43131</v>
      </c>
      <c r="H272" s="107" t="s">
        <v>4537</v>
      </c>
      <c r="I272" s="112">
        <v>43336</v>
      </c>
      <c r="J272" s="109" t="s">
        <v>370</v>
      </c>
      <c r="K272" s="109" t="s">
        <v>370</v>
      </c>
      <c r="L272" s="109" t="s">
        <v>3412</v>
      </c>
      <c r="M272" s="110" t="s">
        <v>591</v>
      </c>
      <c r="N272" s="110" t="s">
        <v>314</v>
      </c>
    </row>
    <row r="273" spans="1:14" x14ac:dyDescent="0.25">
      <c r="A273" s="107" t="s">
        <v>194</v>
      </c>
      <c r="B273" s="129" t="s">
        <v>1136</v>
      </c>
      <c r="C273" s="83" t="s">
        <v>861</v>
      </c>
      <c r="D273" s="108" t="s">
        <v>4187</v>
      </c>
      <c r="E273" s="108" t="s">
        <v>536</v>
      </c>
      <c r="F273" s="108" t="s">
        <v>521</v>
      </c>
      <c r="G273" s="112">
        <v>43202</v>
      </c>
      <c r="H273" s="107" t="s">
        <v>4537</v>
      </c>
      <c r="I273" s="112">
        <v>43336</v>
      </c>
      <c r="J273" s="109" t="s">
        <v>370</v>
      </c>
      <c r="K273" s="109" t="s">
        <v>370</v>
      </c>
      <c r="L273" s="109" t="s">
        <v>3412</v>
      </c>
      <c r="M273" s="110" t="s">
        <v>590</v>
      </c>
      <c r="N273" s="110" t="s">
        <v>314</v>
      </c>
    </row>
    <row r="274" spans="1:14" x14ac:dyDescent="0.25">
      <c r="A274" s="107" t="s">
        <v>194</v>
      </c>
      <c r="B274" s="129" t="s">
        <v>1051</v>
      </c>
      <c r="C274" s="83" t="s">
        <v>861</v>
      </c>
      <c r="D274" s="108" t="s">
        <v>4177</v>
      </c>
      <c r="E274" s="108" t="s">
        <v>3160</v>
      </c>
      <c r="F274" s="108" t="s">
        <v>3217</v>
      </c>
      <c r="G274" s="112">
        <v>43131</v>
      </c>
      <c r="H274" s="107" t="s">
        <v>4537</v>
      </c>
      <c r="I274" s="112">
        <v>43336</v>
      </c>
      <c r="J274" s="109" t="s">
        <v>370</v>
      </c>
      <c r="K274" s="109" t="s">
        <v>370</v>
      </c>
      <c r="L274" s="109" t="s">
        <v>370</v>
      </c>
      <c r="M274" s="110" t="s">
        <v>591</v>
      </c>
      <c r="N274" s="110" t="s">
        <v>314</v>
      </c>
    </row>
    <row r="275" spans="1:14" x14ac:dyDescent="0.25">
      <c r="A275" s="107" t="s">
        <v>194</v>
      </c>
      <c r="B275" s="129" t="s">
        <v>1116</v>
      </c>
      <c r="C275" s="83" t="s">
        <v>861</v>
      </c>
      <c r="D275" s="108" t="s">
        <v>4174</v>
      </c>
      <c r="E275" s="108" t="s">
        <v>805</v>
      </c>
      <c r="F275" s="108" t="s">
        <v>3217</v>
      </c>
      <c r="G275" s="112">
        <v>43179</v>
      </c>
      <c r="H275" s="107" t="s">
        <v>4537</v>
      </c>
      <c r="I275" s="112">
        <v>43336</v>
      </c>
      <c r="J275" s="109" t="s">
        <v>370</v>
      </c>
      <c r="K275" s="109" t="s">
        <v>370</v>
      </c>
      <c r="L275" s="109" t="s">
        <v>3412</v>
      </c>
      <c r="M275" s="110" t="s">
        <v>386</v>
      </c>
      <c r="N275" s="110" t="s">
        <v>314</v>
      </c>
    </row>
    <row r="276" spans="1:14" x14ac:dyDescent="0.25">
      <c r="A276" s="107" t="s">
        <v>194</v>
      </c>
      <c r="B276" s="129" t="s">
        <v>1044</v>
      </c>
      <c r="C276" s="83" t="s">
        <v>861</v>
      </c>
      <c r="D276" s="108" t="s">
        <v>4231</v>
      </c>
      <c r="E276" s="108" t="s">
        <v>3160</v>
      </c>
      <c r="F276" s="108" t="s">
        <v>3263</v>
      </c>
      <c r="G276" s="112">
        <v>43131</v>
      </c>
      <c r="H276" s="107" t="s">
        <v>4537</v>
      </c>
      <c r="I276" s="112">
        <v>43364</v>
      </c>
      <c r="J276" s="109" t="s">
        <v>370</v>
      </c>
      <c r="K276" s="109" t="s">
        <v>620</v>
      </c>
      <c r="L276" s="109" t="s">
        <v>370</v>
      </c>
      <c r="M276" s="110" t="s">
        <v>591</v>
      </c>
      <c r="N276" s="110" t="s">
        <v>314</v>
      </c>
    </row>
    <row r="277" spans="1:14" x14ac:dyDescent="0.25">
      <c r="A277" s="107" t="s">
        <v>194</v>
      </c>
      <c r="B277" s="129" t="s">
        <v>1195</v>
      </c>
      <c r="C277" s="83" t="s">
        <v>861</v>
      </c>
      <c r="D277" s="108" t="s">
        <v>4196</v>
      </c>
      <c r="E277" s="108" t="s">
        <v>143</v>
      </c>
      <c r="F277" s="108" t="s">
        <v>3253</v>
      </c>
      <c r="G277" s="112">
        <v>43263</v>
      </c>
      <c r="H277" s="107" t="s">
        <v>4537</v>
      </c>
      <c r="I277" s="112">
        <v>43369</v>
      </c>
      <c r="J277" s="109" t="s">
        <v>370</v>
      </c>
      <c r="K277" s="109" t="s">
        <v>400</v>
      </c>
      <c r="L277" s="109" t="s">
        <v>3412</v>
      </c>
      <c r="M277" s="110" t="s">
        <v>383</v>
      </c>
      <c r="N277" s="110" t="s">
        <v>314</v>
      </c>
    </row>
    <row r="278" spans="1:14" x14ac:dyDescent="0.25">
      <c r="A278" s="107" t="s">
        <v>194</v>
      </c>
      <c r="B278" s="129" t="s">
        <v>1321</v>
      </c>
      <c r="C278" s="83" t="s">
        <v>861</v>
      </c>
      <c r="D278" s="108" t="s">
        <v>4216</v>
      </c>
      <c r="E278" s="108" t="s">
        <v>784</v>
      </c>
      <c r="F278" s="108" t="s">
        <v>159</v>
      </c>
      <c r="G278" s="112">
        <v>43336</v>
      </c>
      <c r="H278" s="107" t="s">
        <v>4537</v>
      </c>
      <c r="I278" s="112">
        <v>43383</v>
      </c>
      <c r="J278" s="109" t="s">
        <v>370</v>
      </c>
      <c r="K278" s="109" t="s">
        <v>419</v>
      </c>
      <c r="L278" s="109" t="s">
        <v>3412</v>
      </c>
      <c r="M278" s="110" t="s">
        <v>337</v>
      </c>
      <c r="N278" s="110" t="s">
        <v>314</v>
      </c>
    </row>
    <row r="279" spans="1:14" x14ac:dyDescent="0.25">
      <c r="A279" s="107" t="s">
        <v>194</v>
      </c>
      <c r="B279" s="129" t="s">
        <v>1338</v>
      </c>
      <c r="C279" s="83" t="s">
        <v>861</v>
      </c>
      <c r="D279" s="108" t="s">
        <v>4253</v>
      </c>
      <c r="E279" s="108" t="s">
        <v>784</v>
      </c>
      <c r="F279" s="108" t="s">
        <v>3268</v>
      </c>
      <c r="G279" s="112">
        <v>43350</v>
      </c>
      <c r="H279" s="107" t="s">
        <v>4537</v>
      </c>
      <c r="I279" s="112">
        <v>43383</v>
      </c>
      <c r="J279" s="109" t="s">
        <v>370</v>
      </c>
      <c r="K279" s="109" t="s">
        <v>663</v>
      </c>
      <c r="L279" s="109" t="s">
        <v>370</v>
      </c>
      <c r="M279" s="110" t="s">
        <v>337</v>
      </c>
      <c r="N279" s="110" t="s">
        <v>314</v>
      </c>
    </row>
    <row r="280" spans="1:14" x14ac:dyDescent="0.25">
      <c r="A280" s="107" t="s">
        <v>194</v>
      </c>
      <c r="B280" s="129" t="s">
        <v>1331</v>
      </c>
      <c r="C280" s="83" t="s">
        <v>861</v>
      </c>
      <c r="D280" s="108" t="s">
        <v>4265</v>
      </c>
      <c r="E280" s="108" t="s">
        <v>817</v>
      </c>
      <c r="F280" s="108" t="s">
        <v>3270</v>
      </c>
      <c r="G280" s="112">
        <v>43342</v>
      </c>
      <c r="H280" s="107" t="s">
        <v>4537</v>
      </c>
      <c r="I280" s="112">
        <v>43383</v>
      </c>
      <c r="J280" s="109" t="s">
        <v>370</v>
      </c>
      <c r="K280" s="109" t="s">
        <v>426</v>
      </c>
      <c r="L280" s="109" t="s">
        <v>3412</v>
      </c>
      <c r="M280" s="110" t="s">
        <v>1332</v>
      </c>
      <c r="N280" s="110" t="s">
        <v>314</v>
      </c>
    </row>
    <row r="281" spans="1:14" x14ac:dyDescent="0.25">
      <c r="A281" s="107" t="s">
        <v>194</v>
      </c>
      <c r="B281" s="129" t="s">
        <v>1343</v>
      </c>
      <c r="C281" s="83" t="s">
        <v>861</v>
      </c>
      <c r="D281" s="108" t="s">
        <v>4268</v>
      </c>
      <c r="E281" s="108" t="s">
        <v>807</v>
      </c>
      <c r="F281" s="108" t="s">
        <v>3271</v>
      </c>
      <c r="G281" s="112">
        <v>43353</v>
      </c>
      <c r="H281" s="107" t="s">
        <v>4537</v>
      </c>
      <c r="I281" s="112">
        <v>43383</v>
      </c>
      <c r="J281" s="109" t="s">
        <v>370</v>
      </c>
      <c r="K281" s="109" t="s">
        <v>427</v>
      </c>
      <c r="L281" s="109" t="s">
        <v>3412</v>
      </c>
      <c r="M281" s="110" t="s">
        <v>681</v>
      </c>
      <c r="N281" s="110" t="s">
        <v>314</v>
      </c>
    </row>
    <row r="282" spans="1:14" x14ac:dyDescent="0.25">
      <c r="A282" s="107" t="s">
        <v>194</v>
      </c>
      <c r="B282" s="129" t="s">
        <v>1358</v>
      </c>
      <c r="C282" s="83" t="s">
        <v>861</v>
      </c>
      <c r="D282" s="108" t="s">
        <v>4159</v>
      </c>
      <c r="E282" s="108" t="s">
        <v>335</v>
      </c>
      <c r="F282" s="108" t="s">
        <v>3237</v>
      </c>
      <c r="G282" s="112">
        <v>43362</v>
      </c>
      <c r="H282" s="107" t="s">
        <v>4537</v>
      </c>
      <c r="I282" s="112">
        <v>43395</v>
      </c>
      <c r="J282" s="109" t="s">
        <v>370</v>
      </c>
      <c r="K282" s="109" t="s">
        <v>370</v>
      </c>
      <c r="L282" s="109" t="s">
        <v>370</v>
      </c>
      <c r="M282" s="110" t="s">
        <v>1359</v>
      </c>
      <c r="N282" s="110" t="s">
        <v>314</v>
      </c>
    </row>
    <row r="283" spans="1:14" x14ac:dyDescent="0.25">
      <c r="A283" s="107" t="s">
        <v>194</v>
      </c>
      <c r="B283" s="129" t="s">
        <v>1337</v>
      </c>
      <c r="C283" s="83" t="s">
        <v>861</v>
      </c>
      <c r="D283" s="108" t="s">
        <v>4197</v>
      </c>
      <c r="E283" s="108" t="s">
        <v>817</v>
      </c>
      <c r="F283" s="108" t="s">
        <v>3254</v>
      </c>
      <c r="G283" s="112">
        <v>43349</v>
      </c>
      <c r="H283" s="107" t="s">
        <v>4537</v>
      </c>
      <c r="I283" s="112">
        <v>43395</v>
      </c>
      <c r="J283" s="109" t="s">
        <v>370</v>
      </c>
      <c r="K283" s="109" t="s">
        <v>403</v>
      </c>
      <c r="L283" s="109" t="s">
        <v>3412</v>
      </c>
      <c r="M283" s="110" t="s">
        <v>379</v>
      </c>
      <c r="N283" s="110" t="s">
        <v>314</v>
      </c>
    </row>
    <row r="284" spans="1:14" x14ac:dyDescent="0.25">
      <c r="A284" s="107" t="s">
        <v>194</v>
      </c>
      <c r="B284" s="129" t="s">
        <v>963</v>
      </c>
      <c r="C284" s="83" t="s">
        <v>861</v>
      </c>
      <c r="D284" s="108" t="s">
        <v>3262</v>
      </c>
      <c r="E284" s="108" t="s">
        <v>805</v>
      </c>
      <c r="F284" s="108" t="s">
        <v>3161</v>
      </c>
      <c r="G284" s="112">
        <v>42859</v>
      </c>
      <c r="H284" s="107" t="s">
        <v>4537</v>
      </c>
      <c r="I284" s="112">
        <v>43395</v>
      </c>
      <c r="J284" s="109" t="s">
        <v>370</v>
      </c>
      <c r="K284" s="109" t="s">
        <v>964</v>
      </c>
      <c r="L284" s="109" t="s">
        <v>370</v>
      </c>
      <c r="M284" s="110" t="s">
        <v>386</v>
      </c>
      <c r="N284" s="110" t="s">
        <v>314</v>
      </c>
    </row>
    <row r="285" spans="1:14" x14ac:dyDescent="0.25">
      <c r="A285" s="107" t="s">
        <v>194</v>
      </c>
      <c r="B285" s="129" t="s">
        <v>1238</v>
      </c>
      <c r="C285" s="83" t="s">
        <v>861</v>
      </c>
      <c r="D285" s="108" t="s">
        <v>1239</v>
      </c>
      <c r="E285" s="108" t="s">
        <v>817</v>
      </c>
      <c r="F285" s="108" t="s">
        <v>3264</v>
      </c>
      <c r="G285" s="112">
        <v>43196</v>
      </c>
      <c r="H285" s="107" t="s">
        <v>4537</v>
      </c>
      <c r="I285" s="112">
        <v>43395</v>
      </c>
      <c r="J285" s="109" t="s">
        <v>370</v>
      </c>
      <c r="K285" s="109" t="s">
        <v>1240</v>
      </c>
      <c r="L285" s="109" t="s">
        <v>370</v>
      </c>
      <c r="M285" s="110" t="s">
        <v>837</v>
      </c>
      <c r="N285" s="110" t="s">
        <v>314</v>
      </c>
    </row>
    <row r="286" spans="1:14" x14ac:dyDescent="0.25">
      <c r="A286" s="107" t="s">
        <v>194</v>
      </c>
      <c r="B286" s="129" t="s">
        <v>629</v>
      </c>
      <c r="C286" s="83" t="s">
        <v>861</v>
      </c>
      <c r="D286" s="108" t="s">
        <v>4237</v>
      </c>
      <c r="E286" s="108" t="s">
        <v>92</v>
      </c>
      <c r="F286" s="108" t="s">
        <v>370</v>
      </c>
      <c r="G286" s="112">
        <v>43332</v>
      </c>
      <c r="H286" s="107" t="s">
        <v>4537</v>
      </c>
      <c r="I286" s="112">
        <v>43412</v>
      </c>
      <c r="J286" s="109" t="s">
        <v>370</v>
      </c>
      <c r="K286" s="109" t="s">
        <v>630</v>
      </c>
      <c r="L286" s="109" t="s">
        <v>370</v>
      </c>
      <c r="M286" s="110" t="s">
        <v>382</v>
      </c>
      <c r="N286" s="110" t="s">
        <v>314</v>
      </c>
    </row>
    <row r="287" spans="1:14" x14ac:dyDescent="0.25">
      <c r="A287" s="107" t="s">
        <v>194</v>
      </c>
      <c r="B287" s="129" t="s">
        <v>1388</v>
      </c>
      <c r="C287" s="83" t="s">
        <v>861</v>
      </c>
      <c r="D287" s="108" t="s">
        <v>4165</v>
      </c>
      <c r="E287" s="108" t="s">
        <v>1389</v>
      </c>
      <c r="F287" s="108" t="s">
        <v>370</v>
      </c>
      <c r="G287" s="112">
        <v>43389</v>
      </c>
      <c r="H287" s="107" t="s">
        <v>4537</v>
      </c>
      <c r="I287" s="112">
        <v>43474</v>
      </c>
      <c r="J287" s="109" t="s">
        <v>370</v>
      </c>
      <c r="K287" s="109" t="s">
        <v>370</v>
      </c>
      <c r="L287" s="109" t="s">
        <v>370</v>
      </c>
      <c r="M287" s="110" t="s">
        <v>1390</v>
      </c>
      <c r="N287" s="110" t="s">
        <v>314</v>
      </c>
    </row>
    <row r="288" spans="1:14" x14ac:dyDescent="0.25">
      <c r="A288" s="107" t="s">
        <v>194</v>
      </c>
      <c r="B288" s="129" t="s">
        <v>631</v>
      </c>
      <c r="C288" s="83" t="s">
        <v>861</v>
      </c>
      <c r="D288" s="108" t="s">
        <v>4238</v>
      </c>
      <c r="E288" s="108" t="s">
        <v>821</v>
      </c>
      <c r="F288" s="108" t="s">
        <v>500</v>
      </c>
      <c r="G288" s="112">
        <v>43328</v>
      </c>
      <c r="H288" s="107" t="s">
        <v>4537</v>
      </c>
      <c r="I288" s="112">
        <v>43476</v>
      </c>
      <c r="J288" s="109" t="s">
        <v>370</v>
      </c>
      <c r="K288" s="109" t="s">
        <v>632</v>
      </c>
      <c r="L288" s="109" t="s">
        <v>370</v>
      </c>
      <c r="M288" s="110" t="s">
        <v>382</v>
      </c>
      <c r="N288" s="110" t="s">
        <v>314</v>
      </c>
    </row>
    <row r="289" spans="1:14" x14ac:dyDescent="0.25">
      <c r="A289" s="107" t="s">
        <v>194</v>
      </c>
      <c r="B289" s="129" t="s">
        <v>633</v>
      </c>
      <c r="C289" s="83" t="s">
        <v>861</v>
      </c>
      <c r="D289" s="108" t="s">
        <v>4239</v>
      </c>
      <c r="E289" s="108" t="s">
        <v>820</v>
      </c>
      <c r="F289" s="108" t="s">
        <v>634</v>
      </c>
      <c r="G289" s="112">
        <v>43230</v>
      </c>
      <c r="H289" s="107" t="s">
        <v>4537</v>
      </c>
      <c r="I289" s="112">
        <v>43476</v>
      </c>
      <c r="J289" s="109" t="s">
        <v>370</v>
      </c>
      <c r="K289" s="109" t="s">
        <v>635</v>
      </c>
      <c r="L289" s="109" t="s">
        <v>370</v>
      </c>
      <c r="M289" s="110" t="s">
        <v>382</v>
      </c>
      <c r="N289" s="110" t="s">
        <v>314</v>
      </c>
    </row>
    <row r="290" spans="1:14" x14ac:dyDescent="0.25">
      <c r="A290" s="107" t="s">
        <v>194</v>
      </c>
      <c r="B290" s="129" t="s">
        <v>640</v>
      </c>
      <c r="C290" s="83" t="s">
        <v>861</v>
      </c>
      <c r="D290" s="108" t="s">
        <v>4241</v>
      </c>
      <c r="E290" s="108" t="s">
        <v>820</v>
      </c>
      <c r="F290" s="108" t="s">
        <v>641</v>
      </c>
      <c r="G290" s="112">
        <v>43301</v>
      </c>
      <c r="H290" s="107" t="s">
        <v>4537</v>
      </c>
      <c r="I290" s="112">
        <v>43476</v>
      </c>
      <c r="J290" s="109" t="s">
        <v>370</v>
      </c>
      <c r="K290" s="109" t="s">
        <v>642</v>
      </c>
      <c r="L290" s="109" t="s">
        <v>370</v>
      </c>
      <c r="M290" s="110" t="s">
        <v>627</v>
      </c>
      <c r="N290" s="110" t="s">
        <v>314</v>
      </c>
    </row>
    <row r="291" spans="1:14" x14ac:dyDescent="0.25">
      <c r="A291" s="107" t="s">
        <v>194</v>
      </c>
      <c r="B291" s="129" t="s">
        <v>643</v>
      </c>
      <c r="C291" s="83" t="s">
        <v>861</v>
      </c>
      <c r="D291" s="108" t="s">
        <v>4242</v>
      </c>
      <c r="E291" s="108" t="s">
        <v>784</v>
      </c>
      <c r="F291" s="108" t="s">
        <v>592</v>
      </c>
      <c r="G291" s="112">
        <v>43306</v>
      </c>
      <c r="H291" s="107" t="s">
        <v>4537</v>
      </c>
      <c r="I291" s="112">
        <v>43476</v>
      </c>
      <c r="J291" s="109" t="s">
        <v>370</v>
      </c>
      <c r="K291" s="109" t="s">
        <v>644</v>
      </c>
      <c r="L291" s="109" t="s">
        <v>370</v>
      </c>
      <c r="M291" s="110" t="s">
        <v>522</v>
      </c>
      <c r="N291" s="110" t="s">
        <v>314</v>
      </c>
    </row>
    <row r="292" spans="1:14" x14ac:dyDescent="0.25">
      <c r="A292" s="107" t="s">
        <v>194</v>
      </c>
      <c r="B292" s="129" t="s">
        <v>651</v>
      </c>
      <c r="C292" s="83" t="s">
        <v>861</v>
      </c>
      <c r="D292" s="108" t="s">
        <v>4249</v>
      </c>
      <c r="E292" s="108" t="s">
        <v>823</v>
      </c>
      <c r="F292" s="108" t="s">
        <v>652</v>
      </c>
      <c r="G292" s="112">
        <v>43313</v>
      </c>
      <c r="H292" s="107" t="s">
        <v>4537</v>
      </c>
      <c r="I292" s="112">
        <v>43476</v>
      </c>
      <c r="J292" s="109" t="s">
        <v>370</v>
      </c>
      <c r="K292" s="109" t="s">
        <v>653</v>
      </c>
      <c r="L292" s="109" t="s">
        <v>370</v>
      </c>
      <c r="M292" s="110" t="s">
        <v>381</v>
      </c>
      <c r="N292" s="110" t="s">
        <v>314</v>
      </c>
    </row>
    <row r="293" spans="1:14" x14ac:dyDescent="0.25">
      <c r="A293" s="107" t="s">
        <v>194</v>
      </c>
      <c r="B293" s="129" t="s">
        <v>664</v>
      </c>
      <c r="C293" s="83" t="s">
        <v>861</v>
      </c>
      <c r="D293" s="108" t="s">
        <v>4254</v>
      </c>
      <c r="E293" s="108" t="s">
        <v>1312</v>
      </c>
      <c r="F293" s="108" t="s">
        <v>634</v>
      </c>
      <c r="G293" s="112">
        <v>43349</v>
      </c>
      <c r="H293" s="107" t="s">
        <v>4537</v>
      </c>
      <c r="I293" s="112">
        <v>43476</v>
      </c>
      <c r="J293" s="109" t="s">
        <v>370</v>
      </c>
      <c r="K293" s="109" t="s">
        <v>665</v>
      </c>
      <c r="L293" s="109" t="s">
        <v>370</v>
      </c>
      <c r="M293" s="110" t="s">
        <v>382</v>
      </c>
      <c r="N293" s="110" t="s">
        <v>314</v>
      </c>
    </row>
    <row r="294" spans="1:14" x14ac:dyDescent="0.25">
      <c r="A294" s="107" t="s">
        <v>194</v>
      </c>
      <c r="B294" s="129" t="s">
        <v>666</v>
      </c>
      <c r="C294" s="83" t="s">
        <v>861</v>
      </c>
      <c r="D294" s="108" t="s">
        <v>4255</v>
      </c>
      <c r="E294" s="108" t="s">
        <v>809</v>
      </c>
      <c r="F294" s="108" t="s">
        <v>667</v>
      </c>
      <c r="G294" s="112">
        <v>43342</v>
      </c>
      <c r="H294" s="107" t="s">
        <v>4537</v>
      </c>
      <c r="I294" s="112">
        <v>43476</v>
      </c>
      <c r="J294" s="109" t="s">
        <v>370</v>
      </c>
      <c r="K294" s="109" t="s">
        <v>669</v>
      </c>
      <c r="L294" s="109" t="s">
        <v>370</v>
      </c>
      <c r="M294" s="110" t="s">
        <v>668</v>
      </c>
      <c r="N294" s="110" t="s">
        <v>314</v>
      </c>
    </row>
    <row r="295" spans="1:14" x14ac:dyDescent="0.25">
      <c r="A295" s="107" t="s">
        <v>194</v>
      </c>
      <c r="B295" s="129" t="s">
        <v>674</v>
      </c>
      <c r="C295" s="83" t="s">
        <v>861</v>
      </c>
      <c r="D295" s="108" t="s">
        <v>4261</v>
      </c>
      <c r="E295" s="108" t="s">
        <v>784</v>
      </c>
      <c r="F295" s="108" t="s">
        <v>675</v>
      </c>
      <c r="G295" s="112">
        <v>43322</v>
      </c>
      <c r="H295" s="107" t="s">
        <v>4537</v>
      </c>
      <c r="I295" s="112">
        <v>43480</v>
      </c>
      <c r="J295" s="109" t="s">
        <v>370</v>
      </c>
      <c r="K295" s="109" t="s">
        <v>676</v>
      </c>
      <c r="L295" s="109" t="s">
        <v>370</v>
      </c>
      <c r="M295" s="110" t="s">
        <v>337</v>
      </c>
      <c r="N295" s="110" t="s">
        <v>314</v>
      </c>
    </row>
    <row r="296" spans="1:14" x14ac:dyDescent="0.25">
      <c r="A296" s="107" t="s">
        <v>194</v>
      </c>
      <c r="B296" s="129" t="s">
        <v>1365</v>
      </c>
      <c r="C296" s="83" t="s">
        <v>861</v>
      </c>
      <c r="D296" s="108" t="s">
        <v>4195</v>
      </c>
      <c r="E296" s="108" t="s">
        <v>819</v>
      </c>
      <c r="F296" s="108" t="s">
        <v>3245</v>
      </c>
      <c r="G296" s="112">
        <v>43369</v>
      </c>
      <c r="H296" s="107" t="s">
        <v>4537</v>
      </c>
      <c r="I296" s="112">
        <v>43504</v>
      </c>
      <c r="J296" s="109" t="s">
        <v>370</v>
      </c>
      <c r="K296" s="109" t="s">
        <v>400</v>
      </c>
      <c r="L296" s="109" t="s">
        <v>370</v>
      </c>
      <c r="M296" s="110" t="s">
        <v>381</v>
      </c>
      <c r="N296" s="110" t="s">
        <v>314</v>
      </c>
    </row>
    <row r="297" spans="1:14" x14ac:dyDescent="0.25">
      <c r="A297" s="107" t="s">
        <v>194</v>
      </c>
      <c r="B297" s="129" t="s">
        <v>1387</v>
      </c>
      <c r="C297" s="83" t="s">
        <v>861</v>
      </c>
      <c r="D297" s="108" t="s">
        <v>4220</v>
      </c>
      <c r="E297" s="108" t="s">
        <v>143</v>
      </c>
      <c r="F297" s="108" t="s">
        <v>370</v>
      </c>
      <c r="G297" s="112">
        <v>43385</v>
      </c>
      <c r="H297" s="107" t="s">
        <v>4537</v>
      </c>
      <c r="I297" s="112">
        <v>43504</v>
      </c>
      <c r="J297" s="109" t="s">
        <v>370</v>
      </c>
      <c r="K297" s="109" t="s">
        <v>419</v>
      </c>
      <c r="L297" s="109" t="s">
        <v>370</v>
      </c>
      <c r="M297" s="110" t="s">
        <v>383</v>
      </c>
      <c r="N297" s="110" t="s">
        <v>314</v>
      </c>
    </row>
    <row r="298" spans="1:14" x14ac:dyDescent="0.25">
      <c r="A298" s="107" t="s">
        <v>194</v>
      </c>
      <c r="B298" s="129" t="s">
        <v>1385</v>
      </c>
      <c r="C298" s="83" t="s">
        <v>861</v>
      </c>
      <c r="D298" s="108" t="s">
        <v>4217</v>
      </c>
      <c r="E298" s="108" t="s">
        <v>3160</v>
      </c>
      <c r="F298" s="108" t="s">
        <v>3167</v>
      </c>
      <c r="G298" s="112">
        <v>43385</v>
      </c>
      <c r="H298" s="107" t="s">
        <v>4537</v>
      </c>
      <c r="I298" s="112">
        <v>43504</v>
      </c>
      <c r="J298" s="109" t="s">
        <v>370</v>
      </c>
      <c r="K298" s="109" t="s">
        <v>419</v>
      </c>
      <c r="L298" s="109" t="s">
        <v>370</v>
      </c>
      <c r="M298" s="110" t="s">
        <v>1386</v>
      </c>
      <c r="N298" s="110" t="s">
        <v>314</v>
      </c>
    </row>
    <row r="299" spans="1:14" x14ac:dyDescent="0.25">
      <c r="A299" s="107" t="s">
        <v>194</v>
      </c>
      <c r="B299" s="129" t="s">
        <v>1368</v>
      </c>
      <c r="C299" s="83" t="s">
        <v>861</v>
      </c>
      <c r="D299" s="108" t="s">
        <v>4232</v>
      </c>
      <c r="E299" s="108" t="s">
        <v>818</v>
      </c>
      <c r="F299" s="108" t="s">
        <v>3238</v>
      </c>
      <c r="G299" s="112">
        <v>43370</v>
      </c>
      <c r="H299" s="107" t="s">
        <v>4537</v>
      </c>
      <c r="I299" s="112">
        <v>43504</v>
      </c>
      <c r="J299" s="109" t="s">
        <v>370</v>
      </c>
      <c r="K299" s="109" t="s">
        <v>339</v>
      </c>
      <c r="L299" s="109" t="s">
        <v>370</v>
      </c>
      <c r="M299" s="110" t="s">
        <v>379</v>
      </c>
      <c r="N299" s="110" t="s">
        <v>314</v>
      </c>
    </row>
    <row r="300" spans="1:14" x14ac:dyDescent="0.25">
      <c r="A300" s="107" t="s">
        <v>194</v>
      </c>
      <c r="B300" s="129" t="s">
        <v>1379</v>
      </c>
      <c r="C300" s="83" t="s">
        <v>861</v>
      </c>
      <c r="D300" s="108" t="s">
        <v>4243</v>
      </c>
      <c r="E300" s="108" t="s">
        <v>817</v>
      </c>
      <c r="F300" s="108" t="s">
        <v>3219</v>
      </c>
      <c r="G300" s="112">
        <v>43377</v>
      </c>
      <c r="H300" s="107" t="s">
        <v>4537</v>
      </c>
      <c r="I300" s="112">
        <v>43504</v>
      </c>
      <c r="J300" s="109" t="s">
        <v>370</v>
      </c>
      <c r="K300" s="109" t="s">
        <v>422</v>
      </c>
      <c r="L300" s="109" t="s">
        <v>370</v>
      </c>
      <c r="M300" s="110" t="s">
        <v>1332</v>
      </c>
      <c r="N300" s="110" t="s">
        <v>314</v>
      </c>
    </row>
    <row r="301" spans="1:14" x14ac:dyDescent="0.25">
      <c r="A301" s="107" t="s">
        <v>194</v>
      </c>
      <c r="B301" s="129" t="s">
        <v>1391</v>
      </c>
      <c r="C301" s="83" t="s">
        <v>861</v>
      </c>
      <c r="D301" s="108" t="s">
        <v>4198</v>
      </c>
      <c r="E301" s="108" t="s">
        <v>819</v>
      </c>
      <c r="F301" s="108" t="s">
        <v>3229</v>
      </c>
      <c r="G301" s="112">
        <v>43389</v>
      </c>
      <c r="H301" s="107" t="s">
        <v>4537</v>
      </c>
      <c r="I301" s="112">
        <v>43528</v>
      </c>
      <c r="J301" s="109" t="s">
        <v>370</v>
      </c>
      <c r="K301" s="109" t="s">
        <v>403</v>
      </c>
      <c r="L301" s="109" t="s">
        <v>370</v>
      </c>
      <c r="M301" s="110" t="s">
        <v>381</v>
      </c>
      <c r="N301" s="110" t="s">
        <v>314</v>
      </c>
    </row>
    <row r="302" spans="1:14" x14ac:dyDescent="0.25">
      <c r="A302" s="107" t="s">
        <v>194</v>
      </c>
      <c r="B302" s="129" t="s">
        <v>3222</v>
      </c>
      <c r="C302" s="83" t="s">
        <v>861</v>
      </c>
      <c r="D302" s="108" t="s">
        <v>4204</v>
      </c>
      <c r="E302" s="108" t="s">
        <v>818</v>
      </c>
      <c r="F302" s="108" t="s">
        <v>3223</v>
      </c>
      <c r="G302" s="112">
        <v>43404</v>
      </c>
      <c r="H302" s="107" t="s">
        <v>4537</v>
      </c>
      <c r="I302" s="112">
        <v>43528</v>
      </c>
      <c r="J302" s="109" t="s">
        <v>370</v>
      </c>
      <c r="K302" s="109" t="s">
        <v>405</v>
      </c>
      <c r="L302" s="109" t="s">
        <v>370</v>
      </c>
      <c r="M302" s="110" t="s">
        <v>837</v>
      </c>
      <c r="N302" s="110" t="s">
        <v>314</v>
      </c>
    </row>
    <row r="303" spans="1:14" x14ac:dyDescent="0.25">
      <c r="A303" s="107" t="s">
        <v>194</v>
      </c>
      <c r="B303" s="129" t="s">
        <v>3473</v>
      </c>
      <c r="C303" s="83" t="s">
        <v>861</v>
      </c>
      <c r="D303" s="108" t="s">
        <v>4207</v>
      </c>
      <c r="E303" s="108" t="s">
        <v>823</v>
      </c>
      <c r="F303" s="108" t="s">
        <v>3157</v>
      </c>
      <c r="G303" s="112">
        <v>43320</v>
      </c>
      <c r="H303" s="107" t="s">
        <v>4537</v>
      </c>
      <c r="I303" s="112">
        <v>43528</v>
      </c>
      <c r="J303" s="109" t="s">
        <v>370</v>
      </c>
      <c r="K303" s="109" t="s">
        <v>407</v>
      </c>
      <c r="L303" s="109" t="s">
        <v>370</v>
      </c>
      <c r="M303" s="110" t="s">
        <v>381</v>
      </c>
      <c r="N303" s="110" t="s">
        <v>314</v>
      </c>
    </row>
    <row r="304" spans="1:14" x14ac:dyDescent="0.25">
      <c r="A304" s="107" t="s">
        <v>194</v>
      </c>
      <c r="B304" s="129" t="s">
        <v>3232</v>
      </c>
      <c r="C304" s="83" t="s">
        <v>861</v>
      </c>
      <c r="D304" s="108" t="s">
        <v>4267</v>
      </c>
      <c r="E304" s="108" t="s">
        <v>817</v>
      </c>
      <c r="F304" s="108" t="s">
        <v>3233</v>
      </c>
      <c r="G304" s="112">
        <v>43402</v>
      </c>
      <c r="H304" s="107" t="s">
        <v>4537</v>
      </c>
      <c r="I304" s="112">
        <v>43528</v>
      </c>
      <c r="J304" s="109" t="s">
        <v>370</v>
      </c>
      <c r="K304" s="109" t="s">
        <v>426</v>
      </c>
      <c r="L304" s="109" t="s">
        <v>370</v>
      </c>
      <c r="M304" s="110" t="s">
        <v>1332</v>
      </c>
      <c r="N304" s="110" t="s">
        <v>314</v>
      </c>
    </row>
    <row r="305" spans="1:14" x14ac:dyDescent="0.25">
      <c r="A305" s="107" t="s">
        <v>194</v>
      </c>
      <c r="B305" s="129" t="s">
        <v>1360</v>
      </c>
      <c r="C305" s="83" t="s">
        <v>861</v>
      </c>
      <c r="D305" s="108" t="s">
        <v>4275</v>
      </c>
      <c r="E305" s="108" t="s">
        <v>1312</v>
      </c>
      <c r="F305" s="108" t="s">
        <v>3253</v>
      </c>
      <c r="G305" s="112">
        <v>43362</v>
      </c>
      <c r="H305" s="107" t="s">
        <v>4537</v>
      </c>
      <c r="I305" s="112">
        <v>43528</v>
      </c>
      <c r="J305" s="109" t="s">
        <v>370</v>
      </c>
      <c r="K305" s="109" t="s">
        <v>195</v>
      </c>
      <c r="L305" s="109" t="s">
        <v>370</v>
      </c>
      <c r="M305" s="110" t="s">
        <v>382</v>
      </c>
      <c r="N305" s="110" t="s">
        <v>314</v>
      </c>
    </row>
    <row r="306" spans="1:14" x14ac:dyDescent="0.25">
      <c r="A306" s="107" t="s">
        <v>194</v>
      </c>
      <c r="B306" s="129" t="s">
        <v>3624</v>
      </c>
      <c r="C306" s="83" t="s">
        <v>861</v>
      </c>
      <c r="D306" s="108" t="s">
        <v>4190</v>
      </c>
      <c r="E306" s="108" t="s">
        <v>685</v>
      </c>
      <c r="F306" s="108" t="s">
        <v>3625</v>
      </c>
      <c r="G306" s="112">
        <v>43479</v>
      </c>
      <c r="H306" s="107" t="s">
        <v>4537</v>
      </c>
      <c r="I306" s="112">
        <v>43560</v>
      </c>
      <c r="J306" s="109" t="s">
        <v>370</v>
      </c>
      <c r="K306" s="109" t="s">
        <v>521</v>
      </c>
      <c r="L306" s="109" t="s">
        <v>370</v>
      </c>
      <c r="M306" s="110" t="s">
        <v>1022</v>
      </c>
      <c r="N306" s="110" t="s">
        <v>314</v>
      </c>
    </row>
    <row r="307" spans="1:14" x14ac:dyDescent="0.25">
      <c r="A307" s="107" t="s">
        <v>194</v>
      </c>
      <c r="B307" s="129" t="s">
        <v>654</v>
      </c>
      <c r="C307" s="83" t="s">
        <v>861</v>
      </c>
      <c r="D307" s="108" t="s">
        <v>4250</v>
      </c>
      <c r="E307" s="108" t="s">
        <v>536</v>
      </c>
      <c r="F307" s="108" t="s">
        <v>655</v>
      </c>
      <c r="G307" s="112">
        <v>43319</v>
      </c>
      <c r="H307" s="107" t="s">
        <v>4537</v>
      </c>
      <c r="I307" s="112">
        <v>43592</v>
      </c>
      <c r="J307" s="109" t="s">
        <v>370</v>
      </c>
      <c r="K307" s="109" t="s">
        <v>656</v>
      </c>
      <c r="L307" s="109" t="s">
        <v>370</v>
      </c>
      <c r="M307" s="110" t="s">
        <v>590</v>
      </c>
      <c r="N307" s="110" t="s">
        <v>314</v>
      </c>
    </row>
    <row r="308" spans="1:14" x14ac:dyDescent="0.25">
      <c r="A308" s="107" t="s">
        <v>194</v>
      </c>
      <c r="B308" s="129" t="s">
        <v>670</v>
      </c>
      <c r="C308" s="83" t="s">
        <v>861</v>
      </c>
      <c r="D308" s="108" t="s">
        <v>4256</v>
      </c>
      <c r="E308" s="108" t="s">
        <v>773</v>
      </c>
      <c r="F308" s="108" t="s">
        <v>378</v>
      </c>
      <c r="G308" s="112">
        <v>43349</v>
      </c>
      <c r="H308" s="107" t="s">
        <v>4537</v>
      </c>
      <c r="I308" s="112">
        <v>43592</v>
      </c>
      <c r="J308" s="109" t="s">
        <v>370</v>
      </c>
      <c r="K308" s="109" t="s">
        <v>671</v>
      </c>
      <c r="L308" s="109" t="s">
        <v>370</v>
      </c>
      <c r="M308" s="110" t="s">
        <v>649</v>
      </c>
      <c r="N308" s="110" t="s">
        <v>314</v>
      </c>
    </row>
    <row r="309" spans="1:14" x14ac:dyDescent="0.25">
      <c r="A309" s="107" t="s">
        <v>194</v>
      </c>
      <c r="B309" s="129" t="s">
        <v>1356</v>
      </c>
      <c r="C309" s="83" t="s">
        <v>861</v>
      </c>
      <c r="D309" s="108" t="s">
        <v>4259</v>
      </c>
      <c r="E309" s="108" t="s">
        <v>805</v>
      </c>
      <c r="F309" s="108" t="s">
        <v>3246</v>
      </c>
      <c r="G309" s="112">
        <v>43360</v>
      </c>
      <c r="H309" s="107" t="s">
        <v>4537</v>
      </c>
      <c r="I309" s="112">
        <v>43592</v>
      </c>
      <c r="J309" s="109" t="s">
        <v>370</v>
      </c>
      <c r="K309" s="109" t="s">
        <v>423</v>
      </c>
      <c r="L309" s="109" t="s">
        <v>370</v>
      </c>
      <c r="M309" s="110" t="s">
        <v>386</v>
      </c>
      <c r="N309" s="110" t="s">
        <v>314</v>
      </c>
    </row>
    <row r="310" spans="1:14" x14ac:dyDescent="0.25">
      <c r="A310" s="107" t="s">
        <v>194</v>
      </c>
      <c r="B310" s="129" t="s">
        <v>3221</v>
      </c>
      <c r="C310" s="83" t="s">
        <v>861</v>
      </c>
      <c r="D310" s="108" t="s">
        <v>4269</v>
      </c>
      <c r="E310" s="108" t="s">
        <v>143</v>
      </c>
      <c r="F310" s="108" t="s">
        <v>271</v>
      </c>
      <c r="G310" s="112">
        <v>43405</v>
      </c>
      <c r="H310" s="107" t="s">
        <v>4537</v>
      </c>
      <c r="I310" s="112">
        <v>43592</v>
      </c>
      <c r="J310" s="109" t="s">
        <v>370</v>
      </c>
      <c r="K310" s="109" t="s">
        <v>427</v>
      </c>
      <c r="L310" s="109" t="s">
        <v>370</v>
      </c>
      <c r="M310" s="110" t="s">
        <v>590</v>
      </c>
      <c r="N310" s="110" t="s">
        <v>314</v>
      </c>
    </row>
    <row r="311" spans="1:14" x14ac:dyDescent="0.25">
      <c r="A311" s="107" t="s">
        <v>194</v>
      </c>
      <c r="B311" s="129" t="s">
        <v>3627</v>
      </c>
      <c r="C311" s="83" t="s">
        <v>861</v>
      </c>
      <c r="D311" s="108" t="s">
        <v>4192</v>
      </c>
      <c r="E311" s="108" t="s">
        <v>693</v>
      </c>
      <c r="F311" s="108" t="s">
        <v>3628</v>
      </c>
      <c r="G311" s="112">
        <v>43521</v>
      </c>
      <c r="H311" s="107" t="s">
        <v>4537</v>
      </c>
      <c r="I311" s="112">
        <v>43595</v>
      </c>
      <c r="J311" s="109" t="s">
        <v>370</v>
      </c>
      <c r="K311" s="109" t="s">
        <v>521</v>
      </c>
      <c r="L311" s="109" t="s">
        <v>370</v>
      </c>
      <c r="M311" s="110" t="s">
        <v>386</v>
      </c>
      <c r="N311" s="110" t="s">
        <v>314</v>
      </c>
    </row>
    <row r="312" spans="1:14" x14ac:dyDescent="0.25">
      <c r="A312" s="107" t="s">
        <v>194</v>
      </c>
      <c r="B312" s="129" t="s">
        <v>3922</v>
      </c>
      <c r="C312" s="83" t="s">
        <v>861</v>
      </c>
      <c r="D312" s="108" t="s">
        <v>4270</v>
      </c>
      <c r="E312" s="108" t="s">
        <v>143</v>
      </c>
      <c r="F312" s="108" t="s">
        <v>4271</v>
      </c>
      <c r="G312" s="112">
        <v>43497</v>
      </c>
      <c r="H312" s="107" t="s">
        <v>4537</v>
      </c>
      <c r="I312" s="112">
        <v>43644</v>
      </c>
      <c r="J312" s="109" t="s">
        <v>370</v>
      </c>
      <c r="K312" s="109" t="s">
        <v>427</v>
      </c>
      <c r="L312" s="109" t="s">
        <v>370</v>
      </c>
      <c r="M312" s="110" t="s">
        <v>4272</v>
      </c>
      <c r="N312" s="110" t="s">
        <v>314</v>
      </c>
    </row>
    <row r="313" spans="1:14" x14ac:dyDescent="0.25">
      <c r="A313" s="107" t="s">
        <v>3338</v>
      </c>
      <c r="B313" s="129" t="s">
        <v>3275</v>
      </c>
      <c r="C313" s="83" t="s">
        <v>861</v>
      </c>
      <c r="D313" s="108" t="s">
        <v>4281</v>
      </c>
      <c r="E313" s="108" t="s">
        <v>790</v>
      </c>
      <c r="F313" s="108" t="s">
        <v>3276</v>
      </c>
      <c r="G313" s="112">
        <v>43405</v>
      </c>
      <c r="H313" s="107" t="s">
        <v>4537</v>
      </c>
      <c r="I313" s="112">
        <v>43497</v>
      </c>
      <c r="J313" s="109" t="s">
        <v>370</v>
      </c>
      <c r="K313" s="109" t="s">
        <v>400</v>
      </c>
      <c r="L313" s="109" t="s">
        <v>370</v>
      </c>
      <c r="M313" s="110" t="s">
        <v>3279</v>
      </c>
      <c r="N313" s="110" t="s">
        <v>314</v>
      </c>
    </row>
    <row r="314" spans="1:14" x14ac:dyDescent="0.25">
      <c r="A314" s="107" t="s">
        <v>3338</v>
      </c>
      <c r="B314" s="129" t="s">
        <v>3475</v>
      </c>
      <c r="C314" s="83" t="s">
        <v>861</v>
      </c>
      <c r="D314" s="108" t="s">
        <v>4282</v>
      </c>
      <c r="E314" s="108" t="s">
        <v>790</v>
      </c>
      <c r="F314" s="108" t="s">
        <v>3529</v>
      </c>
      <c r="G314" s="112">
        <v>43424</v>
      </c>
      <c r="H314" s="107" t="s">
        <v>4537</v>
      </c>
      <c r="I314" s="112">
        <v>43504</v>
      </c>
      <c r="J314" s="109" t="s">
        <v>370</v>
      </c>
      <c r="K314" s="109" t="s">
        <v>400</v>
      </c>
      <c r="L314" s="109" t="s">
        <v>370</v>
      </c>
      <c r="M314" s="110" t="s">
        <v>1296</v>
      </c>
      <c r="N314" s="110" t="s">
        <v>314</v>
      </c>
    </row>
    <row r="315" spans="1:14" x14ac:dyDescent="0.25">
      <c r="A315" s="107" t="s">
        <v>3530</v>
      </c>
      <c r="B315" s="129" t="s">
        <v>3476</v>
      </c>
      <c r="C315" s="83" t="s">
        <v>861</v>
      </c>
      <c r="D315" s="108" t="s">
        <v>4283</v>
      </c>
      <c r="E315" s="108" t="s">
        <v>802</v>
      </c>
      <c r="F315" s="108" t="s">
        <v>3110</v>
      </c>
      <c r="G315" s="112">
        <v>43448</v>
      </c>
      <c r="H315" s="107" t="s">
        <v>4537</v>
      </c>
      <c r="I315" s="112">
        <v>43528</v>
      </c>
      <c r="J315" s="109" t="s">
        <v>370</v>
      </c>
      <c r="K315" s="109" t="s">
        <v>400</v>
      </c>
      <c r="L315" s="109" t="s">
        <v>3412</v>
      </c>
      <c r="M315" s="110" t="s">
        <v>3533</v>
      </c>
      <c r="N315" s="110" t="s">
        <v>314</v>
      </c>
    </row>
    <row r="316" spans="1:14" x14ac:dyDescent="0.25">
      <c r="A316" s="107" t="s">
        <v>3530</v>
      </c>
      <c r="B316" s="129" t="s">
        <v>3477</v>
      </c>
      <c r="C316" s="83" t="s">
        <v>861</v>
      </c>
      <c r="D316" s="108" t="s">
        <v>4284</v>
      </c>
      <c r="E316" s="108" t="s">
        <v>802</v>
      </c>
      <c r="F316" s="108" t="s">
        <v>330</v>
      </c>
      <c r="G316" s="112">
        <v>43440</v>
      </c>
      <c r="H316" s="107" t="s">
        <v>4537</v>
      </c>
      <c r="I316" s="112">
        <v>43592</v>
      </c>
      <c r="J316" s="109" t="s">
        <v>370</v>
      </c>
      <c r="K316" s="109" t="s">
        <v>419</v>
      </c>
      <c r="L316" s="109" t="s">
        <v>370</v>
      </c>
      <c r="M316" s="110" t="s">
        <v>3533</v>
      </c>
      <c r="N316" s="110" t="s">
        <v>314</v>
      </c>
    </row>
    <row r="317" spans="1:14" x14ac:dyDescent="0.25">
      <c r="A317" s="107" t="s">
        <v>696</v>
      </c>
      <c r="B317" s="129" t="s">
        <v>1282</v>
      </c>
      <c r="C317" s="83" t="s">
        <v>861</v>
      </c>
      <c r="D317" s="108" t="s">
        <v>4293</v>
      </c>
      <c r="E317" s="108" t="s">
        <v>798</v>
      </c>
      <c r="F317" s="108" t="s">
        <v>3281</v>
      </c>
      <c r="G317" s="112">
        <v>43307</v>
      </c>
      <c r="H317" s="107" t="s">
        <v>4537</v>
      </c>
      <c r="I317" s="112">
        <v>43383</v>
      </c>
      <c r="J317" s="109" t="s">
        <v>370</v>
      </c>
      <c r="K317" s="109" t="s">
        <v>400</v>
      </c>
      <c r="L317" s="109" t="s">
        <v>3412</v>
      </c>
      <c r="M317" s="110" t="s">
        <v>699</v>
      </c>
      <c r="N317" s="110" t="s">
        <v>314</v>
      </c>
    </row>
    <row r="318" spans="1:14" x14ac:dyDescent="0.25">
      <c r="A318" s="107" t="s">
        <v>721</v>
      </c>
      <c r="B318" s="129" t="s">
        <v>1082</v>
      </c>
      <c r="C318" s="83" t="s">
        <v>861</v>
      </c>
      <c r="D318" s="108" t="s">
        <v>4314</v>
      </c>
      <c r="E318" s="108" t="s">
        <v>92</v>
      </c>
      <c r="F318" s="108" t="s">
        <v>3290</v>
      </c>
      <c r="G318" s="112">
        <v>43157</v>
      </c>
      <c r="H318" s="107" t="s">
        <v>4537</v>
      </c>
      <c r="I318" s="112">
        <v>43292</v>
      </c>
      <c r="J318" s="109" t="s">
        <v>370</v>
      </c>
      <c r="K318" s="109" t="s">
        <v>370</v>
      </c>
      <c r="L318" s="109" t="s">
        <v>370</v>
      </c>
      <c r="M318" s="110" t="s">
        <v>1083</v>
      </c>
      <c r="N318" s="110" t="s">
        <v>314</v>
      </c>
    </row>
    <row r="319" spans="1:14" x14ac:dyDescent="0.25">
      <c r="A319" s="107" t="s">
        <v>721</v>
      </c>
      <c r="B319" s="129" t="s">
        <v>1132</v>
      </c>
      <c r="C319" s="83" t="s">
        <v>861</v>
      </c>
      <c r="D319" s="108" t="s">
        <v>4311</v>
      </c>
      <c r="E319" s="108" t="s">
        <v>2750</v>
      </c>
      <c r="F319" s="108" t="s">
        <v>3291</v>
      </c>
      <c r="G319" s="112">
        <v>43200</v>
      </c>
      <c r="H319" s="107" t="s">
        <v>4537</v>
      </c>
      <c r="I319" s="112">
        <v>43336</v>
      </c>
      <c r="J319" s="109" t="s">
        <v>370</v>
      </c>
      <c r="K319" s="109" t="s">
        <v>370</v>
      </c>
      <c r="L319" s="109" t="s">
        <v>370</v>
      </c>
      <c r="M319" s="110" t="s">
        <v>1134</v>
      </c>
      <c r="N319" s="110" t="s">
        <v>314</v>
      </c>
    </row>
    <row r="320" spans="1:14" x14ac:dyDescent="0.25">
      <c r="A320" s="107" t="s">
        <v>721</v>
      </c>
      <c r="B320" s="129" t="s">
        <v>3478</v>
      </c>
      <c r="C320" s="83" t="s">
        <v>861</v>
      </c>
      <c r="D320" s="108" t="s">
        <v>4282</v>
      </c>
      <c r="E320" s="108" t="s">
        <v>92</v>
      </c>
      <c r="F320" s="108" t="s">
        <v>3536</v>
      </c>
      <c r="G320" s="112">
        <v>43452</v>
      </c>
      <c r="H320" s="107" t="s">
        <v>4537</v>
      </c>
      <c r="I320" s="112">
        <v>43504</v>
      </c>
      <c r="J320" s="109" t="s">
        <v>370</v>
      </c>
      <c r="K320" s="109" t="s">
        <v>400</v>
      </c>
      <c r="L320" s="109" t="s">
        <v>370</v>
      </c>
      <c r="M320" s="110" t="s">
        <v>3537</v>
      </c>
      <c r="N320" s="110" t="s">
        <v>314</v>
      </c>
    </row>
    <row r="321" spans="1:14" x14ac:dyDescent="0.25">
      <c r="A321" s="107" t="s">
        <v>721</v>
      </c>
      <c r="B321" s="129" t="s">
        <v>3479</v>
      </c>
      <c r="C321" s="83" t="s">
        <v>861</v>
      </c>
      <c r="D321" s="108" t="s">
        <v>4316</v>
      </c>
      <c r="E321" s="108" t="s">
        <v>92</v>
      </c>
      <c r="F321" s="108" t="s">
        <v>3538</v>
      </c>
      <c r="G321" s="112">
        <v>43454</v>
      </c>
      <c r="H321" s="107" t="s">
        <v>4537</v>
      </c>
      <c r="I321" s="112">
        <v>43528</v>
      </c>
      <c r="J321" s="109" t="s">
        <v>370</v>
      </c>
      <c r="K321" s="109" t="s">
        <v>339</v>
      </c>
      <c r="L321" s="109" t="s">
        <v>370</v>
      </c>
      <c r="M321" s="110" t="s">
        <v>3539</v>
      </c>
      <c r="N321" s="110" t="s">
        <v>314</v>
      </c>
    </row>
    <row r="322" spans="1:14" x14ac:dyDescent="0.25">
      <c r="A322" s="107" t="s">
        <v>785</v>
      </c>
      <c r="B322" s="129" t="s">
        <v>1162</v>
      </c>
      <c r="C322" s="83" t="s">
        <v>861</v>
      </c>
      <c r="D322" s="108" t="s">
        <v>4330</v>
      </c>
      <c r="E322" s="108" t="s">
        <v>809</v>
      </c>
      <c r="F322" s="108" t="s">
        <v>3303</v>
      </c>
      <c r="G322" s="112">
        <v>43222</v>
      </c>
      <c r="H322" s="107" t="s">
        <v>4537</v>
      </c>
      <c r="I322" s="112">
        <v>43329</v>
      </c>
      <c r="J322" s="109" t="s">
        <v>370</v>
      </c>
      <c r="K322" s="109" t="s">
        <v>370</v>
      </c>
      <c r="L322" s="109" t="s">
        <v>370</v>
      </c>
      <c r="M322" s="110" t="s">
        <v>1106</v>
      </c>
      <c r="N322" s="110" t="s">
        <v>314</v>
      </c>
    </row>
    <row r="323" spans="1:14" x14ac:dyDescent="0.25">
      <c r="A323" s="107" t="s">
        <v>785</v>
      </c>
      <c r="B323" s="129" t="s">
        <v>1184</v>
      </c>
      <c r="C323" s="83" t="s">
        <v>861</v>
      </c>
      <c r="D323" s="108" t="s">
        <v>4334</v>
      </c>
      <c r="E323" s="108" t="s">
        <v>739</v>
      </c>
      <c r="F323" s="108" t="s">
        <v>3308</v>
      </c>
      <c r="G323" s="112">
        <v>43255</v>
      </c>
      <c r="H323" s="107" t="s">
        <v>4537</v>
      </c>
      <c r="I323" s="112">
        <v>43336</v>
      </c>
      <c r="J323" s="109" t="s">
        <v>370</v>
      </c>
      <c r="K323" s="109" t="s">
        <v>370</v>
      </c>
      <c r="L323" s="109" t="s">
        <v>370</v>
      </c>
      <c r="M323" s="110" t="s">
        <v>1106</v>
      </c>
      <c r="N323" s="110" t="s">
        <v>314</v>
      </c>
    </row>
    <row r="324" spans="1:14" x14ac:dyDescent="0.25">
      <c r="A324" s="107" t="s">
        <v>785</v>
      </c>
      <c r="B324" s="129" t="s">
        <v>1258</v>
      </c>
      <c r="C324" s="83" t="s">
        <v>861</v>
      </c>
      <c r="D324" s="108" t="s">
        <v>4328</v>
      </c>
      <c r="E324" s="108" t="s">
        <v>739</v>
      </c>
      <c r="F324" s="108" t="s">
        <v>3305</v>
      </c>
      <c r="G324" s="112">
        <v>43292</v>
      </c>
      <c r="H324" s="107" t="s">
        <v>4537</v>
      </c>
      <c r="I324" s="112">
        <v>43336</v>
      </c>
      <c r="J324" s="109" t="s">
        <v>370</v>
      </c>
      <c r="K324" s="109" t="s">
        <v>370</v>
      </c>
      <c r="L324" s="109" t="s">
        <v>370</v>
      </c>
      <c r="M324" s="110" t="s">
        <v>1106</v>
      </c>
      <c r="N324" s="110" t="s">
        <v>314</v>
      </c>
    </row>
    <row r="325" spans="1:14" x14ac:dyDescent="0.25">
      <c r="A325" s="107" t="s">
        <v>785</v>
      </c>
      <c r="B325" s="129" t="s">
        <v>1271</v>
      </c>
      <c r="C325" s="83" t="s">
        <v>861</v>
      </c>
      <c r="D325" s="108" t="s">
        <v>4329</v>
      </c>
      <c r="E325" s="108" t="s">
        <v>809</v>
      </c>
      <c r="F325" s="108" t="s">
        <v>519</v>
      </c>
      <c r="G325" s="112">
        <v>43297</v>
      </c>
      <c r="H325" s="107" t="s">
        <v>4537</v>
      </c>
      <c r="I325" s="112">
        <v>43383</v>
      </c>
      <c r="J325" s="109" t="s">
        <v>370</v>
      </c>
      <c r="K325" s="109" t="s">
        <v>400</v>
      </c>
      <c r="L325" s="109" t="s">
        <v>370</v>
      </c>
      <c r="M325" s="110" t="s">
        <v>1106</v>
      </c>
      <c r="N325" s="110" t="s">
        <v>314</v>
      </c>
    </row>
    <row r="326" spans="1:14" x14ac:dyDescent="0.25">
      <c r="A326" s="107" t="s">
        <v>354</v>
      </c>
      <c r="B326" s="129" t="s">
        <v>3481</v>
      </c>
      <c r="C326" s="83" t="s">
        <v>861</v>
      </c>
      <c r="D326" s="108" t="s">
        <v>4338</v>
      </c>
      <c r="E326" s="108" t="s">
        <v>3545</v>
      </c>
      <c r="F326" s="108" t="s">
        <v>3546</v>
      </c>
      <c r="G326" s="112">
        <v>43480</v>
      </c>
      <c r="H326" s="107" t="s">
        <v>4537</v>
      </c>
      <c r="I326" s="112">
        <v>43497</v>
      </c>
      <c r="J326" s="109" t="s">
        <v>370</v>
      </c>
      <c r="K326" s="109" t="s">
        <v>400</v>
      </c>
      <c r="L326" s="109" t="s">
        <v>3412</v>
      </c>
      <c r="M326" s="110" t="s">
        <v>1106</v>
      </c>
      <c r="N326" s="110" t="s">
        <v>314</v>
      </c>
    </row>
    <row r="327" spans="1:14" x14ac:dyDescent="0.25">
      <c r="A327" s="107" t="s">
        <v>785</v>
      </c>
      <c r="B327" s="129" t="s">
        <v>1355</v>
      </c>
      <c r="C327" s="83" t="s">
        <v>861</v>
      </c>
      <c r="D327" s="108" t="s">
        <v>4339</v>
      </c>
      <c r="E327" s="108" t="s">
        <v>737</v>
      </c>
      <c r="F327" s="108" t="s">
        <v>3304</v>
      </c>
      <c r="G327" s="112">
        <v>43356</v>
      </c>
      <c r="H327" s="107" t="s">
        <v>4537</v>
      </c>
      <c r="I327" s="112">
        <v>43497</v>
      </c>
      <c r="J327" s="109" t="s">
        <v>370</v>
      </c>
      <c r="K327" s="109" t="s">
        <v>419</v>
      </c>
      <c r="L327" s="109" t="s">
        <v>370</v>
      </c>
      <c r="M327" s="110" t="s">
        <v>1106</v>
      </c>
      <c r="N327" s="110" t="s">
        <v>314</v>
      </c>
    </row>
    <row r="328" spans="1:14" x14ac:dyDescent="0.25">
      <c r="A328" s="107" t="s">
        <v>785</v>
      </c>
      <c r="B328" s="129" t="s">
        <v>1394</v>
      </c>
      <c r="C328" s="83" t="s">
        <v>861</v>
      </c>
      <c r="D328" s="108" t="s">
        <v>4340</v>
      </c>
      <c r="E328" s="108" t="s">
        <v>809</v>
      </c>
      <c r="F328" s="108" t="s">
        <v>3307</v>
      </c>
      <c r="G328" s="112">
        <v>43392</v>
      </c>
      <c r="H328" s="107" t="s">
        <v>4537</v>
      </c>
      <c r="I328" s="112">
        <v>43592</v>
      </c>
      <c r="J328" s="109" t="s">
        <v>370</v>
      </c>
      <c r="K328" s="109" t="s">
        <v>339</v>
      </c>
      <c r="L328" s="109" t="s">
        <v>370</v>
      </c>
      <c r="M328" s="110" t="s">
        <v>1106</v>
      </c>
      <c r="N328" s="110" t="s">
        <v>314</v>
      </c>
    </row>
    <row r="329" spans="1:14" x14ac:dyDescent="0.25">
      <c r="A329" s="107" t="s">
        <v>280</v>
      </c>
      <c r="B329" s="129" t="s">
        <v>1248</v>
      </c>
      <c r="C329" s="83" t="s">
        <v>861</v>
      </c>
      <c r="D329" s="108" t="s">
        <v>4345</v>
      </c>
      <c r="E329" s="108" t="s">
        <v>796</v>
      </c>
      <c r="F329" s="108" t="s">
        <v>3313</v>
      </c>
      <c r="G329" s="112">
        <v>43283</v>
      </c>
      <c r="H329" s="107" t="s">
        <v>4537</v>
      </c>
      <c r="I329" s="112">
        <v>43383</v>
      </c>
      <c r="J329" s="109" t="s">
        <v>370</v>
      </c>
      <c r="K329" s="109" t="s">
        <v>400</v>
      </c>
      <c r="L329" s="109" t="s">
        <v>3412</v>
      </c>
      <c r="M329" s="110" t="s">
        <v>1249</v>
      </c>
      <c r="N329" s="110" t="s">
        <v>314</v>
      </c>
    </row>
    <row r="330" spans="1:14" x14ac:dyDescent="0.25">
      <c r="A330" s="107" t="s">
        <v>280</v>
      </c>
      <c r="B330" s="129" t="s">
        <v>1214</v>
      </c>
      <c r="C330" s="83" t="s">
        <v>861</v>
      </c>
      <c r="D330" s="108" t="s">
        <v>4352</v>
      </c>
      <c r="E330" s="108" t="s">
        <v>803</v>
      </c>
      <c r="F330" s="108" t="s">
        <v>370</v>
      </c>
      <c r="G330" s="112">
        <v>43279</v>
      </c>
      <c r="H330" s="107" t="s">
        <v>4537</v>
      </c>
      <c r="I330" s="112">
        <v>43383</v>
      </c>
      <c r="J330" s="109" t="s">
        <v>370</v>
      </c>
      <c r="K330" s="109" t="s">
        <v>425</v>
      </c>
      <c r="L330" s="109" t="s">
        <v>3412</v>
      </c>
      <c r="M330" s="110" t="s">
        <v>1215</v>
      </c>
      <c r="N330" s="110" t="s">
        <v>314</v>
      </c>
    </row>
    <row r="331" spans="1:14" x14ac:dyDescent="0.25">
      <c r="A331" s="107" t="s">
        <v>280</v>
      </c>
      <c r="B331" s="129" t="s">
        <v>1252</v>
      </c>
      <c r="C331" s="83" t="s">
        <v>861</v>
      </c>
      <c r="D331" s="108" t="s">
        <v>4353</v>
      </c>
      <c r="E331" s="108" t="s">
        <v>796</v>
      </c>
      <c r="F331" s="108" t="s">
        <v>3316</v>
      </c>
      <c r="G331" s="112">
        <v>43287</v>
      </c>
      <c r="H331" s="107" t="s">
        <v>4537</v>
      </c>
      <c r="I331" s="112">
        <v>43383</v>
      </c>
      <c r="J331" s="109" t="s">
        <v>370</v>
      </c>
      <c r="K331" s="109" t="s">
        <v>426</v>
      </c>
      <c r="L331" s="109" t="s">
        <v>3412</v>
      </c>
      <c r="M331" s="110" t="s">
        <v>1253</v>
      </c>
      <c r="N331" s="110" t="s">
        <v>314</v>
      </c>
    </row>
    <row r="332" spans="1:14" x14ac:dyDescent="0.25">
      <c r="A332" s="107" t="s">
        <v>280</v>
      </c>
      <c r="B332" s="129" t="s">
        <v>1254</v>
      </c>
      <c r="C332" s="83" t="s">
        <v>861</v>
      </c>
      <c r="D332" s="108" t="s">
        <v>4354</v>
      </c>
      <c r="E332" s="108" t="s">
        <v>796</v>
      </c>
      <c r="F332" s="108" t="s">
        <v>3317</v>
      </c>
      <c r="G332" s="112">
        <v>43290</v>
      </c>
      <c r="H332" s="107" t="s">
        <v>4537</v>
      </c>
      <c r="I332" s="112">
        <v>43383</v>
      </c>
      <c r="J332" s="109" t="s">
        <v>370</v>
      </c>
      <c r="K332" s="109" t="s">
        <v>427</v>
      </c>
      <c r="L332" s="109" t="s">
        <v>3412</v>
      </c>
      <c r="M332" s="110" t="s">
        <v>1253</v>
      </c>
      <c r="N332" s="110" t="s">
        <v>314</v>
      </c>
    </row>
    <row r="333" spans="1:14" x14ac:dyDescent="0.25">
      <c r="A333" s="107" t="s">
        <v>280</v>
      </c>
      <c r="B333" s="129" t="s">
        <v>3483</v>
      </c>
      <c r="C333" s="83" t="s">
        <v>861</v>
      </c>
      <c r="D333" s="108" t="s">
        <v>4346</v>
      </c>
      <c r="E333" s="108" t="s">
        <v>796</v>
      </c>
      <c r="F333" s="108" t="s">
        <v>3548</v>
      </c>
      <c r="G333" s="112">
        <v>43446</v>
      </c>
      <c r="H333" s="107" t="s">
        <v>4537</v>
      </c>
      <c r="I333" s="112">
        <v>43504</v>
      </c>
      <c r="J333" s="109" t="s">
        <v>370</v>
      </c>
      <c r="K333" s="109" t="s">
        <v>400</v>
      </c>
      <c r="L333" s="109" t="s">
        <v>3412</v>
      </c>
      <c r="M333" s="110" t="s">
        <v>744</v>
      </c>
      <c r="N333" s="110" t="s">
        <v>314</v>
      </c>
    </row>
    <row r="334" spans="1:14" x14ac:dyDescent="0.25">
      <c r="A334" s="107" t="s">
        <v>280</v>
      </c>
      <c r="B334" s="129" t="s">
        <v>1395</v>
      </c>
      <c r="C334" s="83" t="s">
        <v>861</v>
      </c>
      <c r="D334" s="108" t="s">
        <v>4344</v>
      </c>
      <c r="E334" s="108" t="s">
        <v>840</v>
      </c>
      <c r="F334" s="108" t="s">
        <v>3310</v>
      </c>
      <c r="G334" s="112">
        <v>43392</v>
      </c>
      <c r="H334" s="107" t="s">
        <v>4537</v>
      </c>
      <c r="I334" s="112">
        <v>43592</v>
      </c>
      <c r="J334" s="109" t="s">
        <v>370</v>
      </c>
      <c r="K334" s="109" t="s">
        <v>400</v>
      </c>
      <c r="L334" s="109" t="s">
        <v>370</v>
      </c>
      <c r="M334" s="110" t="s">
        <v>1396</v>
      </c>
      <c r="N334" s="110" t="s">
        <v>314</v>
      </c>
    </row>
    <row r="335" spans="1:14" x14ac:dyDescent="0.25">
      <c r="A335" s="107" t="s">
        <v>1034</v>
      </c>
      <c r="B335" s="129" t="s">
        <v>1347</v>
      </c>
      <c r="C335" s="83" t="s">
        <v>861</v>
      </c>
      <c r="D335" s="108" t="s">
        <v>4359</v>
      </c>
      <c r="E335" s="108" t="s">
        <v>585</v>
      </c>
      <c r="F335" s="108" t="s">
        <v>3321</v>
      </c>
      <c r="G335" s="112">
        <v>43353</v>
      </c>
      <c r="H335" s="107" t="s">
        <v>4537</v>
      </c>
      <c r="I335" s="112">
        <v>43383</v>
      </c>
      <c r="J335" s="109" t="s">
        <v>370</v>
      </c>
      <c r="K335" s="109" t="s">
        <v>400</v>
      </c>
      <c r="L335" s="109" t="s">
        <v>3412</v>
      </c>
      <c r="M335" s="110" t="s">
        <v>753</v>
      </c>
      <c r="N335" s="110" t="s">
        <v>314</v>
      </c>
    </row>
    <row r="336" spans="1:14" x14ac:dyDescent="0.25">
      <c r="A336" s="107" t="s">
        <v>1034</v>
      </c>
      <c r="B336" s="129" t="s">
        <v>754</v>
      </c>
      <c r="C336" s="83" t="s">
        <v>861</v>
      </c>
      <c r="D336" s="108" t="s">
        <v>4360</v>
      </c>
      <c r="E336" s="108" t="s">
        <v>585</v>
      </c>
      <c r="F336" s="108" t="s">
        <v>755</v>
      </c>
      <c r="G336" s="112">
        <v>43354</v>
      </c>
      <c r="H336" s="107" t="s">
        <v>4537</v>
      </c>
      <c r="I336" s="112">
        <v>43412</v>
      </c>
      <c r="J336" s="109" t="s">
        <v>370</v>
      </c>
      <c r="K336" s="109" t="s">
        <v>419</v>
      </c>
      <c r="L336" s="109" t="s">
        <v>3412</v>
      </c>
      <c r="M336" s="110" t="s">
        <v>753</v>
      </c>
      <c r="N336" s="110" t="s">
        <v>314</v>
      </c>
    </row>
    <row r="337" spans="1:14" x14ac:dyDescent="0.25">
      <c r="A337" s="107" t="s">
        <v>286</v>
      </c>
      <c r="B337" s="129" t="s">
        <v>1121</v>
      </c>
      <c r="C337" s="83" t="s">
        <v>861</v>
      </c>
      <c r="D337" s="108" t="s">
        <v>4368</v>
      </c>
      <c r="E337" s="108" t="s">
        <v>802</v>
      </c>
      <c r="F337" s="108" t="s">
        <v>370</v>
      </c>
      <c r="G337" s="112">
        <v>43195</v>
      </c>
      <c r="H337" s="107" t="s">
        <v>4537</v>
      </c>
      <c r="I337" s="112">
        <v>43336</v>
      </c>
      <c r="J337" s="109" t="s">
        <v>370</v>
      </c>
      <c r="K337" s="109" t="s">
        <v>370</v>
      </c>
      <c r="L337" s="109" t="s">
        <v>370</v>
      </c>
      <c r="M337" s="110" t="s">
        <v>729</v>
      </c>
      <c r="N337" s="110" t="s">
        <v>314</v>
      </c>
    </row>
    <row r="338" spans="1:14" x14ac:dyDescent="0.25">
      <c r="A338" s="107" t="s">
        <v>286</v>
      </c>
      <c r="B338" s="129" t="s">
        <v>1174</v>
      </c>
      <c r="C338" s="83" t="s">
        <v>861</v>
      </c>
      <c r="D338" s="108" t="s">
        <v>4367</v>
      </c>
      <c r="E338" s="108" t="s">
        <v>685</v>
      </c>
      <c r="F338" s="108" t="s">
        <v>3328</v>
      </c>
      <c r="G338" s="112">
        <v>43238</v>
      </c>
      <c r="H338" s="107" t="s">
        <v>4537</v>
      </c>
      <c r="I338" s="112">
        <v>43336</v>
      </c>
      <c r="J338" s="109" t="s">
        <v>370</v>
      </c>
      <c r="K338" s="109" t="s">
        <v>370</v>
      </c>
      <c r="L338" s="109" t="s">
        <v>370</v>
      </c>
      <c r="M338" s="110" t="s">
        <v>729</v>
      </c>
      <c r="N338" s="110" t="s">
        <v>314</v>
      </c>
    </row>
    <row r="339" spans="1:14" x14ac:dyDescent="0.25">
      <c r="A339" s="107" t="s">
        <v>286</v>
      </c>
      <c r="B339" s="129" t="s">
        <v>1277</v>
      </c>
      <c r="C339" s="83" t="s">
        <v>861</v>
      </c>
      <c r="D339" s="108" t="s">
        <v>4080</v>
      </c>
      <c r="E339" s="108" t="s">
        <v>819</v>
      </c>
      <c r="F339" s="108" t="s">
        <v>3329</v>
      </c>
      <c r="G339" s="112">
        <v>43304</v>
      </c>
      <c r="H339" s="107" t="s">
        <v>4537</v>
      </c>
      <c r="I339" s="112">
        <v>43383</v>
      </c>
      <c r="J339" s="109" t="s">
        <v>370</v>
      </c>
      <c r="K339" s="109" t="s">
        <v>400</v>
      </c>
      <c r="L339" s="109" t="s">
        <v>370</v>
      </c>
      <c r="M339" s="110" t="s">
        <v>1278</v>
      </c>
      <c r="N339" s="110" t="s">
        <v>314</v>
      </c>
    </row>
    <row r="340" spans="1:14" x14ac:dyDescent="0.25">
      <c r="A340" s="107" t="s">
        <v>286</v>
      </c>
      <c r="B340" s="129" t="s">
        <v>1402</v>
      </c>
      <c r="C340" s="83" t="s">
        <v>861</v>
      </c>
      <c r="D340" s="108" t="s">
        <v>4372</v>
      </c>
      <c r="E340" s="108" t="s">
        <v>819</v>
      </c>
      <c r="F340" s="108" t="s">
        <v>3330</v>
      </c>
      <c r="G340" s="112">
        <v>43333</v>
      </c>
      <c r="H340" s="107" t="s">
        <v>4537</v>
      </c>
      <c r="I340" s="112">
        <v>43383</v>
      </c>
      <c r="J340" s="109" t="s">
        <v>370</v>
      </c>
      <c r="K340" s="109" t="s">
        <v>419</v>
      </c>
      <c r="L340" s="109" t="s">
        <v>370</v>
      </c>
      <c r="M340" s="110" t="s">
        <v>1278</v>
      </c>
      <c r="N340" s="110" t="s">
        <v>314</v>
      </c>
    </row>
    <row r="341" spans="1:14" x14ac:dyDescent="0.25">
      <c r="A341" s="107" t="s">
        <v>286</v>
      </c>
      <c r="B341" s="129" t="s">
        <v>731</v>
      </c>
      <c r="C341" s="83" t="s">
        <v>861</v>
      </c>
      <c r="D341" s="108" t="s">
        <v>4375</v>
      </c>
      <c r="E341" s="108" t="s">
        <v>802</v>
      </c>
      <c r="F341" s="108" t="s">
        <v>732</v>
      </c>
      <c r="G341" s="112">
        <v>43326</v>
      </c>
      <c r="H341" s="107" t="s">
        <v>4537</v>
      </c>
      <c r="I341" s="112">
        <v>43392</v>
      </c>
      <c r="J341" s="109" t="s">
        <v>370</v>
      </c>
      <c r="K341" s="109" t="s">
        <v>422</v>
      </c>
      <c r="L341" s="109" t="s">
        <v>370</v>
      </c>
      <c r="M341" s="110" t="s">
        <v>733</v>
      </c>
      <c r="N341" s="110" t="s">
        <v>314</v>
      </c>
    </row>
    <row r="342" spans="1:14" x14ac:dyDescent="0.25">
      <c r="A342" s="107" t="s">
        <v>286</v>
      </c>
      <c r="B342" s="129" t="s">
        <v>3484</v>
      </c>
      <c r="C342" s="83" t="s">
        <v>861</v>
      </c>
      <c r="D342" s="108" t="s">
        <v>4369</v>
      </c>
      <c r="E342" s="108" t="s">
        <v>819</v>
      </c>
      <c r="F342" s="108" t="s">
        <v>3554</v>
      </c>
      <c r="G342" s="112">
        <v>43473</v>
      </c>
      <c r="H342" s="107" t="s">
        <v>4537</v>
      </c>
      <c r="I342" s="112">
        <v>43528</v>
      </c>
      <c r="J342" s="109" t="s">
        <v>370</v>
      </c>
      <c r="K342" s="109" t="s">
        <v>400</v>
      </c>
      <c r="L342" s="109" t="s">
        <v>370</v>
      </c>
      <c r="M342" s="110" t="s">
        <v>1278</v>
      </c>
      <c r="N342" s="110" t="s">
        <v>314</v>
      </c>
    </row>
    <row r="343" spans="1:14" x14ac:dyDescent="0.25">
      <c r="A343" s="107" t="s">
        <v>289</v>
      </c>
      <c r="B343" s="129" t="s">
        <v>1275</v>
      </c>
      <c r="C343" s="83" t="s">
        <v>861</v>
      </c>
      <c r="D343" s="108" t="s">
        <v>4391</v>
      </c>
      <c r="E343" s="108" t="s">
        <v>806</v>
      </c>
      <c r="F343" s="108" t="s">
        <v>370</v>
      </c>
      <c r="G343" s="112">
        <v>43298</v>
      </c>
      <c r="H343" s="107" t="s">
        <v>4537</v>
      </c>
      <c r="I343" s="112">
        <v>43395</v>
      </c>
      <c r="J343" s="109" t="s">
        <v>370</v>
      </c>
      <c r="K343" s="109" t="s">
        <v>339</v>
      </c>
      <c r="L343" s="109" t="s">
        <v>370</v>
      </c>
      <c r="M343" s="110" t="s">
        <v>1014</v>
      </c>
      <c r="N343" s="110" t="s">
        <v>314</v>
      </c>
    </row>
    <row r="344" spans="1:14" x14ac:dyDescent="0.25">
      <c r="A344" s="107" t="s">
        <v>289</v>
      </c>
      <c r="B344" s="129" t="s">
        <v>1297</v>
      </c>
      <c r="C344" s="83" t="s">
        <v>861</v>
      </c>
      <c r="D344" s="108" t="s">
        <v>4394</v>
      </c>
      <c r="E344" s="108" t="s">
        <v>1298</v>
      </c>
      <c r="F344" s="108" t="s">
        <v>3335</v>
      </c>
      <c r="G344" s="112">
        <v>43314</v>
      </c>
      <c r="H344" s="107" t="s">
        <v>4537</v>
      </c>
      <c r="I344" s="112">
        <v>43395</v>
      </c>
      <c r="J344" s="109" t="s">
        <v>370</v>
      </c>
      <c r="K344" s="109" t="s">
        <v>422</v>
      </c>
      <c r="L344" s="109" t="s">
        <v>370</v>
      </c>
      <c r="M344" s="110" t="s">
        <v>1299</v>
      </c>
      <c r="N344" s="110" t="s">
        <v>314</v>
      </c>
    </row>
    <row r="345" spans="1:14" x14ac:dyDescent="0.25">
      <c r="A345" s="107" t="s">
        <v>289</v>
      </c>
      <c r="B345" s="129" t="s">
        <v>764</v>
      </c>
      <c r="C345" s="83" t="s">
        <v>861</v>
      </c>
      <c r="D345" s="108" t="s">
        <v>4395</v>
      </c>
      <c r="E345" s="108" t="s">
        <v>806</v>
      </c>
      <c r="F345" s="108" t="s">
        <v>3336</v>
      </c>
      <c r="G345" s="112">
        <v>43321</v>
      </c>
      <c r="H345" s="107" t="s">
        <v>4537</v>
      </c>
      <c r="I345" s="112">
        <v>43412</v>
      </c>
      <c r="J345" s="109" t="s">
        <v>370</v>
      </c>
      <c r="K345" s="109" t="s">
        <v>423</v>
      </c>
      <c r="L345" s="109" t="s">
        <v>370</v>
      </c>
      <c r="M345" s="110" t="s">
        <v>765</v>
      </c>
      <c r="N345" s="110" t="s">
        <v>314</v>
      </c>
    </row>
    <row r="346" spans="1:14" x14ac:dyDescent="0.25">
      <c r="A346" s="107" t="s">
        <v>289</v>
      </c>
      <c r="B346" s="129" t="s">
        <v>3486</v>
      </c>
      <c r="C346" s="83" t="s">
        <v>861</v>
      </c>
      <c r="D346" s="108" t="s">
        <v>4387</v>
      </c>
      <c r="E346" s="108" t="s">
        <v>806</v>
      </c>
      <c r="F346" s="108" t="s">
        <v>3557</v>
      </c>
      <c r="G346" s="112">
        <v>43423</v>
      </c>
      <c r="H346" s="107" t="s">
        <v>4537</v>
      </c>
      <c r="I346" s="112">
        <v>43528</v>
      </c>
      <c r="J346" s="109" t="s">
        <v>370</v>
      </c>
      <c r="K346" s="109" t="s">
        <v>400</v>
      </c>
      <c r="L346" s="109" t="s">
        <v>370</v>
      </c>
      <c r="M346" s="110" t="s">
        <v>3558</v>
      </c>
      <c r="N346" s="110" t="s">
        <v>314</v>
      </c>
    </row>
    <row r="347" spans="1:14" x14ac:dyDescent="0.25">
      <c r="A347" s="107" t="s">
        <v>289</v>
      </c>
      <c r="B347" s="129" t="s">
        <v>3487</v>
      </c>
      <c r="C347" s="83" t="s">
        <v>861</v>
      </c>
      <c r="D347" s="108" t="s">
        <v>3559</v>
      </c>
      <c r="E347" s="108" t="s">
        <v>806</v>
      </c>
      <c r="F347" s="108" t="s">
        <v>3560</v>
      </c>
      <c r="G347" s="112">
        <v>43445</v>
      </c>
      <c r="H347" s="107" t="s">
        <v>4537</v>
      </c>
      <c r="I347" s="112">
        <v>43592</v>
      </c>
      <c r="J347" s="109" t="s">
        <v>370</v>
      </c>
      <c r="K347" s="109" t="s">
        <v>419</v>
      </c>
      <c r="L347" s="109" t="s">
        <v>370</v>
      </c>
      <c r="M347" s="110" t="s">
        <v>765</v>
      </c>
      <c r="N347" s="110" t="s">
        <v>314</v>
      </c>
    </row>
    <row r="348" spans="1:14" x14ac:dyDescent="0.25">
      <c r="A348" s="107" t="s">
        <v>296</v>
      </c>
      <c r="B348" s="129" t="s">
        <v>766</v>
      </c>
      <c r="C348" s="83" t="s">
        <v>861</v>
      </c>
      <c r="D348" s="108" t="s">
        <v>4397</v>
      </c>
      <c r="E348" s="108" t="s">
        <v>92</v>
      </c>
      <c r="F348" s="108" t="s">
        <v>371</v>
      </c>
      <c r="G348" s="112">
        <v>43348</v>
      </c>
      <c r="H348" s="107" t="s">
        <v>4537</v>
      </c>
      <c r="I348" s="112">
        <v>43476</v>
      </c>
      <c r="J348" s="109" t="s">
        <v>370</v>
      </c>
      <c r="K348" s="109" t="s">
        <v>400</v>
      </c>
      <c r="L348" s="109" t="s">
        <v>370</v>
      </c>
      <c r="M348" s="110" t="s">
        <v>372</v>
      </c>
      <c r="N348" s="110" t="s">
        <v>314</v>
      </c>
    </row>
    <row r="349" spans="1:14" x14ac:dyDescent="0.25">
      <c r="A349" s="107" t="s">
        <v>296</v>
      </c>
      <c r="B349" s="129" t="s">
        <v>1383</v>
      </c>
      <c r="C349" s="83" t="s">
        <v>861</v>
      </c>
      <c r="D349" s="108" t="s">
        <v>4399</v>
      </c>
      <c r="E349" s="108" t="s">
        <v>92</v>
      </c>
      <c r="F349" s="108" t="s">
        <v>371</v>
      </c>
      <c r="G349" s="112">
        <v>43381</v>
      </c>
      <c r="H349" s="107" t="s">
        <v>4537</v>
      </c>
      <c r="I349" s="112">
        <v>43504</v>
      </c>
      <c r="J349" s="109" t="s">
        <v>370</v>
      </c>
      <c r="K349" s="109" t="s">
        <v>419</v>
      </c>
      <c r="L349" s="109" t="s">
        <v>370</v>
      </c>
      <c r="M349" s="110" t="s">
        <v>372</v>
      </c>
      <c r="N349" s="110" t="s">
        <v>314</v>
      </c>
    </row>
    <row r="350" spans="1:14" x14ac:dyDescent="0.25">
      <c r="A350" s="107" t="s">
        <v>21</v>
      </c>
      <c r="B350" s="129" t="s">
        <v>396</v>
      </c>
      <c r="C350" s="83" t="s">
        <v>861</v>
      </c>
      <c r="D350" s="108" t="s">
        <v>3935</v>
      </c>
      <c r="E350" s="108" t="s">
        <v>432</v>
      </c>
      <c r="F350" s="108" t="s">
        <v>370</v>
      </c>
      <c r="G350" s="112">
        <v>43277</v>
      </c>
      <c r="H350" s="108" t="s">
        <v>3376</v>
      </c>
      <c r="I350" s="112" t="s">
        <v>397</v>
      </c>
      <c r="J350" s="109" t="s">
        <v>370</v>
      </c>
      <c r="K350" s="109" t="s">
        <v>370</v>
      </c>
      <c r="L350" s="109" t="s">
        <v>370</v>
      </c>
      <c r="M350" s="110" t="s">
        <v>395</v>
      </c>
      <c r="N350" s="110" t="s">
        <v>338</v>
      </c>
    </row>
    <row r="351" spans="1:14" x14ac:dyDescent="0.25">
      <c r="A351" s="107" t="s">
        <v>21</v>
      </c>
      <c r="B351" s="129" t="s">
        <v>415</v>
      </c>
      <c r="C351" s="83" t="s">
        <v>861</v>
      </c>
      <c r="D351" s="108" t="s">
        <v>3946</v>
      </c>
      <c r="E351" s="108" t="s">
        <v>815</v>
      </c>
      <c r="F351" s="108" t="s">
        <v>370</v>
      </c>
      <c r="G351" s="112">
        <v>43355</v>
      </c>
      <c r="H351" s="108" t="s">
        <v>3376</v>
      </c>
      <c r="I351" s="112" t="s">
        <v>416</v>
      </c>
      <c r="J351" s="109" t="s">
        <v>370</v>
      </c>
      <c r="K351" s="109" t="s">
        <v>417</v>
      </c>
      <c r="L351" s="109" t="s">
        <v>370</v>
      </c>
      <c r="M351" s="110" t="s">
        <v>373</v>
      </c>
      <c r="N351" s="110" t="s">
        <v>370</v>
      </c>
    </row>
    <row r="352" spans="1:14" x14ac:dyDescent="0.25">
      <c r="A352" s="107" t="s">
        <v>32</v>
      </c>
      <c r="B352" s="129" t="s">
        <v>983</v>
      </c>
      <c r="C352" s="83" t="s">
        <v>861</v>
      </c>
      <c r="D352" s="108" t="s">
        <v>3962</v>
      </c>
      <c r="E352" s="108" t="s">
        <v>978</v>
      </c>
      <c r="F352" s="108" t="s">
        <v>330</v>
      </c>
      <c r="G352" s="112">
        <v>42992</v>
      </c>
      <c r="H352" s="108" t="s">
        <v>3376</v>
      </c>
      <c r="I352" s="112" t="s">
        <v>977</v>
      </c>
      <c r="J352" s="109" t="s">
        <v>370</v>
      </c>
      <c r="K352" s="109" t="s">
        <v>370</v>
      </c>
      <c r="L352" s="109" t="s">
        <v>370</v>
      </c>
      <c r="M352" s="110" t="s">
        <v>436</v>
      </c>
      <c r="N352" s="110" t="s">
        <v>328</v>
      </c>
    </row>
    <row r="353" spans="1:14" x14ac:dyDescent="0.25">
      <c r="A353" s="107" t="s">
        <v>32</v>
      </c>
      <c r="B353" s="129" t="s">
        <v>976</v>
      </c>
      <c r="C353" s="83" t="s">
        <v>861</v>
      </c>
      <c r="D353" s="108" t="s">
        <v>3958</v>
      </c>
      <c r="E353" s="108" t="s">
        <v>978</v>
      </c>
      <c r="F353" s="108" t="s">
        <v>330</v>
      </c>
      <c r="G353" s="112">
        <v>42986</v>
      </c>
      <c r="H353" s="108" t="s">
        <v>3376</v>
      </c>
      <c r="I353" s="112" t="s">
        <v>977</v>
      </c>
      <c r="J353" s="109" t="s">
        <v>370</v>
      </c>
      <c r="K353" s="109" t="s">
        <v>370</v>
      </c>
      <c r="L353" s="109" t="s">
        <v>370</v>
      </c>
      <c r="M353" s="110" t="s">
        <v>436</v>
      </c>
      <c r="N353" s="110" t="s">
        <v>328</v>
      </c>
    </row>
    <row r="354" spans="1:14" x14ac:dyDescent="0.25">
      <c r="A354" s="107" t="s">
        <v>93</v>
      </c>
      <c r="B354" s="129" t="s">
        <v>507</v>
      </c>
      <c r="C354" s="83" t="s">
        <v>861</v>
      </c>
      <c r="D354" s="108" t="s">
        <v>4024</v>
      </c>
      <c r="E354" s="108" t="s">
        <v>1431</v>
      </c>
      <c r="F354" s="108" t="s">
        <v>3149</v>
      </c>
      <c r="G354" s="112">
        <v>43235</v>
      </c>
      <c r="H354" s="108" t="s">
        <v>3376</v>
      </c>
      <c r="I354" s="112" t="s">
        <v>416</v>
      </c>
      <c r="J354" s="109" t="s">
        <v>370</v>
      </c>
      <c r="K354" s="109" t="s">
        <v>425</v>
      </c>
      <c r="L354" s="109" t="s">
        <v>370</v>
      </c>
      <c r="M354" s="110" t="s">
        <v>501</v>
      </c>
      <c r="N354" s="110" t="s">
        <v>338</v>
      </c>
    </row>
    <row r="355" spans="1:14" x14ac:dyDescent="0.25">
      <c r="A355" s="107" t="s">
        <v>254</v>
      </c>
      <c r="B355" s="129" t="s">
        <v>716</v>
      </c>
      <c r="C355" s="83" t="s">
        <v>861</v>
      </c>
      <c r="D355" s="108" t="s">
        <v>4310</v>
      </c>
      <c r="E355" s="108" t="s">
        <v>3288</v>
      </c>
      <c r="F355" s="108" t="s">
        <v>370</v>
      </c>
      <c r="G355" s="112">
        <v>43118</v>
      </c>
      <c r="H355" s="108" t="s">
        <v>3376</v>
      </c>
      <c r="I355" s="112" t="s">
        <v>440</v>
      </c>
      <c r="J355" s="109" t="s">
        <v>370</v>
      </c>
      <c r="K355" s="109" t="s">
        <v>400</v>
      </c>
      <c r="L355" s="109" t="s">
        <v>370</v>
      </c>
      <c r="M355" s="110" t="s">
        <v>717</v>
      </c>
      <c r="N355" s="110" t="s">
        <v>338</v>
      </c>
    </row>
    <row r="356" spans="1:14" x14ac:dyDescent="0.25">
      <c r="A356" s="107" t="s">
        <v>289</v>
      </c>
      <c r="B356" s="129" t="s">
        <v>1179</v>
      </c>
      <c r="C356" s="83" t="s">
        <v>861</v>
      </c>
      <c r="D356" s="108" t="s">
        <v>4377</v>
      </c>
      <c r="E356" s="108" t="s">
        <v>470</v>
      </c>
      <c r="F356" s="108" t="s">
        <v>370</v>
      </c>
      <c r="G356" s="112">
        <v>43250</v>
      </c>
      <c r="H356" s="108" t="s">
        <v>3376</v>
      </c>
      <c r="I356" s="112" t="s">
        <v>1180</v>
      </c>
      <c r="J356" s="109" t="s">
        <v>370</v>
      </c>
      <c r="K356" s="109" t="s">
        <v>370</v>
      </c>
      <c r="L356" s="109" t="s">
        <v>370</v>
      </c>
      <c r="M356" s="110" t="s">
        <v>761</v>
      </c>
      <c r="N356" s="110" t="s">
        <v>338</v>
      </c>
    </row>
    <row r="357" spans="1:14" x14ac:dyDescent="0.25">
      <c r="A357" s="107" t="s">
        <v>289</v>
      </c>
      <c r="B357" s="129" t="s">
        <v>763</v>
      </c>
      <c r="C357" s="83" t="s">
        <v>861</v>
      </c>
      <c r="D357" s="108" t="s">
        <v>4390</v>
      </c>
      <c r="E357" s="108" t="s">
        <v>470</v>
      </c>
      <c r="F357" s="108" t="s">
        <v>3334</v>
      </c>
      <c r="G357" s="112">
        <v>43177</v>
      </c>
      <c r="H357" s="108" t="s">
        <v>3376</v>
      </c>
      <c r="I357" s="112" t="s">
        <v>416</v>
      </c>
      <c r="J357" s="109" t="s">
        <v>370</v>
      </c>
      <c r="K357" s="109" t="s">
        <v>419</v>
      </c>
      <c r="L357" s="109" t="s">
        <v>370</v>
      </c>
      <c r="M357" s="110" t="s">
        <v>761</v>
      </c>
      <c r="N357" s="110" t="s">
        <v>338</v>
      </c>
    </row>
  </sheetData>
  <mergeCells count="2">
    <mergeCell ref="C3:N3"/>
    <mergeCell ref="I1:N1"/>
  </mergeCells>
  <conditionalFormatting sqref="B342:B1048576 B1:B4">
    <cfRule type="duplicateValues" dxfId="73" priority="41"/>
  </conditionalFormatting>
  <conditionalFormatting sqref="B342:B1048576">
    <cfRule type="duplicateValues" dxfId="72" priority="31"/>
  </conditionalFormatting>
  <conditionalFormatting sqref="C5:C357">
    <cfRule type="containsText" dxfId="71" priority="1" operator="containsText" text="PD&amp;C">
      <formula>NOT(ISERROR(SEARCH("PD&amp;C",C5)))</formula>
    </cfRule>
    <cfRule type="containsText" dxfId="70" priority="2" operator="containsText" text="FS">
      <formula>NOT(ISERROR(SEARCH("FS",C5)))</formula>
    </cfRule>
  </conditionalFormatting>
  <conditionalFormatting sqref="B5:B357">
    <cfRule type="duplicateValues" dxfId="69" priority="257"/>
    <cfRule type="duplicateValues" dxfId="68" priority="258"/>
    <cfRule type="duplicateValues" dxfId="67" priority="259"/>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A337" workbookViewId="0">
      <selection activeCell="B355" sqref="B355:B503"/>
    </sheetView>
  </sheetViews>
  <sheetFormatPr defaultRowHeight="15" x14ac:dyDescent="0.25"/>
  <cols>
    <col min="2" max="2" width="10.5703125" customWidth="1"/>
    <col min="6" max="7" width="21" customWidth="1"/>
    <col min="9" max="12" width="12.5703125" customWidth="1"/>
    <col min="14" max="15" width="5.140625" style="81" customWidth="1"/>
    <col min="16" max="16" width="17" customWidth="1"/>
    <col min="17" max="17" width="19.5703125" customWidth="1"/>
    <col min="19" max="19" width="9.140625" style="19"/>
    <col min="20" max="20" width="18.85546875" style="19" customWidth="1"/>
    <col min="21" max="21" width="15.140625" style="19" bestFit="1" customWidth="1"/>
    <col min="22" max="22" width="9.140625" style="19"/>
  </cols>
  <sheetData>
    <row r="1" spans="1:22" x14ac:dyDescent="0.25">
      <c r="B1" s="111"/>
      <c r="C1">
        <f>COUNTIF(D1:D300,"?*")</f>
        <v>1</v>
      </c>
      <c r="F1" s="21" t="s">
        <v>346</v>
      </c>
      <c r="G1" s="95" t="s">
        <v>3105</v>
      </c>
      <c r="I1" s="21" t="s">
        <v>11</v>
      </c>
      <c r="J1" s="21" t="s">
        <v>852</v>
      </c>
      <c r="K1" s="21" t="s">
        <v>853</v>
      </c>
      <c r="L1" s="21" t="s">
        <v>854</v>
      </c>
      <c r="N1" s="78"/>
      <c r="O1" s="78"/>
      <c r="P1" s="21"/>
      <c r="Q1" s="21"/>
      <c r="S1" s="78" t="s">
        <v>1408</v>
      </c>
      <c r="T1" s="78" t="s">
        <v>1409</v>
      </c>
      <c r="U1" s="78" t="s">
        <v>6</v>
      </c>
      <c r="V1" s="78" t="s">
        <v>1410</v>
      </c>
    </row>
    <row r="2" spans="1:22" x14ac:dyDescent="0.25">
      <c r="A2">
        <f>IF(ISNUMBER(SEARCH('Project Detail'!$B$5,'Data Validation'!B2)),MAX($A$1:A1)+1,0)</f>
        <v>0</v>
      </c>
      <c r="B2" s="134" t="s">
        <v>396</v>
      </c>
      <c r="C2" t="str">
        <f ca="1">OFFSET($D$2,,,COUNTIF($D$2:D600,"?*"))</f>
        <v>18P000354</v>
      </c>
      <c r="D2" t="str">
        <f>IFERROR(VLOOKUP(ROWS($D$2:D2),$A$2:$B$600,2,0),"")</f>
        <v>18P000354</v>
      </c>
      <c r="F2" s="20">
        <v>43404</v>
      </c>
      <c r="G2" s="96">
        <v>43388</v>
      </c>
      <c r="I2" s="20" t="s">
        <v>855</v>
      </c>
      <c r="J2" s="20" t="s">
        <v>856</v>
      </c>
      <c r="K2" s="20" t="s">
        <v>857</v>
      </c>
      <c r="L2" s="20" t="s">
        <v>858</v>
      </c>
      <c r="N2" s="79" t="s">
        <v>907</v>
      </c>
      <c r="O2" s="79">
        <v>1</v>
      </c>
      <c r="P2" s="20" t="s">
        <v>303</v>
      </c>
      <c r="Q2" s="82" t="s">
        <v>3</v>
      </c>
      <c r="S2" s="19" t="s">
        <v>1411</v>
      </c>
      <c r="T2" s="19" t="s">
        <v>1412</v>
      </c>
      <c r="U2" s="19" t="s">
        <v>822</v>
      </c>
      <c r="V2" s="19" t="s">
        <v>1413</v>
      </c>
    </row>
    <row r="3" spans="1:22" x14ac:dyDescent="0.25">
      <c r="A3">
        <f>IF(ISNUMBER(SEARCH('Project Detail'!$B$5,'Data Validation'!B3)),MAX($A$1:A2)+1,0)</f>
        <v>0</v>
      </c>
      <c r="B3" s="135" t="s">
        <v>1084</v>
      </c>
      <c r="D3" t="str">
        <f>IFERROR(VLOOKUP(ROWS($D$2:D3),$A$2:$B$300,2,0),"")</f>
        <v/>
      </c>
      <c r="F3" s="20">
        <v>43420</v>
      </c>
      <c r="G3" s="20">
        <v>43404</v>
      </c>
      <c r="I3" s="20" t="s">
        <v>859</v>
      </c>
      <c r="J3" s="20"/>
      <c r="K3" s="20"/>
      <c r="L3" s="20" t="s">
        <v>858</v>
      </c>
      <c r="N3" s="79" t="s">
        <v>908</v>
      </c>
      <c r="O3" s="79">
        <v>2</v>
      </c>
      <c r="P3" s="20"/>
      <c r="Q3" s="82" t="s">
        <v>324</v>
      </c>
      <c r="S3" s="19" t="s">
        <v>1414</v>
      </c>
      <c r="T3" s="19" t="s">
        <v>1415</v>
      </c>
      <c r="U3" s="19" t="s">
        <v>1416</v>
      </c>
      <c r="V3" s="19" t="s">
        <v>1413</v>
      </c>
    </row>
    <row r="4" spans="1:22" x14ac:dyDescent="0.25">
      <c r="A4">
        <f>IF(ISNUMBER(SEARCH('Project Detail'!$B$5,'Data Validation'!B4)),MAX($A$1:A3)+1,0)</f>
        <v>0</v>
      </c>
      <c r="B4" s="134" t="s">
        <v>408</v>
      </c>
      <c r="D4" t="str">
        <f>IFERROR(VLOOKUP(ROWS($D$2:D4),$A$2:$B$300,2,0),"")</f>
        <v/>
      </c>
      <c r="F4" s="20">
        <v>43435</v>
      </c>
      <c r="G4" s="20">
        <v>43420</v>
      </c>
      <c r="I4" s="20" t="s">
        <v>108</v>
      </c>
      <c r="J4" s="20" t="s">
        <v>856</v>
      </c>
      <c r="K4" s="20" t="s">
        <v>857</v>
      </c>
      <c r="L4" s="20" t="s">
        <v>858</v>
      </c>
      <c r="N4" s="79" t="s">
        <v>909</v>
      </c>
      <c r="O4" s="79">
        <v>3</v>
      </c>
      <c r="P4" s="20"/>
      <c r="Q4" s="82" t="s">
        <v>325</v>
      </c>
      <c r="S4" s="19" t="s">
        <v>1417</v>
      </c>
      <c r="T4" s="19" t="s">
        <v>1418</v>
      </c>
      <c r="U4" s="19" t="s">
        <v>1419</v>
      </c>
      <c r="V4" s="19" t="s">
        <v>1413</v>
      </c>
    </row>
    <row r="5" spans="1:22" x14ac:dyDescent="0.25">
      <c r="A5">
        <f>IF(ISNUMBER(SEARCH('Project Detail'!$B$5,'Data Validation'!B5)),MAX($A$1:A4)+1,0)</f>
        <v>0</v>
      </c>
      <c r="B5" s="135" t="s">
        <v>413</v>
      </c>
      <c r="D5" t="str">
        <f>IFERROR(VLOOKUP(ROWS($D$2:D5),$A$2:$B$300,2,0),"")</f>
        <v/>
      </c>
      <c r="F5" s="20">
        <v>43450</v>
      </c>
      <c r="G5" s="20">
        <v>43435</v>
      </c>
      <c r="I5" s="20" t="s">
        <v>130</v>
      </c>
      <c r="J5" s="20"/>
      <c r="K5" s="20"/>
      <c r="L5" s="20" t="s">
        <v>858</v>
      </c>
      <c r="N5" s="79" t="s">
        <v>910</v>
      </c>
      <c r="O5" s="79">
        <v>4</v>
      </c>
      <c r="P5" s="20"/>
      <c r="Q5" s="82" t="s">
        <v>365</v>
      </c>
      <c r="S5" s="19" t="s">
        <v>1420</v>
      </c>
      <c r="T5" s="19" t="s">
        <v>1421</v>
      </c>
      <c r="U5" s="19" t="s">
        <v>1422</v>
      </c>
      <c r="V5" s="19" t="s">
        <v>1423</v>
      </c>
    </row>
    <row r="6" spans="1:22" x14ac:dyDescent="0.25">
      <c r="A6">
        <f>IF(ISNUMBER(SEARCH('Project Detail'!$B$5,'Data Validation'!B6)),MAX($A$1:A5)+1,0)</f>
        <v>0</v>
      </c>
      <c r="B6" s="134" t="s">
        <v>415</v>
      </c>
      <c r="D6" t="str">
        <f>IFERROR(VLOOKUP(ROWS($D$2:D6),$A$2:$B$300,2,0),"")</f>
        <v/>
      </c>
      <c r="F6" s="20">
        <v>43466</v>
      </c>
      <c r="G6" s="20">
        <v>43450</v>
      </c>
      <c r="I6" s="20" t="s">
        <v>838</v>
      </c>
      <c r="J6" s="19" t="s">
        <v>3107</v>
      </c>
      <c r="K6" s="20" t="s">
        <v>860</v>
      </c>
      <c r="L6" s="20" t="s">
        <v>861</v>
      </c>
      <c r="N6" s="79" t="s">
        <v>911</v>
      </c>
      <c r="O6" s="79">
        <v>5</v>
      </c>
      <c r="P6" s="20" t="s">
        <v>302</v>
      </c>
      <c r="Q6" s="82" t="s">
        <v>0</v>
      </c>
      <c r="S6" s="19" t="s">
        <v>1424</v>
      </c>
      <c r="T6" s="19" t="s">
        <v>1425</v>
      </c>
      <c r="U6" s="19" t="s">
        <v>1426</v>
      </c>
      <c r="V6" s="19" t="s">
        <v>1413</v>
      </c>
    </row>
    <row r="7" spans="1:22" x14ac:dyDescent="0.25">
      <c r="A7">
        <f>IF(ISNUMBER(SEARCH('Project Detail'!$B$5,'Data Validation'!B7)),MAX($A$1:A6)+1,0)</f>
        <v>0</v>
      </c>
      <c r="B7" s="135" t="s">
        <v>418</v>
      </c>
      <c r="D7" t="str">
        <f>IFERROR(VLOOKUP(ROWS($D$2:D7),$A$2:$B$300,2,0),"")</f>
        <v/>
      </c>
      <c r="F7" s="20">
        <v>43481</v>
      </c>
      <c r="G7" s="20">
        <v>43466</v>
      </c>
      <c r="I7" s="20" t="s">
        <v>862</v>
      </c>
      <c r="J7" s="20"/>
      <c r="K7" s="20"/>
      <c r="L7" s="20" t="s">
        <v>863</v>
      </c>
      <c r="N7" s="79" t="s">
        <v>912</v>
      </c>
      <c r="O7" s="79">
        <v>6</v>
      </c>
      <c r="P7" s="20" t="s">
        <v>304</v>
      </c>
      <c r="Q7" s="82" t="s">
        <v>4</v>
      </c>
      <c r="S7" s="19" t="s">
        <v>1427</v>
      </c>
      <c r="T7" s="19" t="s">
        <v>1428</v>
      </c>
      <c r="U7" s="19" t="s">
        <v>1429</v>
      </c>
      <c r="V7" s="19" t="s">
        <v>1413</v>
      </c>
    </row>
    <row r="8" spans="1:22" x14ac:dyDescent="0.25">
      <c r="A8">
        <f>IF(ISNUMBER(SEARCH('Project Detail'!$B$5,'Data Validation'!B8)),MAX($A$1:A7)+1,0)</f>
        <v>0</v>
      </c>
      <c r="B8" s="134" t="s">
        <v>4403</v>
      </c>
      <c r="D8" t="str">
        <f>IFERROR(VLOOKUP(ROWS($D$2:D8),$A$2:$B$300,2,0),"")</f>
        <v/>
      </c>
      <c r="F8" s="20">
        <v>43497</v>
      </c>
      <c r="G8" s="20">
        <v>43481</v>
      </c>
      <c r="I8" s="20" t="s">
        <v>725</v>
      </c>
      <c r="J8" s="19" t="s">
        <v>3107</v>
      </c>
      <c r="K8" s="20" t="s">
        <v>860</v>
      </c>
      <c r="L8" s="20" t="s">
        <v>861</v>
      </c>
      <c r="N8" s="79" t="s">
        <v>913</v>
      </c>
      <c r="O8" s="79">
        <v>7</v>
      </c>
      <c r="P8" s="20" t="s">
        <v>305</v>
      </c>
      <c r="Q8" s="82" t="s">
        <v>5</v>
      </c>
      <c r="S8" s="19" t="s">
        <v>1430</v>
      </c>
      <c r="T8" s="19" t="s">
        <v>783</v>
      </c>
      <c r="U8" s="19" t="s">
        <v>1431</v>
      </c>
      <c r="V8" s="19" t="s">
        <v>1413</v>
      </c>
    </row>
    <row r="9" spans="1:22" x14ac:dyDescent="0.25">
      <c r="A9">
        <f>IF(ISNUMBER(SEARCH('Project Detail'!$B$5,'Data Validation'!B9)),MAX($A$1:A8)+1,0)</f>
        <v>0</v>
      </c>
      <c r="B9" s="135" t="s">
        <v>1348</v>
      </c>
      <c r="D9" t="str">
        <f>IFERROR(VLOOKUP(ROWS($D$2:D9),$A$2:$B$300,2,0),"")</f>
        <v/>
      </c>
      <c r="F9" s="20">
        <v>43512</v>
      </c>
      <c r="G9" s="20">
        <v>43497</v>
      </c>
      <c r="I9" s="20" t="s">
        <v>864</v>
      </c>
      <c r="J9" s="20" t="s">
        <v>865</v>
      </c>
      <c r="K9" s="20" t="s">
        <v>866</v>
      </c>
      <c r="L9" s="20" t="s">
        <v>858</v>
      </c>
      <c r="N9" s="79" t="s">
        <v>914</v>
      </c>
      <c r="O9" s="79">
        <v>8</v>
      </c>
      <c r="P9" s="20" t="s">
        <v>6</v>
      </c>
      <c r="Q9" s="82" t="s">
        <v>946</v>
      </c>
      <c r="S9" s="19" t="s">
        <v>1432</v>
      </c>
      <c r="T9" s="19" t="s">
        <v>1433</v>
      </c>
      <c r="U9" s="19" t="s">
        <v>335</v>
      </c>
      <c r="V9" s="19" t="s">
        <v>1413</v>
      </c>
    </row>
    <row r="10" spans="1:22" x14ac:dyDescent="0.25">
      <c r="A10">
        <f>IF(ISNUMBER(SEARCH('Project Detail'!$B$5,'Data Validation'!B10)),MAX($A$1:A9)+1,0)</f>
        <v>0</v>
      </c>
      <c r="B10" s="134" t="s">
        <v>424</v>
      </c>
      <c r="D10" t="str">
        <f>IFERROR(VLOOKUP(ROWS($D$2:D10),$A$2:$B$300,2,0),"")</f>
        <v/>
      </c>
      <c r="F10" s="20">
        <v>43525</v>
      </c>
      <c r="G10" s="20">
        <v>43512</v>
      </c>
      <c r="I10" s="19" t="s">
        <v>338</v>
      </c>
      <c r="J10" s="19" t="s">
        <v>3564</v>
      </c>
      <c r="K10" s="19" t="s">
        <v>867</v>
      </c>
      <c r="L10" s="19" t="s">
        <v>861</v>
      </c>
      <c r="N10" s="80" t="s">
        <v>915</v>
      </c>
      <c r="O10" s="80">
        <v>9</v>
      </c>
      <c r="Q10" s="82" t="s">
        <v>947</v>
      </c>
      <c r="S10" s="19" t="s">
        <v>1434</v>
      </c>
      <c r="T10" s="19" t="s">
        <v>1311</v>
      </c>
      <c r="U10" s="19" t="s">
        <v>773</v>
      </c>
      <c r="V10" s="19" t="s">
        <v>1413</v>
      </c>
    </row>
    <row r="11" spans="1:22" x14ac:dyDescent="0.25">
      <c r="A11">
        <f>IF(ISNUMBER(SEARCH('Project Detail'!$B$5,'Data Validation'!B11)),MAX($A$1:A10)+1,0)</f>
        <v>0</v>
      </c>
      <c r="B11" s="135" t="s">
        <v>1267</v>
      </c>
      <c r="D11" t="str">
        <f>IFERROR(VLOOKUP(ROWS($D$2:D11),$A$2:$B$300,2,0),"")</f>
        <v/>
      </c>
      <c r="F11" s="20">
        <v>43540</v>
      </c>
      <c r="G11" s="20">
        <v>43525</v>
      </c>
      <c r="I11" s="19" t="s">
        <v>868</v>
      </c>
      <c r="J11" s="19"/>
      <c r="K11" s="19"/>
      <c r="L11" s="19" t="s">
        <v>863</v>
      </c>
      <c r="N11" s="80" t="s">
        <v>916</v>
      </c>
      <c r="O11" s="80">
        <v>10</v>
      </c>
      <c r="P11" s="19" t="s">
        <v>7</v>
      </c>
      <c r="Q11" s="82" t="s">
        <v>7</v>
      </c>
      <c r="S11" s="19" t="s">
        <v>1435</v>
      </c>
      <c r="T11" s="19" t="s">
        <v>1436</v>
      </c>
      <c r="U11" s="19" t="s">
        <v>793</v>
      </c>
      <c r="V11" s="19" t="s">
        <v>1423</v>
      </c>
    </row>
    <row r="12" spans="1:22" x14ac:dyDescent="0.25">
      <c r="A12">
        <f>IF(ISNUMBER(SEARCH('Project Detail'!$B$5,'Data Validation'!B12)),MAX($A$1:A11)+1,0)</f>
        <v>0</v>
      </c>
      <c r="B12" s="134" t="s">
        <v>394</v>
      </c>
      <c r="D12" t="str">
        <f>IFERROR(VLOOKUP(ROWS($D$2:D12),$A$2:$B$300,2,0),"")</f>
        <v/>
      </c>
      <c r="F12" s="20">
        <v>43556</v>
      </c>
      <c r="G12" s="20">
        <v>43540</v>
      </c>
      <c r="I12" s="19" t="s">
        <v>128</v>
      </c>
      <c r="J12" s="19" t="s">
        <v>869</v>
      </c>
      <c r="K12" s="19" t="s">
        <v>870</v>
      </c>
      <c r="L12" s="19" t="s">
        <v>858</v>
      </c>
      <c r="N12" s="80" t="s">
        <v>917</v>
      </c>
      <c r="O12" s="80">
        <v>11</v>
      </c>
      <c r="P12" s="19" t="s">
        <v>306</v>
      </c>
      <c r="Q12" s="82" t="s">
        <v>10</v>
      </c>
      <c r="S12" s="19" t="s">
        <v>1437</v>
      </c>
      <c r="T12" s="19" t="s">
        <v>1438</v>
      </c>
      <c r="U12" s="19" t="s">
        <v>1439</v>
      </c>
      <c r="V12" s="19" t="s">
        <v>1413</v>
      </c>
    </row>
    <row r="13" spans="1:22" x14ac:dyDescent="0.25">
      <c r="A13">
        <f>IF(ISNUMBER(SEARCH('Project Detail'!$B$5,'Data Validation'!B13)),MAX($A$1:A12)+1,0)</f>
        <v>0</v>
      </c>
      <c r="B13" s="135" t="s">
        <v>398</v>
      </c>
      <c r="D13" t="str">
        <f>IFERROR(VLOOKUP(ROWS($D$2:D13),$A$2:$B$300,2,0),"")</f>
        <v/>
      </c>
      <c r="F13" s="20">
        <v>43571</v>
      </c>
      <c r="G13" s="20">
        <v>43556</v>
      </c>
      <c r="I13" s="19" t="s">
        <v>485</v>
      </c>
      <c r="J13" s="19" t="s">
        <v>865</v>
      </c>
      <c r="K13" s="19" t="s">
        <v>866</v>
      </c>
      <c r="L13" s="19" t="s">
        <v>858</v>
      </c>
      <c r="N13" s="80" t="s">
        <v>918</v>
      </c>
      <c r="O13" s="80">
        <v>12</v>
      </c>
      <c r="P13" s="19"/>
      <c r="Q13" s="82" t="s">
        <v>366</v>
      </c>
      <c r="S13" s="19" t="s">
        <v>1440</v>
      </c>
      <c r="T13" s="19" t="s">
        <v>1441</v>
      </c>
      <c r="U13" s="19" t="s">
        <v>787</v>
      </c>
      <c r="V13" s="19" t="s">
        <v>1423</v>
      </c>
    </row>
    <row r="14" spans="1:22" x14ac:dyDescent="0.25">
      <c r="A14">
        <f>IF(ISNUMBER(SEARCH('Project Detail'!$B$5,'Data Validation'!B14)),MAX($A$1:A13)+1,0)</f>
        <v>0</v>
      </c>
      <c r="B14" s="134" t="s">
        <v>406</v>
      </c>
      <c r="D14" t="str">
        <f>IFERROR(VLOOKUP(ROWS($D$2:D14),$A$2:$B$300,2,0),"")</f>
        <v/>
      </c>
      <c r="F14" s="20">
        <v>43586</v>
      </c>
      <c r="G14" s="20">
        <v>43571</v>
      </c>
      <c r="I14" s="19" t="s">
        <v>328</v>
      </c>
      <c r="J14" s="19" t="s">
        <v>3107</v>
      </c>
      <c r="K14" s="19" t="s">
        <v>850</v>
      </c>
      <c r="L14" s="19" t="s">
        <v>861</v>
      </c>
      <c r="N14" s="80" t="s">
        <v>919</v>
      </c>
      <c r="O14" s="80">
        <v>13</v>
      </c>
      <c r="P14" s="19" t="s">
        <v>353</v>
      </c>
      <c r="Q14" s="82" t="s">
        <v>367</v>
      </c>
      <c r="S14" s="19" t="s">
        <v>1442</v>
      </c>
      <c r="T14" s="19" t="s">
        <v>1443</v>
      </c>
      <c r="U14" s="19" t="s">
        <v>1444</v>
      </c>
      <c r="V14" s="19" t="s">
        <v>1413</v>
      </c>
    </row>
    <row r="15" spans="1:22" x14ac:dyDescent="0.25">
      <c r="A15">
        <f>IF(ISNUMBER(SEARCH('Project Detail'!$B$5,'Data Validation'!B15)),MAX($A$1:A14)+1,0)</f>
        <v>0</v>
      </c>
      <c r="B15" s="135" t="s">
        <v>410</v>
      </c>
      <c r="D15" t="str">
        <f>IFERROR(VLOOKUP(ROWS($D$2:D15),$A$2:$B$300,2,0),"")</f>
        <v/>
      </c>
      <c r="F15" s="20">
        <v>43601</v>
      </c>
      <c r="G15" s="20">
        <v>43586</v>
      </c>
      <c r="I15" s="19" t="s">
        <v>871</v>
      </c>
      <c r="J15" s="19" t="s">
        <v>3107</v>
      </c>
      <c r="K15" s="19" t="s">
        <v>850</v>
      </c>
      <c r="L15" s="19" t="s">
        <v>861</v>
      </c>
      <c r="N15" s="80" t="s">
        <v>920</v>
      </c>
      <c r="O15" s="80">
        <v>14</v>
      </c>
      <c r="P15" s="19" t="s">
        <v>323</v>
      </c>
      <c r="Q15" s="82" t="s">
        <v>948</v>
      </c>
      <c r="S15" s="19" t="s">
        <v>1445</v>
      </c>
      <c r="T15" s="19" t="s">
        <v>1446</v>
      </c>
      <c r="U15" s="19" t="s">
        <v>802</v>
      </c>
      <c r="V15" s="19" t="s">
        <v>1413</v>
      </c>
    </row>
    <row r="16" spans="1:22" x14ac:dyDescent="0.25">
      <c r="A16">
        <f>IF(ISNUMBER(SEARCH('Project Detail'!$B$5,'Data Validation'!B16)),MAX($A$1:A15)+1,0)</f>
        <v>0</v>
      </c>
      <c r="B16" s="134" t="s">
        <v>404</v>
      </c>
      <c r="D16" t="str">
        <f>IFERROR(VLOOKUP(ROWS($D$2:D16),$A$2:$B$300,2,0),"")</f>
        <v/>
      </c>
      <c r="F16" s="20">
        <v>43617</v>
      </c>
      <c r="G16" s="20">
        <v>43601</v>
      </c>
      <c r="I16" s="19" t="s">
        <v>223</v>
      </c>
      <c r="J16" s="19" t="s">
        <v>872</v>
      </c>
      <c r="K16" s="19" t="s">
        <v>873</v>
      </c>
      <c r="L16" s="19" t="s">
        <v>858</v>
      </c>
      <c r="N16" s="80" t="s">
        <v>921</v>
      </c>
      <c r="O16" s="80">
        <v>15</v>
      </c>
      <c r="P16" s="19" t="s">
        <v>8</v>
      </c>
      <c r="Q16" s="82" t="s">
        <v>8</v>
      </c>
      <c r="S16" s="19" t="s">
        <v>1447</v>
      </c>
      <c r="T16" s="19" t="s">
        <v>1448</v>
      </c>
      <c r="U16" s="19" t="s">
        <v>1449</v>
      </c>
      <c r="V16" s="19" t="s">
        <v>1413</v>
      </c>
    </row>
    <row r="17" spans="1:22" x14ac:dyDescent="0.25">
      <c r="A17">
        <f>IF(ISNUMBER(SEARCH('Project Detail'!$B$5,'Data Validation'!B17)),MAX($A$1:A16)+1,0)</f>
        <v>0</v>
      </c>
      <c r="B17" s="135" t="s">
        <v>421</v>
      </c>
      <c r="D17" t="str">
        <f>IFERROR(VLOOKUP(ROWS($D$2:D17),$A$2:$B$300,2,0),"")</f>
        <v/>
      </c>
      <c r="F17" s="20">
        <v>43632</v>
      </c>
      <c r="G17" s="20">
        <v>43617</v>
      </c>
      <c r="I17" s="19" t="s">
        <v>874</v>
      </c>
      <c r="J17" s="19"/>
      <c r="K17" s="19"/>
      <c r="L17" s="19" t="s">
        <v>863</v>
      </c>
      <c r="N17" s="80" t="s">
        <v>848</v>
      </c>
      <c r="O17" s="80">
        <v>16</v>
      </c>
      <c r="P17" s="19"/>
      <c r="Q17" s="82" t="s">
        <v>369</v>
      </c>
      <c r="S17" s="19" t="s">
        <v>1450</v>
      </c>
      <c r="T17" s="19" t="s">
        <v>1451</v>
      </c>
      <c r="U17" s="19" t="s">
        <v>693</v>
      </c>
      <c r="V17" s="19" t="s">
        <v>1413</v>
      </c>
    </row>
    <row r="18" spans="1:22" x14ac:dyDescent="0.25">
      <c r="A18">
        <f>IF(ISNUMBER(SEARCH('Project Detail'!$B$5,'Data Validation'!B18)),MAX($A$1:A17)+1,0)</f>
        <v>0</v>
      </c>
      <c r="B18" s="134" t="s">
        <v>428</v>
      </c>
      <c r="D18" t="str">
        <f>IFERROR(VLOOKUP(ROWS($D$2:D18),$A$2:$B$300,2,0),"")</f>
        <v/>
      </c>
      <c r="F18" s="20">
        <v>43647</v>
      </c>
      <c r="G18" s="20">
        <v>43632</v>
      </c>
      <c r="I18" s="19" t="s">
        <v>104</v>
      </c>
      <c r="J18" s="19" t="s">
        <v>875</v>
      </c>
      <c r="K18" s="19" t="s">
        <v>876</v>
      </c>
      <c r="L18" s="19" t="s">
        <v>858</v>
      </c>
      <c r="N18" s="80" t="s">
        <v>922</v>
      </c>
      <c r="O18" s="80">
        <v>17</v>
      </c>
      <c r="P18" s="19" t="s">
        <v>348</v>
      </c>
      <c r="Q18" s="82" t="s">
        <v>11</v>
      </c>
      <c r="S18" s="19" t="s">
        <v>1452</v>
      </c>
      <c r="T18" s="19" t="s">
        <v>1453</v>
      </c>
      <c r="U18" s="19" t="s">
        <v>1454</v>
      </c>
      <c r="V18" s="19" t="s">
        <v>1423</v>
      </c>
    </row>
    <row r="19" spans="1:22" x14ac:dyDescent="0.25">
      <c r="A19">
        <f>IF(ISNUMBER(SEARCH('Project Detail'!$B$5,'Data Validation'!B19)),MAX($A$1:A18)+1,0)</f>
        <v>0</v>
      </c>
      <c r="B19" s="135" t="s">
        <v>420</v>
      </c>
      <c r="D19" t="str">
        <f>IFERROR(VLOOKUP(ROWS($D$2:D19),$A$2:$B$300,2,0),"")</f>
        <v/>
      </c>
      <c r="F19" s="20">
        <v>43662</v>
      </c>
      <c r="G19" s="20">
        <v>43647</v>
      </c>
      <c r="I19" s="19" t="s">
        <v>877</v>
      </c>
      <c r="J19" s="19"/>
      <c r="K19" s="19" t="s">
        <v>878</v>
      </c>
      <c r="L19" s="19" t="s">
        <v>861</v>
      </c>
      <c r="N19" s="80" t="s">
        <v>923</v>
      </c>
      <c r="O19" s="80">
        <v>18</v>
      </c>
      <c r="P19" s="19" t="s">
        <v>938</v>
      </c>
      <c r="Q19" s="82" t="s">
        <v>1</v>
      </c>
      <c r="S19" s="19" t="s">
        <v>1455</v>
      </c>
      <c r="T19" s="19" t="s">
        <v>1456</v>
      </c>
      <c r="U19" s="19" t="s">
        <v>1457</v>
      </c>
      <c r="V19" s="19" t="s">
        <v>1413</v>
      </c>
    </row>
    <row r="20" spans="1:22" x14ac:dyDescent="0.25">
      <c r="A20">
        <f>IF(ISNUMBER(SEARCH('Project Detail'!$B$5,'Data Validation'!B20)),MAX($A$1:A19)+1,0)</f>
        <v>0</v>
      </c>
      <c r="B20" s="134" t="s">
        <v>983</v>
      </c>
      <c r="D20" t="str">
        <f>IFERROR(VLOOKUP(ROWS($D$2:D20),$A$2:$B$300,2,0),"")</f>
        <v/>
      </c>
      <c r="F20" s="20">
        <v>43678</v>
      </c>
      <c r="G20" s="20">
        <v>43662</v>
      </c>
      <c r="I20" s="19" t="s">
        <v>478</v>
      </c>
      <c r="J20" s="19" t="s">
        <v>879</v>
      </c>
      <c r="K20" s="19" t="s">
        <v>880</v>
      </c>
      <c r="L20" s="19" t="s">
        <v>858</v>
      </c>
      <c r="N20" s="80" t="s">
        <v>924</v>
      </c>
      <c r="O20" s="80">
        <v>19</v>
      </c>
      <c r="P20" s="19" t="s">
        <v>939</v>
      </c>
      <c r="Q20" s="82" t="s">
        <v>2</v>
      </c>
      <c r="S20" s="19" t="s">
        <v>1458</v>
      </c>
      <c r="T20" s="19" t="s">
        <v>1459</v>
      </c>
      <c r="U20" s="19" t="s">
        <v>1460</v>
      </c>
      <c r="V20" s="19" t="s">
        <v>1423</v>
      </c>
    </row>
    <row r="21" spans="1:22" x14ac:dyDescent="0.25">
      <c r="A21">
        <f>IF(ISNUMBER(SEARCH('Project Detail'!$B$5,'Data Validation'!B21)),MAX($A$1:A20)+1,0)</f>
        <v>0</v>
      </c>
      <c r="B21" s="135" t="s">
        <v>976</v>
      </c>
      <c r="D21" t="str">
        <f>IFERROR(VLOOKUP(ROWS($D$2:D21),$A$2:$B$300,2,0),"")</f>
        <v/>
      </c>
      <c r="F21" s="20">
        <v>43693</v>
      </c>
      <c r="G21" s="20">
        <v>43678</v>
      </c>
      <c r="I21" s="19" t="s">
        <v>881</v>
      </c>
      <c r="J21" s="19" t="s">
        <v>3107</v>
      </c>
      <c r="K21" s="19" t="s">
        <v>882</v>
      </c>
      <c r="L21" s="19" t="s">
        <v>861</v>
      </c>
      <c r="N21" s="80" t="s">
        <v>925</v>
      </c>
      <c r="O21" s="80">
        <v>20</v>
      </c>
      <c r="P21" s="19" t="s">
        <v>308</v>
      </c>
      <c r="Q21" s="82" t="s">
        <v>17</v>
      </c>
      <c r="S21" s="19" t="s">
        <v>1461</v>
      </c>
      <c r="T21" s="19" t="s">
        <v>1462</v>
      </c>
      <c r="U21" s="19" t="s">
        <v>1463</v>
      </c>
      <c r="V21" s="19" t="s">
        <v>1423</v>
      </c>
    </row>
    <row r="22" spans="1:22" x14ac:dyDescent="0.25">
      <c r="A22">
        <f>IF(ISNUMBER(SEARCH('Project Detail'!$B$5,'Data Validation'!B22)),MAX($A$1:A21)+1,0)</f>
        <v>0</v>
      </c>
      <c r="B22" s="134" t="s">
        <v>1234</v>
      </c>
      <c r="D22" t="str">
        <f>IFERROR(VLOOKUP(ROWS($D$2:D22),$A$2:$B$300,2,0),"")</f>
        <v/>
      </c>
      <c r="F22" s="20">
        <v>43709</v>
      </c>
      <c r="G22" s="20">
        <v>43693</v>
      </c>
      <c r="I22" s="19" t="s">
        <v>471</v>
      </c>
      <c r="J22" s="19" t="s">
        <v>883</v>
      </c>
      <c r="K22" s="19" t="s">
        <v>884</v>
      </c>
      <c r="L22" s="19" t="s">
        <v>858</v>
      </c>
      <c r="N22" s="80" t="s">
        <v>926</v>
      </c>
      <c r="O22" s="80">
        <v>21</v>
      </c>
      <c r="P22" s="19" t="s">
        <v>940</v>
      </c>
      <c r="Q22" s="82" t="s">
        <v>12</v>
      </c>
      <c r="S22" s="19" t="s">
        <v>1464</v>
      </c>
      <c r="T22" s="19" t="s">
        <v>1465</v>
      </c>
      <c r="U22" s="19" t="s">
        <v>1466</v>
      </c>
      <c r="V22" s="19" t="s">
        <v>1423</v>
      </c>
    </row>
    <row r="23" spans="1:22" x14ac:dyDescent="0.25">
      <c r="A23">
        <f>IF(ISNUMBER(SEARCH('Project Detail'!$B$5,'Data Validation'!B23)),MAX($A$1:A22)+1,0)</f>
        <v>0</v>
      </c>
      <c r="B23" s="135" t="s">
        <v>1377</v>
      </c>
      <c r="D23" t="str">
        <f>IFERROR(VLOOKUP(ROWS($D$2:D23),$A$2:$B$300,2,0),"")</f>
        <v/>
      </c>
      <c r="F23" s="20">
        <v>43724</v>
      </c>
      <c r="G23" s="20">
        <v>43709</v>
      </c>
      <c r="I23" s="19" t="s">
        <v>885</v>
      </c>
      <c r="J23" s="19" t="s">
        <v>3563</v>
      </c>
      <c r="K23" s="19" t="s">
        <v>886</v>
      </c>
      <c r="L23" s="19" t="s">
        <v>861</v>
      </c>
      <c r="N23" s="80" t="s">
        <v>927</v>
      </c>
      <c r="O23" s="80">
        <v>22</v>
      </c>
      <c r="P23" s="19" t="s">
        <v>941</v>
      </c>
      <c r="Q23" s="82" t="s">
        <v>13</v>
      </c>
      <c r="S23" s="19" t="s">
        <v>1467</v>
      </c>
      <c r="T23" s="19" t="s">
        <v>1468</v>
      </c>
      <c r="U23" s="19" t="s">
        <v>1469</v>
      </c>
      <c r="V23" s="19" t="s">
        <v>1423</v>
      </c>
    </row>
    <row r="24" spans="1:22" x14ac:dyDescent="0.25">
      <c r="A24">
        <f>IF(ISNUMBER(SEARCH('Project Detail'!$B$5,'Data Validation'!B24)),MAX($A$1:A23)+1,0)</f>
        <v>0</v>
      </c>
      <c r="B24" s="134" t="s">
        <v>1167</v>
      </c>
      <c r="D24" t="str">
        <f>IFERROR(VLOOKUP(ROWS($D$2:D24),$A$2:$B$300,2,0),"")</f>
        <v/>
      </c>
      <c r="F24" s="20">
        <v>43739</v>
      </c>
      <c r="G24" s="20">
        <v>43724</v>
      </c>
      <c r="I24" s="19" t="s">
        <v>831</v>
      </c>
      <c r="J24" s="19"/>
      <c r="K24" s="19"/>
      <c r="L24" s="19" t="s">
        <v>863</v>
      </c>
      <c r="N24" s="80" t="s">
        <v>928</v>
      </c>
      <c r="O24" s="80">
        <v>23</v>
      </c>
      <c r="P24" s="20" t="s">
        <v>322</v>
      </c>
      <c r="Q24" s="82" t="s">
        <v>9</v>
      </c>
      <c r="S24" s="19" t="s">
        <v>1470</v>
      </c>
      <c r="T24" s="19" t="s">
        <v>1471</v>
      </c>
      <c r="U24" s="19" t="s">
        <v>1472</v>
      </c>
      <c r="V24" s="19" t="s">
        <v>1413</v>
      </c>
    </row>
    <row r="25" spans="1:22" x14ac:dyDescent="0.25">
      <c r="A25">
        <f>IF(ISNUMBER(SEARCH('Project Detail'!$B$5,'Data Validation'!B25)),MAX($A$1:A24)+1,0)</f>
        <v>0</v>
      </c>
      <c r="B25" s="135" t="s">
        <v>1120</v>
      </c>
      <c r="D25" t="str">
        <f>IFERROR(VLOOKUP(ROWS($D$2:D25),$A$2:$B$300,2,0),"")</f>
        <v/>
      </c>
      <c r="F25" s="20">
        <v>43754</v>
      </c>
      <c r="G25" s="20">
        <v>43739</v>
      </c>
      <c r="I25" s="19" t="s">
        <v>345</v>
      </c>
      <c r="J25" s="19" t="s">
        <v>887</v>
      </c>
      <c r="K25" s="19" t="s">
        <v>888</v>
      </c>
      <c r="L25" s="19" t="s">
        <v>858</v>
      </c>
      <c r="N25" s="80" t="s">
        <v>929</v>
      </c>
      <c r="O25" s="80">
        <v>24</v>
      </c>
      <c r="P25" s="20" t="s">
        <v>358</v>
      </c>
      <c r="Q25" s="82" t="s">
        <v>14</v>
      </c>
      <c r="S25" s="19" t="s">
        <v>1473</v>
      </c>
      <c r="T25" s="19" t="s">
        <v>1474</v>
      </c>
      <c r="U25" s="19" t="s">
        <v>820</v>
      </c>
      <c r="V25" s="19" t="s">
        <v>1413</v>
      </c>
    </row>
    <row r="26" spans="1:22" x14ac:dyDescent="0.25">
      <c r="A26">
        <f>IF(ISNUMBER(SEARCH('Project Detail'!$B$5,'Data Validation'!B26)),MAX($A$1:A25)+1,0)</f>
        <v>0</v>
      </c>
      <c r="B26" s="134" t="s">
        <v>1118</v>
      </c>
      <c r="D26" t="str">
        <f>IFERROR(VLOOKUP(ROWS($D$2:D26),$A$2:$B$300,2,0),"")</f>
        <v/>
      </c>
      <c r="F26" s="20">
        <v>43770</v>
      </c>
      <c r="G26" s="20">
        <v>43754</v>
      </c>
      <c r="I26" s="19" t="s">
        <v>889</v>
      </c>
      <c r="J26" s="19"/>
      <c r="K26" s="19" t="s">
        <v>888</v>
      </c>
      <c r="L26" s="19" t="s">
        <v>858</v>
      </c>
      <c r="N26" s="80" t="s">
        <v>930</v>
      </c>
      <c r="O26" s="80">
        <v>25</v>
      </c>
      <c r="P26" s="20" t="s">
        <v>942</v>
      </c>
      <c r="Q26" s="82" t="s">
        <v>15</v>
      </c>
      <c r="S26" s="19" t="s">
        <v>1475</v>
      </c>
      <c r="T26" s="19" t="s">
        <v>1476</v>
      </c>
      <c r="U26" s="19" t="s">
        <v>826</v>
      </c>
      <c r="V26" s="19" t="s">
        <v>1413</v>
      </c>
    </row>
    <row r="27" spans="1:22" x14ac:dyDescent="0.25">
      <c r="A27">
        <f>IF(ISNUMBER(SEARCH('Project Detail'!$B$5,'Data Validation'!B27)),MAX($A$1:A26)+1,0)</f>
        <v>0</v>
      </c>
      <c r="B27" s="135" t="s">
        <v>444</v>
      </c>
      <c r="D27" t="str">
        <f>IFERROR(VLOOKUP(ROWS($D$2:D27),$A$2:$B$300,2,0),"")</f>
        <v/>
      </c>
      <c r="F27" s="20">
        <v>43785</v>
      </c>
      <c r="G27" s="20">
        <v>43770</v>
      </c>
      <c r="I27" s="19" t="s">
        <v>890</v>
      </c>
      <c r="J27" s="19" t="s">
        <v>3107</v>
      </c>
      <c r="K27" s="19"/>
      <c r="L27" s="19"/>
      <c r="N27" s="80" t="s">
        <v>931</v>
      </c>
      <c r="O27" s="80">
        <v>26</v>
      </c>
      <c r="P27" s="20" t="s">
        <v>943</v>
      </c>
      <c r="Q27" s="82" t="s">
        <v>16</v>
      </c>
      <c r="S27" s="19" t="s">
        <v>1477</v>
      </c>
      <c r="T27" s="19" t="s">
        <v>1478</v>
      </c>
      <c r="U27" s="19" t="s">
        <v>1479</v>
      </c>
      <c r="V27" s="19" t="s">
        <v>1413</v>
      </c>
    </row>
    <row r="28" spans="1:22" x14ac:dyDescent="0.25">
      <c r="A28">
        <f>IF(ISNUMBER(SEARCH('Project Detail'!$B$5,'Data Validation'!B28)),MAX($A$1:A27)+1,0)</f>
        <v>0</v>
      </c>
      <c r="B28" s="134" t="s">
        <v>446</v>
      </c>
      <c r="D28" t="str">
        <f>IFERROR(VLOOKUP(ROWS($D$2:D28),$A$2:$B$300,2,0),"")</f>
        <v/>
      </c>
      <c r="F28" s="20">
        <v>43800</v>
      </c>
      <c r="G28" s="20">
        <v>43785</v>
      </c>
      <c r="I28" s="19" t="s">
        <v>891</v>
      </c>
      <c r="J28" s="19" t="s">
        <v>3107</v>
      </c>
      <c r="K28" s="19"/>
      <c r="L28" s="19"/>
      <c r="N28" s="80" t="s">
        <v>932</v>
      </c>
      <c r="O28" s="80">
        <v>27</v>
      </c>
      <c r="P28" s="20" t="s">
        <v>309</v>
      </c>
      <c r="Q28" s="82" t="s">
        <v>20</v>
      </c>
      <c r="S28" s="19" t="s">
        <v>1480</v>
      </c>
      <c r="T28" s="19" t="s">
        <v>1481</v>
      </c>
      <c r="U28" s="19" t="s">
        <v>1482</v>
      </c>
      <c r="V28" s="19" t="s">
        <v>1413</v>
      </c>
    </row>
    <row r="29" spans="1:22" x14ac:dyDescent="0.25">
      <c r="A29">
        <f>IF(ISNUMBER(SEARCH('Project Detail'!$B$5,'Data Validation'!B29)),MAX($A$1:A28)+1,0)</f>
        <v>0</v>
      </c>
      <c r="B29" s="135" t="s">
        <v>457</v>
      </c>
      <c r="D29" t="str">
        <f>IFERROR(VLOOKUP(ROWS($D$2:D29),$A$2:$B$300,2,0),"")</f>
        <v/>
      </c>
      <c r="F29" s="20">
        <v>43815</v>
      </c>
      <c r="G29" s="20">
        <v>43800</v>
      </c>
      <c r="I29" s="19" t="s">
        <v>314</v>
      </c>
      <c r="J29" s="19" t="s">
        <v>3107</v>
      </c>
      <c r="K29" s="19" t="s">
        <v>892</v>
      </c>
      <c r="L29" s="19" t="s">
        <v>861</v>
      </c>
      <c r="N29" s="80" t="s">
        <v>933</v>
      </c>
      <c r="O29" s="80">
        <v>28</v>
      </c>
      <c r="P29" s="20" t="s">
        <v>944</v>
      </c>
      <c r="Q29" s="82" t="s">
        <v>18</v>
      </c>
      <c r="S29" s="19" t="s">
        <v>1483</v>
      </c>
      <c r="T29" s="19" t="s">
        <v>1484</v>
      </c>
      <c r="U29" s="19" t="s">
        <v>481</v>
      </c>
      <c r="V29" s="19" t="s">
        <v>1413</v>
      </c>
    </row>
    <row r="30" spans="1:22" x14ac:dyDescent="0.25">
      <c r="A30">
        <f>IF(ISNUMBER(SEARCH('Project Detail'!$B$5,'Data Validation'!B30)),MAX($A$1:A29)+1,0)</f>
        <v>0</v>
      </c>
      <c r="B30" s="134" t="s">
        <v>979</v>
      </c>
      <c r="D30" t="str">
        <f>IFERROR(VLOOKUP(ROWS($D$2:D30),$A$2:$B$300,2,0),"")</f>
        <v/>
      </c>
      <c r="F30" s="20">
        <v>43831</v>
      </c>
      <c r="G30" s="20">
        <v>43815</v>
      </c>
      <c r="I30" s="19" t="s">
        <v>893</v>
      </c>
      <c r="J30" s="19"/>
      <c r="K30" s="19" t="s">
        <v>894</v>
      </c>
      <c r="L30" s="19" t="s">
        <v>858</v>
      </c>
      <c r="N30" s="80" t="s">
        <v>934</v>
      </c>
      <c r="O30" s="80">
        <v>29</v>
      </c>
      <c r="P30" s="20" t="s">
        <v>945</v>
      </c>
      <c r="Q30" s="82" t="s">
        <v>19</v>
      </c>
      <c r="S30" s="19" t="s">
        <v>1485</v>
      </c>
      <c r="T30" s="19" t="s">
        <v>1486</v>
      </c>
      <c r="U30" s="19" t="s">
        <v>694</v>
      </c>
      <c r="V30" s="19" t="s">
        <v>1423</v>
      </c>
    </row>
    <row r="31" spans="1:22" x14ac:dyDescent="0.25">
      <c r="A31">
        <f>IF(ISNUMBER(SEARCH('Project Detail'!$B$5,'Data Validation'!B31)),MAX($A$1:A30)+1,0)</f>
        <v>0</v>
      </c>
      <c r="B31" s="135" t="s">
        <v>1314</v>
      </c>
      <c r="D31" t="str">
        <f>IFERROR(VLOOKUP(ROWS($D$2:D31),$A$2:$B$300,2,0),"")</f>
        <v/>
      </c>
      <c r="F31" s="20">
        <v>43846</v>
      </c>
      <c r="G31" s="20">
        <v>43831</v>
      </c>
      <c r="I31" s="19" t="s">
        <v>895</v>
      </c>
      <c r="J31" s="19"/>
      <c r="K31" s="19" t="s">
        <v>894</v>
      </c>
      <c r="L31" s="19" t="s">
        <v>858</v>
      </c>
      <c r="N31" s="80" t="s">
        <v>935</v>
      </c>
      <c r="O31" s="80">
        <v>30</v>
      </c>
      <c r="P31" s="20" t="s">
        <v>319</v>
      </c>
      <c r="Q31" s="82" t="s">
        <v>949</v>
      </c>
      <c r="S31" s="19" t="s">
        <v>1487</v>
      </c>
      <c r="T31" s="19" t="s">
        <v>1488</v>
      </c>
      <c r="U31" s="19" t="s">
        <v>1489</v>
      </c>
      <c r="V31" s="19" t="s">
        <v>1423</v>
      </c>
    </row>
    <row r="32" spans="1:22" x14ac:dyDescent="0.25">
      <c r="A32">
        <f>IF(ISNUMBER(SEARCH('Project Detail'!$B$5,'Data Validation'!B32)),MAX($A$1:A31)+1,0)</f>
        <v>0</v>
      </c>
      <c r="B32" s="134" t="s">
        <v>1040</v>
      </c>
      <c r="D32" t="str">
        <f>IFERROR(VLOOKUP(ROWS($D$2:D32),$A$2:$B$300,2,0),"")</f>
        <v/>
      </c>
      <c r="F32" s="20">
        <v>43862</v>
      </c>
      <c r="G32" s="20">
        <v>43846</v>
      </c>
      <c r="I32" s="19" t="s">
        <v>496</v>
      </c>
      <c r="J32" s="19" t="s">
        <v>896</v>
      </c>
      <c r="K32" s="19" t="s">
        <v>894</v>
      </c>
      <c r="L32" s="19" t="s">
        <v>858</v>
      </c>
      <c r="N32" s="80" t="s">
        <v>936</v>
      </c>
      <c r="O32" s="80">
        <v>31</v>
      </c>
      <c r="P32" s="20"/>
      <c r="Q32" s="82" t="s">
        <v>950</v>
      </c>
      <c r="S32" s="19" t="s">
        <v>1490</v>
      </c>
      <c r="T32" s="19" t="s">
        <v>1491</v>
      </c>
      <c r="U32" s="19" t="s">
        <v>1233</v>
      </c>
      <c r="V32" s="19" t="s">
        <v>1413</v>
      </c>
    </row>
    <row r="33" spans="1:22" x14ac:dyDescent="0.25">
      <c r="A33">
        <f>IF(ISNUMBER(SEARCH('Project Detail'!$B$5,'Data Validation'!B33)),MAX($A$1:A32)+1,0)</f>
        <v>0</v>
      </c>
      <c r="B33" s="135" t="s">
        <v>329</v>
      </c>
      <c r="D33" t="str">
        <f>IFERROR(VLOOKUP(ROWS($D$2:D33),$A$2:$B$300,2,0),"")</f>
        <v/>
      </c>
      <c r="F33" s="20">
        <v>43877</v>
      </c>
      <c r="G33" s="20">
        <v>43862</v>
      </c>
      <c r="I33" s="19" t="s">
        <v>897</v>
      </c>
      <c r="J33" s="19"/>
      <c r="K33" s="19"/>
      <c r="L33" s="19" t="s">
        <v>863</v>
      </c>
      <c r="N33" s="80" t="s">
        <v>937</v>
      </c>
      <c r="O33" s="80">
        <v>32</v>
      </c>
      <c r="P33" s="20"/>
      <c r="Q33" s="82" t="s">
        <v>951</v>
      </c>
      <c r="S33" s="19" t="s">
        <v>1492</v>
      </c>
      <c r="T33" s="19" t="s">
        <v>1493</v>
      </c>
      <c r="U33" s="19" t="s">
        <v>1494</v>
      </c>
      <c r="V33" s="19" t="s">
        <v>1413</v>
      </c>
    </row>
    <row r="34" spans="1:22" x14ac:dyDescent="0.25">
      <c r="A34">
        <f>IF(ISNUMBER(SEARCH('Project Detail'!$B$5,'Data Validation'!B34)),MAX($A$1:A33)+1,0)</f>
        <v>0</v>
      </c>
      <c r="B34" s="134" t="s">
        <v>1260</v>
      </c>
      <c r="D34" t="str">
        <f>IFERROR(VLOOKUP(ROWS($D$2:D34),$A$2:$B$300,2,0),"")</f>
        <v/>
      </c>
      <c r="F34" s="20">
        <v>43891</v>
      </c>
      <c r="G34" s="20">
        <v>43877</v>
      </c>
      <c r="I34" s="19" t="s">
        <v>849</v>
      </c>
      <c r="J34" s="19" t="s">
        <v>3107</v>
      </c>
      <c r="K34" s="19" t="s">
        <v>851</v>
      </c>
      <c r="L34" s="19" t="s">
        <v>861</v>
      </c>
      <c r="N34" s="80" t="s">
        <v>955</v>
      </c>
      <c r="O34" s="80">
        <v>33</v>
      </c>
      <c r="P34" s="19"/>
      <c r="Q34" s="82" t="s">
        <v>952</v>
      </c>
      <c r="S34" s="19" t="s">
        <v>1495</v>
      </c>
      <c r="T34" s="19" t="s">
        <v>1496</v>
      </c>
      <c r="U34" s="19" t="s">
        <v>1393</v>
      </c>
      <c r="V34" s="19" t="s">
        <v>1413</v>
      </c>
    </row>
    <row r="35" spans="1:22" x14ac:dyDescent="0.25">
      <c r="A35">
        <f>IF(ISNUMBER(SEARCH('Project Detail'!$B$5,'Data Validation'!B35)),MAX($A$1:A34)+1,0)</f>
        <v>0</v>
      </c>
      <c r="B35" s="135" t="s">
        <v>1181</v>
      </c>
      <c r="D35" t="str">
        <f>IFERROR(VLOOKUP(ROWS($D$2:D35),$A$2:$B$300,2,0),"")</f>
        <v/>
      </c>
      <c r="F35" s="20">
        <v>43906</v>
      </c>
      <c r="G35" s="20">
        <v>43891</v>
      </c>
      <c r="I35" s="19" t="s">
        <v>534</v>
      </c>
      <c r="J35" s="19" t="s">
        <v>898</v>
      </c>
      <c r="K35" s="19" t="s">
        <v>899</v>
      </c>
      <c r="L35" s="19" t="s">
        <v>858</v>
      </c>
      <c r="N35" s="80" t="s">
        <v>956</v>
      </c>
      <c r="O35" s="80">
        <v>34</v>
      </c>
      <c r="P35" s="19"/>
      <c r="Q35" s="82" t="s">
        <v>953</v>
      </c>
      <c r="S35" s="19" t="s">
        <v>1497</v>
      </c>
      <c r="T35" s="19" t="s">
        <v>1498</v>
      </c>
      <c r="U35" s="19" t="s">
        <v>1499</v>
      </c>
      <c r="V35" s="19" t="s">
        <v>1413</v>
      </c>
    </row>
    <row r="36" spans="1:22" x14ac:dyDescent="0.25">
      <c r="A36">
        <f>IF(ISNUMBER(SEARCH('Project Detail'!$B$5,'Data Validation'!B36)),MAX($A$1:A35)+1,0)</f>
        <v>0</v>
      </c>
      <c r="B36" s="134" t="s">
        <v>1324</v>
      </c>
      <c r="D36" t="str">
        <f>IFERROR(VLOOKUP(ROWS($D$2:D36),$A$2:$B$300,2,0),"")</f>
        <v/>
      </c>
      <c r="F36" s="20">
        <v>43922</v>
      </c>
      <c r="G36" s="20">
        <v>43906</v>
      </c>
      <c r="I36" s="19" t="s">
        <v>233</v>
      </c>
      <c r="J36" s="19" t="s">
        <v>900</v>
      </c>
      <c r="K36" s="19" t="s">
        <v>901</v>
      </c>
      <c r="L36" s="19" t="s">
        <v>858</v>
      </c>
      <c r="N36" s="80" t="s">
        <v>957</v>
      </c>
      <c r="O36" s="80">
        <v>35</v>
      </c>
      <c r="P36" s="19"/>
      <c r="Q36" s="82" t="s">
        <v>954</v>
      </c>
      <c r="S36" s="19" t="s">
        <v>1500</v>
      </c>
      <c r="T36" s="19" t="s">
        <v>1501</v>
      </c>
      <c r="U36" s="19" t="s">
        <v>513</v>
      </c>
      <c r="V36" s="19" t="s">
        <v>1413</v>
      </c>
    </row>
    <row r="37" spans="1:22" x14ac:dyDescent="0.25">
      <c r="A37">
        <f>IF(ISNUMBER(SEARCH('Project Detail'!$B$5,'Data Validation'!B37)),MAX($A$1:A36)+1,0)</f>
        <v>0</v>
      </c>
      <c r="B37" s="135" t="s">
        <v>1340</v>
      </c>
      <c r="D37" t="str">
        <f>IFERROR(VLOOKUP(ROWS($D$2:D37),$A$2:$B$300,2,0),"")</f>
        <v/>
      </c>
      <c r="F37" s="20">
        <v>43937</v>
      </c>
      <c r="G37" s="20">
        <v>43922</v>
      </c>
      <c r="I37" s="19" t="s">
        <v>123</v>
      </c>
      <c r="J37" s="19"/>
      <c r="K37" s="19"/>
      <c r="L37" s="19" t="s">
        <v>863</v>
      </c>
      <c r="N37" s="80" t="s">
        <v>958</v>
      </c>
      <c r="O37" s="80">
        <v>36</v>
      </c>
      <c r="P37" s="19"/>
      <c r="Q37" s="82" t="s">
        <v>316</v>
      </c>
      <c r="S37" s="19" t="s">
        <v>1502</v>
      </c>
      <c r="T37" s="19" t="s">
        <v>1503</v>
      </c>
      <c r="U37" s="19" t="s">
        <v>1504</v>
      </c>
      <c r="V37" s="19" t="s">
        <v>1413</v>
      </c>
    </row>
    <row r="38" spans="1:22" x14ac:dyDescent="0.25">
      <c r="A38">
        <f>IF(ISNUMBER(SEARCH('Project Detail'!$B$5,'Data Validation'!B38)),MAX($A$1:A37)+1,0)</f>
        <v>0</v>
      </c>
      <c r="B38" s="134" t="s">
        <v>441</v>
      </c>
      <c r="D38" t="str">
        <f>IFERROR(VLOOKUP(ROWS($D$2:D38),$A$2:$B$300,2,0),"")</f>
        <v/>
      </c>
      <c r="I38" s="19" t="s">
        <v>523</v>
      </c>
      <c r="J38" s="19" t="s">
        <v>902</v>
      </c>
      <c r="K38" s="19" t="s">
        <v>903</v>
      </c>
      <c r="L38" s="19" t="s">
        <v>858</v>
      </c>
      <c r="N38" s="80" t="s">
        <v>959</v>
      </c>
      <c r="O38" s="80">
        <v>37</v>
      </c>
      <c r="P38" s="19"/>
      <c r="Q38" s="82" t="s">
        <v>317</v>
      </c>
      <c r="S38" s="19" t="s">
        <v>1505</v>
      </c>
      <c r="T38" s="19" t="s">
        <v>1506</v>
      </c>
      <c r="U38" s="19" t="s">
        <v>1507</v>
      </c>
      <c r="V38" s="19" t="s">
        <v>1413</v>
      </c>
    </row>
    <row r="39" spans="1:22" x14ac:dyDescent="0.25">
      <c r="A39">
        <f>IF(ISNUMBER(SEARCH('Project Detail'!$B$5,'Data Validation'!B39)),MAX($A$1:A38)+1,0)</f>
        <v>0</v>
      </c>
      <c r="B39" s="135" t="s">
        <v>443</v>
      </c>
      <c r="D39" t="str">
        <f>IFERROR(VLOOKUP(ROWS($D$2:D39),$A$2:$B$300,2,0),"")</f>
        <v/>
      </c>
      <c r="I39" s="19" t="s">
        <v>904</v>
      </c>
      <c r="J39" s="19"/>
      <c r="K39" s="19"/>
      <c r="L39" s="19"/>
      <c r="N39" s="80" t="s">
        <v>960</v>
      </c>
      <c r="O39" s="80">
        <v>38</v>
      </c>
      <c r="P39" s="19"/>
      <c r="Q39" s="82" t="s">
        <v>357</v>
      </c>
      <c r="S39" s="19" t="s">
        <v>1508</v>
      </c>
      <c r="T39" s="19" t="s">
        <v>1509</v>
      </c>
      <c r="U39" s="19" t="s">
        <v>1510</v>
      </c>
      <c r="V39" s="19" t="s">
        <v>1413</v>
      </c>
    </row>
    <row r="40" spans="1:22" x14ac:dyDescent="0.25">
      <c r="A40">
        <f>IF(ISNUMBER(SEARCH('Project Detail'!$B$5,'Data Validation'!B40)),MAX($A$1:A39)+1,0)</f>
        <v>0</v>
      </c>
      <c r="B40" s="134" t="s">
        <v>448</v>
      </c>
      <c r="D40" t="str">
        <f>IFERROR(VLOOKUP(ROWS($D$2:D40),$A$2:$B$300,2,0),"")</f>
        <v/>
      </c>
      <c r="I40" s="19" t="s">
        <v>832</v>
      </c>
      <c r="J40" s="19" t="s">
        <v>905</v>
      </c>
      <c r="K40" s="19" t="s">
        <v>906</v>
      </c>
      <c r="L40" s="19" t="s">
        <v>858</v>
      </c>
      <c r="N40" s="80" t="s">
        <v>961</v>
      </c>
      <c r="O40" s="80">
        <v>39</v>
      </c>
      <c r="P40" s="19"/>
      <c r="Q40" s="82" t="s">
        <v>315</v>
      </c>
      <c r="S40" s="19" t="s">
        <v>1511</v>
      </c>
      <c r="T40" s="19" t="s">
        <v>1512</v>
      </c>
      <c r="U40" s="19" t="s">
        <v>1513</v>
      </c>
      <c r="V40" s="19" t="s">
        <v>1413</v>
      </c>
    </row>
    <row r="41" spans="1:22" x14ac:dyDescent="0.25">
      <c r="A41">
        <f>IF(ISNUMBER(SEARCH('Project Detail'!$B$5,'Data Validation'!B41)),MAX($A$1:A40)+1,0)</f>
        <v>0</v>
      </c>
      <c r="B41" s="135" t="s">
        <v>459</v>
      </c>
      <c r="D41" t="str">
        <f>IFERROR(VLOOKUP(ROWS($D$2:D41),$A$2:$B$300,2,0),"")</f>
        <v/>
      </c>
      <c r="S41" s="19" t="s">
        <v>1514</v>
      </c>
      <c r="T41" s="19" t="s">
        <v>1515</v>
      </c>
      <c r="U41" s="19" t="s">
        <v>1516</v>
      </c>
      <c r="V41" s="19" t="s">
        <v>1413</v>
      </c>
    </row>
    <row r="42" spans="1:22" x14ac:dyDescent="0.25">
      <c r="A42">
        <f>IF(ISNUMBER(SEARCH('Project Detail'!$B$5,'Data Validation'!B42)),MAX($A$1:A41)+1,0)</f>
        <v>0</v>
      </c>
      <c r="B42" s="134" t="s">
        <v>455</v>
      </c>
      <c r="D42" t="str">
        <f>IFERROR(VLOOKUP(ROWS($D$2:D42),$A$2:$B$300,2,0),"")</f>
        <v/>
      </c>
      <c r="S42" s="19" t="s">
        <v>1517</v>
      </c>
      <c r="T42" s="19" t="s">
        <v>1518</v>
      </c>
      <c r="U42" s="19" t="s">
        <v>1519</v>
      </c>
      <c r="V42" s="19" t="s">
        <v>1413</v>
      </c>
    </row>
    <row r="43" spans="1:22" x14ac:dyDescent="0.25">
      <c r="A43">
        <f>IF(ISNUMBER(SEARCH('Project Detail'!$B$5,'Data Validation'!B43)),MAX($A$1:A42)+1,0)</f>
        <v>0</v>
      </c>
      <c r="B43" s="135" t="s">
        <v>442</v>
      </c>
      <c r="D43" t="str">
        <f>IFERROR(VLOOKUP(ROWS($D$2:D43),$A$2:$B$300,2,0),"")</f>
        <v/>
      </c>
      <c r="S43" s="19" t="s">
        <v>1520</v>
      </c>
      <c r="T43" s="19" t="s">
        <v>1521</v>
      </c>
      <c r="U43" s="19" t="s">
        <v>1522</v>
      </c>
      <c r="V43" s="19" t="s">
        <v>1413</v>
      </c>
    </row>
    <row r="44" spans="1:22" x14ac:dyDescent="0.25">
      <c r="A44">
        <f>IF(ISNUMBER(SEARCH('Project Detail'!$B$5,'Data Validation'!B44)),MAX($A$1:A43)+1,0)</f>
        <v>0</v>
      </c>
      <c r="B44" s="134" t="s">
        <v>454</v>
      </c>
      <c r="D44" t="str">
        <f>IFERROR(VLOOKUP(ROWS($D$2:D44),$A$2:$B$300,2,0),"")</f>
        <v/>
      </c>
      <c r="S44" s="19" t="s">
        <v>1523</v>
      </c>
      <c r="T44" s="19" t="s">
        <v>1524</v>
      </c>
      <c r="U44" s="19" t="s">
        <v>1524</v>
      </c>
      <c r="V44" s="19" t="s">
        <v>1423</v>
      </c>
    </row>
    <row r="45" spans="1:22" x14ac:dyDescent="0.25">
      <c r="A45">
        <f>IF(ISNUMBER(SEARCH('Project Detail'!$B$5,'Data Validation'!B45)),MAX($A$1:A44)+1,0)</f>
        <v>0</v>
      </c>
      <c r="B45" s="135" t="s">
        <v>452</v>
      </c>
      <c r="D45" t="str">
        <f>IFERROR(VLOOKUP(ROWS($D$2:D45),$A$2:$B$300,2,0),"")</f>
        <v/>
      </c>
      <c r="S45" s="19" t="s">
        <v>1525</v>
      </c>
      <c r="T45" s="19" t="s">
        <v>1526</v>
      </c>
      <c r="U45" s="19" t="s">
        <v>475</v>
      </c>
      <c r="V45" s="19" t="s">
        <v>1423</v>
      </c>
    </row>
    <row r="46" spans="1:22" x14ac:dyDescent="0.25">
      <c r="A46">
        <f>IF(ISNUMBER(SEARCH('Project Detail'!$B$5,'Data Validation'!B46)),MAX($A$1:A45)+1,0)</f>
        <v>0</v>
      </c>
      <c r="B46" s="134" t="s">
        <v>450</v>
      </c>
      <c r="D46" t="str">
        <f>IFERROR(VLOOKUP(ROWS($D$2:D46),$A$2:$B$300,2,0),"")</f>
        <v/>
      </c>
      <c r="S46" s="19" t="s">
        <v>1527</v>
      </c>
      <c r="T46" s="19" t="s">
        <v>1528</v>
      </c>
      <c r="U46" s="19" t="s">
        <v>1529</v>
      </c>
      <c r="V46" s="19" t="s">
        <v>1413</v>
      </c>
    </row>
    <row r="47" spans="1:22" x14ac:dyDescent="0.25">
      <c r="A47">
        <f>IF(ISNUMBER(SEARCH('Project Detail'!$B$5,'Data Validation'!B47)),MAX($A$1:A46)+1,0)</f>
        <v>0</v>
      </c>
      <c r="B47" s="135" t="s">
        <v>1101</v>
      </c>
      <c r="D47" t="str">
        <f>IFERROR(VLOOKUP(ROWS($D$2:D47),$A$2:$B$300,2,0),"")</f>
        <v/>
      </c>
      <c r="S47" s="19" t="s">
        <v>1530</v>
      </c>
      <c r="T47" s="19" t="s">
        <v>1531</v>
      </c>
      <c r="U47" s="19" t="s">
        <v>1532</v>
      </c>
      <c r="V47" s="19" t="s">
        <v>1413</v>
      </c>
    </row>
    <row r="48" spans="1:22" x14ac:dyDescent="0.25">
      <c r="A48">
        <f>IF(ISNUMBER(SEARCH('Project Detail'!$B$5,'Data Validation'!B48)),MAX($A$1:A47)+1,0)</f>
        <v>0</v>
      </c>
      <c r="B48" s="134" t="s">
        <v>1160</v>
      </c>
      <c r="D48" t="str">
        <f>IFERROR(VLOOKUP(ROWS($D$2:D48),$A$2:$B$300,2,0),"")</f>
        <v/>
      </c>
      <c r="S48" s="19" t="s">
        <v>1533</v>
      </c>
      <c r="T48" s="19" t="s">
        <v>1534</v>
      </c>
      <c r="U48" s="19" t="s">
        <v>1535</v>
      </c>
      <c r="V48" s="19" t="s">
        <v>1413</v>
      </c>
    </row>
    <row r="49" spans="1:22" x14ac:dyDescent="0.25">
      <c r="A49">
        <f>IF(ISNUMBER(SEARCH('Project Detail'!$B$5,'Data Validation'!B49)),MAX($A$1:A48)+1,0)</f>
        <v>0</v>
      </c>
      <c r="B49" s="135" t="s">
        <v>1030</v>
      </c>
      <c r="D49" t="str">
        <f>IFERROR(VLOOKUP(ROWS($D$2:D49),$A$2:$B$300,2,0),"")</f>
        <v/>
      </c>
      <c r="S49" s="19" t="s">
        <v>1536</v>
      </c>
      <c r="T49" s="19" t="s">
        <v>1537</v>
      </c>
      <c r="U49" s="19" t="s">
        <v>1538</v>
      </c>
      <c r="V49" s="19" t="s">
        <v>1413</v>
      </c>
    </row>
    <row r="50" spans="1:22" x14ac:dyDescent="0.25">
      <c r="A50">
        <f>IF(ISNUMBER(SEARCH('Project Detail'!$B$5,'Data Validation'!B50)),MAX($A$1:A49)+1,0)</f>
        <v>0</v>
      </c>
      <c r="B50" s="134" t="s">
        <v>1155</v>
      </c>
      <c r="D50" t="str">
        <f>IFERROR(VLOOKUP(ROWS($D$2:D50),$A$2:$B$300,2,0),"")</f>
        <v/>
      </c>
      <c r="S50" s="19" t="s">
        <v>1539</v>
      </c>
      <c r="T50" s="19" t="s">
        <v>1540</v>
      </c>
      <c r="U50" s="19" t="s">
        <v>1541</v>
      </c>
      <c r="V50" s="19" t="s">
        <v>1413</v>
      </c>
    </row>
    <row r="51" spans="1:22" x14ac:dyDescent="0.25">
      <c r="A51">
        <f>IF(ISNUMBER(SEARCH('Project Detail'!$B$5,'Data Validation'!B51)),MAX($A$1:A50)+1,0)</f>
        <v>0</v>
      </c>
      <c r="B51" s="135" t="s">
        <v>1158</v>
      </c>
      <c r="D51" t="str">
        <f>IFERROR(VLOOKUP(ROWS($D$2:D51),$A$2:$B$300,2,0),"")</f>
        <v/>
      </c>
      <c r="S51" s="19" t="s">
        <v>1542</v>
      </c>
      <c r="T51" s="19" t="s">
        <v>1543</v>
      </c>
      <c r="U51" s="19" t="s">
        <v>1544</v>
      </c>
      <c r="V51" s="19" t="s">
        <v>1413</v>
      </c>
    </row>
    <row r="52" spans="1:22" x14ac:dyDescent="0.25">
      <c r="A52">
        <f>IF(ISNUMBER(SEARCH('Project Detail'!$B$5,'Data Validation'!B52)),MAX($A$1:A51)+1,0)</f>
        <v>0</v>
      </c>
      <c r="B52" s="134" t="s">
        <v>1079</v>
      </c>
      <c r="D52" t="str">
        <f>IFERROR(VLOOKUP(ROWS($D$2:D52),$A$2:$B$300,2,0),"")</f>
        <v/>
      </c>
      <c r="S52" s="19" t="s">
        <v>1545</v>
      </c>
      <c r="T52" s="19" t="s">
        <v>1546</v>
      </c>
      <c r="U52" s="19" t="s">
        <v>1547</v>
      </c>
      <c r="V52" s="19" t="s">
        <v>1413</v>
      </c>
    </row>
    <row r="53" spans="1:22" x14ac:dyDescent="0.25">
      <c r="A53">
        <f>IF(ISNUMBER(SEARCH('Project Detail'!$B$5,'Data Validation'!B53)),MAX($A$1:A52)+1,0)</f>
        <v>0</v>
      </c>
      <c r="B53" s="135" t="s">
        <v>1074</v>
      </c>
      <c r="D53" t="str">
        <f>IFERROR(VLOOKUP(ROWS($D$2:D53),$A$2:$B$300,2,0),"")</f>
        <v/>
      </c>
      <c r="S53" s="19" t="s">
        <v>1548</v>
      </c>
      <c r="T53" s="19" t="s">
        <v>1549</v>
      </c>
      <c r="U53" s="19" t="s">
        <v>1550</v>
      </c>
      <c r="V53" s="19" t="s">
        <v>1413</v>
      </c>
    </row>
    <row r="54" spans="1:22" x14ac:dyDescent="0.25">
      <c r="A54">
        <f>IF(ISNUMBER(SEARCH('Project Detail'!$B$5,'Data Validation'!B54)),MAX($A$1:A53)+1,0)</f>
        <v>0</v>
      </c>
      <c r="B54" s="134" t="s">
        <v>1178</v>
      </c>
      <c r="D54" t="str">
        <f>IFERROR(VLOOKUP(ROWS($D$2:D54),$A$2:$B$300,2,0),"")</f>
        <v/>
      </c>
      <c r="S54" s="19" t="s">
        <v>1551</v>
      </c>
      <c r="T54" s="19" t="s">
        <v>1552</v>
      </c>
      <c r="U54" s="19" t="s">
        <v>1553</v>
      </c>
      <c r="V54" s="19" t="s">
        <v>1413</v>
      </c>
    </row>
    <row r="55" spans="1:22" x14ac:dyDescent="0.25">
      <c r="A55">
        <f>IF(ISNUMBER(SEARCH('Project Detail'!$B$5,'Data Validation'!B55)),MAX($A$1:A54)+1,0)</f>
        <v>0</v>
      </c>
      <c r="B55" s="135" t="s">
        <v>1193</v>
      </c>
      <c r="D55" t="str">
        <f>IFERROR(VLOOKUP(ROWS($D$2:D55),$A$2:$B$300,2,0),"")</f>
        <v/>
      </c>
      <c r="S55" s="19" t="s">
        <v>1554</v>
      </c>
      <c r="T55" s="19" t="s">
        <v>1555</v>
      </c>
      <c r="U55" s="19" t="s">
        <v>1556</v>
      </c>
      <c r="V55" s="19" t="s">
        <v>1413</v>
      </c>
    </row>
    <row r="56" spans="1:22" x14ac:dyDescent="0.25">
      <c r="A56">
        <f>IF(ISNUMBER(SEARCH('Project Detail'!$B$5,'Data Validation'!B56)),MAX($A$1:A55)+1,0)</f>
        <v>0</v>
      </c>
      <c r="B56" s="134" t="s">
        <v>3464</v>
      </c>
      <c r="D56" t="str">
        <f>IFERROR(VLOOKUP(ROWS($D$2:D56),$A$2:$B$300,2,0),"")</f>
        <v/>
      </c>
      <c r="S56" s="19" t="s">
        <v>1557</v>
      </c>
      <c r="T56" s="19" t="s">
        <v>1558</v>
      </c>
      <c r="U56" s="19" t="s">
        <v>1559</v>
      </c>
      <c r="V56" s="19" t="s">
        <v>1413</v>
      </c>
    </row>
    <row r="57" spans="1:22" x14ac:dyDescent="0.25">
      <c r="A57">
        <f>IF(ISNUMBER(SEARCH('Project Detail'!$B$5,'Data Validation'!B57)),MAX($A$1:A56)+1,0)</f>
        <v>0</v>
      </c>
      <c r="B57" s="135" t="s">
        <v>1288</v>
      </c>
      <c r="D57" t="str">
        <f>IFERROR(VLOOKUP(ROWS($D$2:D57),$A$2:$B$300,2,0),"")</f>
        <v/>
      </c>
      <c r="S57" s="19" t="s">
        <v>1560</v>
      </c>
      <c r="T57" s="19" t="s">
        <v>1561</v>
      </c>
      <c r="U57" s="19" t="s">
        <v>1562</v>
      </c>
      <c r="V57" s="19" t="s">
        <v>1413</v>
      </c>
    </row>
    <row r="58" spans="1:22" x14ac:dyDescent="0.25">
      <c r="A58">
        <f>IF(ISNUMBER(SEARCH('Project Detail'!$B$5,'Data Validation'!B58)),MAX($A$1:A57)+1,0)</f>
        <v>0</v>
      </c>
      <c r="B58" s="134" t="s">
        <v>1269</v>
      </c>
      <c r="D58" t="str">
        <f>IFERROR(VLOOKUP(ROWS($D$2:D58),$A$2:$B$300,2,0),"")</f>
        <v/>
      </c>
      <c r="S58" s="19" t="s">
        <v>1563</v>
      </c>
      <c r="T58" s="19" t="s">
        <v>1564</v>
      </c>
      <c r="U58" s="19" t="s">
        <v>1565</v>
      </c>
      <c r="V58" s="19" t="s">
        <v>1413</v>
      </c>
    </row>
    <row r="59" spans="1:22" x14ac:dyDescent="0.25">
      <c r="A59">
        <f>IF(ISNUMBER(SEARCH('Project Detail'!$B$5,'Data Validation'!B59)),MAX($A$1:A58)+1,0)</f>
        <v>0</v>
      </c>
      <c r="B59" s="135" t="s">
        <v>507</v>
      </c>
      <c r="D59" t="str">
        <f>IFERROR(VLOOKUP(ROWS($D$2:D59),$A$2:$B$300,2,0),"")</f>
        <v/>
      </c>
      <c r="S59" s="19" t="s">
        <v>1566</v>
      </c>
      <c r="T59" s="19" t="s">
        <v>1567</v>
      </c>
      <c r="U59" s="19" t="s">
        <v>1568</v>
      </c>
      <c r="V59" s="19" t="s">
        <v>1413</v>
      </c>
    </row>
    <row r="60" spans="1:22" x14ac:dyDescent="0.25">
      <c r="A60">
        <f>IF(ISNUMBER(SEARCH('Project Detail'!$B$5,'Data Validation'!B60)),MAX($A$1:A59)+1,0)</f>
        <v>0</v>
      </c>
      <c r="B60" s="134" t="s">
        <v>1262</v>
      </c>
      <c r="D60" t="str">
        <f>IFERROR(VLOOKUP(ROWS($D$2:D60),$A$2:$B$300,2,0),"")</f>
        <v/>
      </c>
      <c r="S60" s="19" t="s">
        <v>1569</v>
      </c>
      <c r="T60" s="19" t="s">
        <v>1570</v>
      </c>
      <c r="U60" s="19" t="s">
        <v>1571</v>
      </c>
      <c r="V60" s="19" t="s">
        <v>1413</v>
      </c>
    </row>
    <row r="61" spans="1:22" x14ac:dyDescent="0.25">
      <c r="A61">
        <f>IF(ISNUMBER(SEARCH('Project Detail'!$B$5,'Data Validation'!B61)),MAX($A$1:A60)+1,0)</f>
        <v>0</v>
      </c>
      <c r="B61" s="135" t="s">
        <v>1265</v>
      </c>
      <c r="D61" t="str">
        <f>IFERROR(VLOOKUP(ROWS($D$2:D61),$A$2:$B$300,2,0),"")</f>
        <v/>
      </c>
      <c r="S61" s="19" t="s">
        <v>1572</v>
      </c>
      <c r="T61" s="19" t="s">
        <v>1573</v>
      </c>
      <c r="U61" s="19" t="s">
        <v>1389</v>
      </c>
      <c r="V61" s="19" t="s">
        <v>1413</v>
      </c>
    </row>
    <row r="62" spans="1:22" x14ac:dyDescent="0.25">
      <c r="A62">
        <f>IF(ISNUMBER(SEARCH('Project Detail'!$B$5,'Data Validation'!B62)),MAX($A$1:A61)+1,0)</f>
        <v>0</v>
      </c>
      <c r="B62" s="134" t="s">
        <v>1135</v>
      </c>
      <c r="D62" t="str">
        <f>IFERROR(VLOOKUP(ROWS($D$2:D62),$A$2:$B$300,2,0),"")</f>
        <v/>
      </c>
      <c r="S62" s="19" t="s">
        <v>1574</v>
      </c>
      <c r="T62" s="19" t="s">
        <v>1575</v>
      </c>
      <c r="U62" s="19" t="s">
        <v>1576</v>
      </c>
      <c r="V62" s="19" t="s">
        <v>1413</v>
      </c>
    </row>
    <row r="63" spans="1:22" x14ac:dyDescent="0.25">
      <c r="A63">
        <f>IF(ISNUMBER(SEARCH('Project Detail'!$B$5,'Data Validation'!B63)),MAX($A$1:A62)+1,0)</f>
        <v>0</v>
      </c>
      <c r="B63" s="135" t="s">
        <v>1173</v>
      </c>
      <c r="D63" t="str">
        <f>IFERROR(VLOOKUP(ROWS($D$2:D63),$A$2:$B$300,2,0),"")</f>
        <v/>
      </c>
      <c r="S63" s="19" t="s">
        <v>1577</v>
      </c>
      <c r="T63" s="19" t="s">
        <v>1578</v>
      </c>
      <c r="U63" s="19" t="s">
        <v>1579</v>
      </c>
      <c r="V63" s="19" t="s">
        <v>1413</v>
      </c>
    </row>
    <row r="64" spans="1:22" x14ac:dyDescent="0.25">
      <c r="A64">
        <f>IF(ISNUMBER(SEARCH('Project Detail'!$B$5,'Data Validation'!B64)),MAX($A$1:A63)+1,0)</f>
        <v>0</v>
      </c>
      <c r="B64" s="134" t="s">
        <v>1172</v>
      </c>
      <c r="D64" t="str">
        <f>IFERROR(VLOOKUP(ROWS($D$2:D64),$A$2:$B$300,2,0),"")</f>
        <v/>
      </c>
      <c r="S64" s="19" t="s">
        <v>1580</v>
      </c>
      <c r="T64" s="19" t="s">
        <v>1581</v>
      </c>
      <c r="U64" s="19" t="s">
        <v>1582</v>
      </c>
      <c r="V64" s="19" t="s">
        <v>1413</v>
      </c>
    </row>
    <row r="65" spans="1:22" x14ac:dyDescent="0.25">
      <c r="A65">
        <f>IF(ISNUMBER(SEARCH('Project Detail'!$B$5,'Data Validation'!B65)),MAX($A$1:A64)+1,0)</f>
        <v>0</v>
      </c>
      <c r="B65" s="135" t="s">
        <v>1163</v>
      </c>
      <c r="D65" t="str">
        <f>IFERROR(VLOOKUP(ROWS($D$2:D65),$A$2:$B$300,2,0),"")</f>
        <v/>
      </c>
      <c r="S65" s="19" t="s">
        <v>1583</v>
      </c>
      <c r="T65" s="19" t="s">
        <v>1584</v>
      </c>
      <c r="U65" s="19" t="s">
        <v>1585</v>
      </c>
      <c r="V65" s="19" t="s">
        <v>1413</v>
      </c>
    </row>
    <row r="66" spans="1:22" x14ac:dyDescent="0.25">
      <c r="A66">
        <f>IF(ISNUMBER(SEARCH('Project Detail'!$B$5,'Data Validation'!B66)),MAX($A$1:A65)+1,0)</f>
        <v>0</v>
      </c>
      <c r="B66" s="134" t="s">
        <v>1352</v>
      </c>
      <c r="D66" t="str">
        <f>IFERROR(VLOOKUP(ROWS($D$2:D66),$A$2:$B$300,2,0),"")</f>
        <v/>
      </c>
      <c r="S66" s="19" t="s">
        <v>1586</v>
      </c>
      <c r="T66" s="19" t="s">
        <v>1587</v>
      </c>
      <c r="U66" s="19" t="s">
        <v>1588</v>
      </c>
      <c r="V66" s="19" t="s">
        <v>1413</v>
      </c>
    </row>
    <row r="67" spans="1:22" x14ac:dyDescent="0.25">
      <c r="A67">
        <f>IF(ISNUMBER(SEARCH('Project Detail'!$B$5,'Data Validation'!B67)),MAX($A$1:A66)+1,0)</f>
        <v>0</v>
      </c>
      <c r="B67" s="135" t="s">
        <v>1304</v>
      </c>
      <c r="D67" t="str">
        <f>IFERROR(VLOOKUP(ROWS($D$2:D67),$A$2:$B$300,2,0),"")</f>
        <v/>
      </c>
      <c r="S67" s="19" t="s">
        <v>1589</v>
      </c>
      <c r="T67" s="19" t="s">
        <v>1590</v>
      </c>
      <c r="U67" s="19" t="s">
        <v>1591</v>
      </c>
      <c r="V67" s="19" t="s">
        <v>1413</v>
      </c>
    </row>
    <row r="68" spans="1:22" x14ac:dyDescent="0.25">
      <c r="A68">
        <f>IF(ISNUMBER(SEARCH('Project Detail'!$B$5,'Data Validation'!B68)),MAX($A$1:A67)+1,0)</f>
        <v>0</v>
      </c>
      <c r="B68" s="134" t="s">
        <v>1341</v>
      </c>
      <c r="D68" t="str">
        <f>IFERROR(VLOOKUP(ROWS($D$2:D68),$A$2:$B$300,2,0),"")</f>
        <v/>
      </c>
      <c r="S68" s="19" t="s">
        <v>1592</v>
      </c>
      <c r="T68" s="19" t="s">
        <v>1593</v>
      </c>
      <c r="U68" s="19" t="s">
        <v>1594</v>
      </c>
      <c r="V68" s="19" t="s">
        <v>1413</v>
      </c>
    </row>
    <row r="69" spans="1:22" x14ac:dyDescent="0.25">
      <c r="A69">
        <f>IF(ISNUMBER(SEARCH('Project Detail'!$B$5,'Data Validation'!B69)),MAX($A$1:A68)+1,0)</f>
        <v>0</v>
      </c>
      <c r="B69" s="135" t="s">
        <v>504</v>
      </c>
      <c r="D69" t="str">
        <f>IFERROR(VLOOKUP(ROWS($D$2:D69),$A$2:$B$300,2,0),"")</f>
        <v/>
      </c>
      <c r="S69" s="19" t="s">
        <v>1595</v>
      </c>
      <c r="T69" s="19" t="s">
        <v>1596</v>
      </c>
      <c r="U69" s="19" t="s">
        <v>1597</v>
      </c>
      <c r="V69" s="19" t="s">
        <v>1413</v>
      </c>
    </row>
    <row r="70" spans="1:22" x14ac:dyDescent="0.25">
      <c r="A70">
        <f>IF(ISNUMBER(SEARCH('Project Detail'!$B$5,'Data Validation'!B70)),MAX($A$1:A69)+1,0)</f>
        <v>0</v>
      </c>
      <c r="B70" s="134" t="s">
        <v>512</v>
      </c>
      <c r="D70" t="str">
        <f>IFERROR(VLOOKUP(ROWS($D$2:D70),$A$2:$B$300,2,0),"")</f>
        <v/>
      </c>
      <c r="S70" s="19" t="s">
        <v>1598</v>
      </c>
      <c r="T70" s="19" t="s">
        <v>1599</v>
      </c>
      <c r="U70" s="19" t="s">
        <v>1600</v>
      </c>
      <c r="V70" s="19" t="s">
        <v>1413</v>
      </c>
    </row>
    <row r="71" spans="1:22" x14ac:dyDescent="0.25">
      <c r="A71">
        <f>IF(ISNUMBER(SEARCH('Project Detail'!$B$5,'Data Validation'!B71)),MAX($A$1:A70)+1,0)</f>
        <v>0</v>
      </c>
      <c r="B71" s="135" t="s">
        <v>1376</v>
      </c>
      <c r="D71" t="str">
        <f>IFERROR(VLOOKUP(ROWS($D$2:D71),$A$2:$B$300,2,0),"")</f>
        <v/>
      </c>
      <c r="S71" s="19" t="s">
        <v>1601</v>
      </c>
      <c r="T71" s="19" t="s">
        <v>1602</v>
      </c>
      <c r="U71" s="19" t="s">
        <v>1603</v>
      </c>
      <c r="V71" s="19" t="s">
        <v>1413</v>
      </c>
    </row>
    <row r="72" spans="1:22" x14ac:dyDescent="0.25">
      <c r="A72">
        <f>IF(ISNUMBER(SEARCH('Project Detail'!$B$5,'Data Validation'!B72)),MAX($A$1:A71)+1,0)</f>
        <v>0</v>
      </c>
      <c r="B72" s="134" t="s">
        <v>508</v>
      </c>
      <c r="D72" t="str">
        <f>IFERROR(VLOOKUP(ROWS($D$2:D72),$A$2:$B$300,2,0),"")</f>
        <v/>
      </c>
      <c r="S72" s="19" t="s">
        <v>1604</v>
      </c>
      <c r="T72" s="19" t="s">
        <v>1605</v>
      </c>
      <c r="U72" s="19" t="s">
        <v>1606</v>
      </c>
      <c r="V72" s="19" t="s">
        <v>1413</v>
      </c>
    </row>
    <row r="73" spans="1:22" x14ac:dyDescent="0.25">
      <c r="A73">
        <f>IF(ISNUMBER(SEARCH('Project Detail'!$B$5,'Data Validation'!B73)),MAX($A$1:A72)+1,0)</f>
        <v>0</v>
      </c>
      <c r="B73" s="135" t="s">
        <v>1137</v>
      </c>
      <c r="D73" t="str">
        <f>IFERROR(VLOOKUP(ROWS($D$2:D73),$A$2:$B$300,2,0),"")</f>
        <v/>
      </c>
      <c r="S73" s="19" t="s">
        <v>1607</v>
      </c>
      <c r="T73" s="19" t="s">
        <v>1608</v>
      </c>
      <c r="U73" s="19" t="s">
        <v>1609</v>
      </c>
      <c r="V73" s="19" t="s">
        <v>1413</v>
      </c>
    </row>
    <row r="74" spans="1:22" x14ac:dyDescent="0.25">
      <c r="A74">
        <f>IF(ISNUMBER(SEARCH('Project Detail'!$B$5,'Data Validation'!B74)),MAX($A$1:A73)+1,0)</f>
        <v>0</v>
      </c>
      <c r="B74" s="134" t="s">
        <v>3465</v>
      </c>
      <c r="D74" t="str">
        <f>IFERROR(VLOOKUP(ROWS($D$2:D74),$A$2:$B$300,2,0),"")</f>
        <v/>
      </c>
      <c r="S74" s="19" t="s">
        <v>1610</v>
      </c>
      <c r="T74" s="19" t="s">
        <v>1611</v>
      </c>
      <c r="U74" s="19" t="s">
        <v>1612</v>
      </c>
      <c r="V74" s="19" t="s">
        <v>1413</v>
      </c>
    </row>
    <row r="75" spans="1:22" x14ac:dyDescent="0.25">
      <c r="A75">
        <f>IF(ISNUMBER(SEARCH('Project Detail'!$B$5,'Data Validation'!B75)),MAX($A$1:A74)+1,0)</f>
        <v>0</v>
      </c>
      <c r="B75" s="135" t="s">
        <v>509</v>
      </c>
      <c r="D75" t="str">
        <f>IFERROR(VLOOKUP(ROWS($D$2:D75),$A$2:$B$300,2,0),"")</f>
        <v/>
      </c>
      <c r="S75" s="19" t="s">
        <v>1613</v>
      </c>
      <c r="T75" s="19" t="s">
        <v>1614</v>
      </c>
      <c r="U75" s="19" t="s">
        <v>810</v>
      </c>
      <c r="V75" s="19" t="s">
        <v>1413</v>
      </c>
    </row>
    <row r="76" spans="1:22" x14ac:dyDescent="0.25">
      <c r="A76">
        <f>IF(ISNUMBER(SEARCH('Project Detail'!$B$5,'Data Validation'!B76)),MAX($A$1:A75)+1,0)</f>
        <v>0</v>
      </c>
      <c r="B76" s="134" t="s">
        <v>505</v>
      </c>
      <c r="D76" t="str">
        <f>IFERROR(VLOOKUP(ROWS($D$2:D76),$A$2:$B$300,2,0),"")</f>
        <v/>
      </c>
      <c r="S76" s="19" t="s">
        <v>1615</v>
      </c>
      <c r="T76" s="19" t="s">
        <v>1616</v>
      </c>
      <c r="U76" s="19" t="s">
        <v>430</v>
      </c>
      <c r="V76" s="19" t="s">
        <v>1413</v>
      </c>
    </row>
    <row r="77" spans="1:22" x14ac:dyDescent="0.25">
      <c r="A77">
        <f>IF(ISNUMBER(SEARCH('Project Detail'!$B$5,'Data Validation'!B77)),MAX($A$1:A76)+1,0)</f>
        <v>0</v>
      </c>
      <c r="B77" s="135" t="s">
        <v>3466</v>
      </c>
      <c r="S77" s="19" t="s">
        <v>1617</v>
      </c>
      <c r="T77" s="19" t="s">
        <v>1618</v>
      </c>
      <c r="U77" s="19" t="s">
        <v>1619</v>
      </c>
      <c r="V77" s="19" t="s">
        <v>1413</v>
      </c>
    </row>
    <row r="78" spans="1:22" x14ac:dyDescent="0.25">
      <c r="A78">
        <f>IF(ISNUMBER(SEARCH('Project Detail'!$B$5,'Data Validation'!B78)),MAX($A$1:A77)+1,0)</f>
        <v>0</v>
      </c>
      <c r="B78" s="134" t="s">
        <v>1373</v>
      </c>
      <c r="S78" s="19" t="s">
        <v>1620</v>
      </c>
      <c r="T78" s="19" t="s">
        <v>1621</v>
      </c>
      <c r="U78" s="19" t="s">
        <v>1298</v>
      </c>
      <c r="V78" s="19" t="s">
        <v>1423</v>
      </c>
    </row>
    <row r="79" spans="1:22" x14ac:dyDescent="0.25">
      <c r="A79">
        <f>IF(ISNUMBER(SEARCH('Project Detail'!$B$5,'Data Validation'!B79)),MAX($A$1:A78)+1,0)</f>
        <v>0</v>
      </c>
      <c r="B79" s="135" t="s">
        <v>1381</v>
      </c>
      <c r="S79" s="19" t="s">
        <v>1622</v>
      </c>
      <c r="T79" s="19" t="s">
        <v>1623</v>
      </c>
      <c r="U79" s="19" t="s">
        <v>1624</v>
      </c>
      <c r="V79" s="19" t="s">
        <v>1413</v>
      </c>
    </row>
    <row r="80" spans="1:22" x14ac:dyDescent="0.25">
      <c r="A80">
        <f>IF(ISNUMBER(SEARCH('Project Detail'!$B$5,'Data Validation'!B80)),MAX($A$1:A79)+1,0)</f>
        <v>0</v>
      </c>
      <c r="B80" s="134" t="s">
        <v>3467</v>
      </c>
      <c r="S80" s="19" t="s">
        <v>1625</v>
      </c>
      <c r="T80" s="19" t="s">
        <v>1626</v>
      </c>
      <c r="U80" s="19" t="s">
        <v>1627</v>
      </c>
      <c r="V80" s="19" t="s">
        <v>1413</v>
      </c>
    </row>
    <row r="81" spans="1:22" x14ac:dyDescent="0.25">
      <c r="A81">
        <f>IF(ISNUMBER(SEARCH('Project Detail'!$B$5,'Data Validation'!B81)),MAX($A$1:A80)+1,0)</f>
        <v>0</v>
      </c>
      <c r="B81" s="135" t="s">
        <v>503</v>
      </c>
      <c r="S81" s="19" t="s">
        <v>1628</v>
      </c>
      <c r="T81" s="19" t="s">
        <v>1294</v>
      </c>
      <c r="U81" s="19" t="s">
        <v>823</v>
      </c>
      <c r="V81" s="19" t="s">
        <v>1413</v>
      </c>
    </row>
    <row r="82" spans="1:22" x14ac:dyDescent="0.25">
      <c r="A82">
        <f>IF(ISNUMBER(SEARCH('Project Detail'!$B$5,'Data Validation'!B82)),MAX($A$1:A81)+1,0)</f>
        <v>0</v>
      </c>
      <c r="B82" s="134" t="s">
        <v>3900</v>
      </c>
      <c r="S82" s="19" t="s">
        <v>1629</v>
      </c>
      <c r="T82" s="19" t="s">
        <v>1630</v>
      </c>
      <c r="U82" s="19" t="s">
        <v>1630</v>
      </c>
      <c r="V82" s="19" t="s">
        <v>1413</v>
      </c>
    </row>
    <row r="83" spans="1:22" x14ac:dyDescent="0.25">
      <c r="A83">
        <f>IF(ISNUMBER(SEARCH('Project Detail'!$B$5,'Data Validation'!B83)),MAX($A$1:A82)+1,0)</f>
        <v>0</v>
      </c>
      <c r="B83" s="135" t="s">
        <v>1318</v>
      </c>
      <c r="S83" s="19" t="s">
        <v>1631</v>
      </c>
      <c r="T83" s="19" t="s">
        <v>1632</v>
      </c>
      <c r="U83" s="19" t="s">
        <v>1633</v>
      </c>
      <c r="V83" s="19" t="s">
        <v>1413</v>
      </c>
    </row>
    <row r="84" spans="1:22" x14ac:dyDescent="0.25">
      <c r="A84">
        <f>IF(ISNUMBER(SEARCH('Project Detail'!$B$5,'Data Validation'!B84)),MAX($A$1:A83)+1,0)</f>
        <v>0</v>
      </c>
      <c r="B84" s="134" t="s">
        <v>1308</v>
      </c>
      <c r="S84" s="19" t="s">
        <v>1634</v>
      </c>
      <c r="T84" s="19" t="s">
        <v>1635</v>
      </c>
      <c r="U84" s="19" t="s">
        <v>482</v>
      </c>
      <c r="V84" s="19" t="s">
        <v>1413</v>
      </c>
    </row>
    <row r="85" spans="1:22" x14ac:dyDescent="0.25">
      <c r="A85">
        <f>IF(ISNUMBER(SEARCH('Project Detail'!$B$5,'Data Validation'!B85)),MAX($A$1:A84)+1,0)</f>
        <v>0</v>
      </c>
      <c r="B85" s="135" t="s">
        <v>996</v>
      </c>
      <c r="S85" s="19" t="s">
        <v>1636</v>
      </c>
      <c r="T85" s="19" t="s">
        <v>1637</v>
      </c>
      <c r="U85" s="19" t="s">
        <v>819</v>
      </c>
      <c r="V85" s="19" t="s">
        <v>1413</v>
      </c>
    </row>
    <row r="86" spans="1:22" x14ac:dyDescent="0.25">
      <c r="A86">
        <f>IF(ISNUMBER(SEARCH('Project Detail'!$B$5,'Data Validation'!B86)),MAX($A$1:A85)+1,0)</f>
        <v>0</v>
      </c>
      <c r="B86" s="134" t="s">
        <v>999</v>
      </c>
      <c r="S86" s="19" t="s">
        <v>1638</v>
      </c>
      <c r="T86" s="19" t="s">
        <v>1639</v>
      </c>
      <c r="U86" s="19" t="s">
        <v>1640</v>
      </c>
      <c r="V86" s="19" t="s">
        <v>1413</v>
      </c>
    </row>
    <row r="87" spans="1:22" x14ac:dyDescent="0.25">
      <c r="A87">
        <f>IF(ISNUMBER(SEARCH('Project Detail'!$B$5,'Data Validation'!B87)),MAX($A$1:A86)+1,0)</f>
        <v>0</v>
      </c>
      <c r="B87" s="135" t="s">
        <v>1317</v>
      </c>
      <c r="S87" s="19" t="s">
        <v>1641</v>
      </c>
      <c r="T87" s="19" t="s">
        <v>1642</v>
      </c>
      <c r="U87" s="19" t="s">
        <v>739</v>
      </c>
      <c r="V87" s="19" t="s">
        <v>1413</v>
      </c>
    </row>
    <row r="88" spans="1:22" x14ac:dyDescent="0.25">
      <c r="A88">
        <f>IF(ISNUMBER(SEARCH('Project Detail'!$B$5,'Data Validation'!B88)),MAX($A$1:A87)+1,0)</f>
        <v>0</v>
      </c>
      <c r="B88" s="134" t="s">
        <v>836</v>
      </c>
      <c r="S88" s="19" t="s">
        <v>1643</v>
      </c>
      <c r="T88" s="19" t="s">
        <v>1644</v>
      </c>
      <c r="U88" s="19" t="s">
        <v>1645</v>
      </c>
      <c r="V88" s="19" t="s">
        <v>1413</v>
      </c>
    </row>
    <row r="89" spans="1:22" x14ac:dyDescent="0.25">
      <c r="A89">
        <f>IF(ISNUMBER(SEARCH('Project Detail'!$B$5,'Data Validation'!B89)),MAX($A$1:A88)+1,0)</f>
        <v>0</v>
      </c>
      <c r="B89" s="135" t="s">
        <v>1363</v>
      </c>
      <c r="S89" s="19" t="s">
        <v>1646</v>
      </c>
      <c r="T89" s="19" t="s">
        <v>1647</v>
      </c>
      <c r="U89" s="19" t="s">
        <v>1648</v>
      </c>
      <c r="V89" s="19" t="s">
        <v>1413</v>
      </c>
    </row>
    <row r="90" spans="1:22" x14ac:dyDescent="0.25">
      <c r="A90">
        <f>IF(ISNUMBER(SEARCH('Project Detail'!$B$5,'Data Validation'!B90)),MAX($A$1:A89)+1,0)</f>
        <v>0</v>
      </c>
      <c r="B90" s="134" t="s">
        <v>1170</v>
      </c>
      <c r="S90" s="19" t="s">
        <v>1649</v>
      </c>
      <c r="T90" s="19" t="s">
        <v>1650</v>
      </c>
      <c r="U90" s="19" t="s">
        <v>1651</v>
      </c>
      <c r="V90" s="19" t="s">
        <v>1413</v>
      </c>
    </row>
    <row r="91" spans="1:22" x14ac:dyDescent="0.25">
      <c r="A91">
        <f>IF(ISNUMBER(SEARCH('Project Detail'!$B$5,'Data Validation'!B91)),MAX($A$1:A90)+1,0)</f>
        <v>0</v>
      </c>
      <c r="B91" s="135" t="s">
        <v>3620</v>
      </c>
      <c r="S91" s="19" t="s">
        <v>1652</v>
      </c>
      <c r="T91" s="19" t="s">
        <v>1653</v>
      </c>
      <c r="U91" s="19" t="s">
        <v>1654</v>
      </c>
      <c r="V91" s="19" t="s">
        <v>1413</v>
      </c>
    </row>
    <row r="92" spans="1:22" x14ac:dyDescent="0.25">
      <c r="A92">
        <f>IF(ISNUMBER(SEARCH('Project Detail'!$B$5,'Data Validation'!B92)),MAX($A$1:A91)+1,0)</f>
        <v>0</v>
      </c>
      <c r="B92" s="134" t="s">
        <v>1145</v>
      </c>
      <c r="S92" s="19" t="s">
        <v>1655</v>
      </c>
      <c r="T92" s="19" t="s">
        <v>1656</v>
      </c>
      <c r="U92" s="19" t="s">
        <v>1657</v>
      </c>
      <c r="V92" s="19" t="s">
        <v>1413</v>
      </c>
    </row>
    <row r="93" spans="1:22" x14ac:dyDescent="0.25">
      <c r="A93">
        <f>IF(ISNUMBER(SEARCH('Project Detail'!$B$5,'Data Validation'!B93)),MAX($A$1:A92)+1,0)</f>
        <v>0</v>
      </c>
      <c r="B93" s="135" t="s">
        <v>1154</v>
      </c>
      <c r="S93" s="19" t="s">
        <v>1658</v>
      </c>
      <c r="T93" s="19" t="s">
        <v>1659</v>
      </c>
      <c r="U93" s="19" t="s">
        <v>583</v>
      </c>
      <c r="V93" s="19" t="s">
        <v>1413</v>
      </c>
    </row>
    <row r="94" spans="1:22" x14ac:dyDescent="0.25">
      <c r="A94">
        <f>IF(ISNUMBER(SEARCH('Project Detail'!$B$5,'Data Validation'!B94)),MAX($A$1:A93)+1,0)</f>
        <v>0</v>
      </c>
      <c r="B94" s="134" t="s">
        <v>1011</v>
      </c>
      <c r="S94" s="19" t="s">
        <v>1660</v>
      </c>
      <c r="T94" s="19" t="s">
        <v>1661</v>
      </c>
      <c r="U94" s="19" t="s">
        <v>817</v>
      </c>
      <c r="V94" s="19" t="s">
        <v>1413</v>
      </c>
    </row>
    <row r="95" spans="1:22" x14ac:dyDescent="0.25">
      <c r="A95">
        <f>IF(ISNUMBER(SEARCH('Project Detail'!$B$5,'Data Validation'!B95)),MAX($A$1:A94)+1,0)</f>
        <v>0</v>
      </c>
      <c r="B95" s="135" t="s">
        <v>1087</v>
      </c>
      <c r="S95" s="19" t="s">
        <v>1662</v>
      </c>
      <c r="T95" s="19" t="s">
        <v>1663</v>
      </c>
      <c r="U95" s="19" t="s">
        <v>1664</v>
      </c>
      <c r="V95" s="19" t="s">
        <v>1413</v>
      </c>
    </row>
    <row r="96" spans="1:22" x14ac:dyDescent="0.25">
      <c r="A96">
        <f>IF(ISNUMBER(SEARCH('Project Detail'!$B$5,'Data Validation'!B96)),MAX($A$1:A95)+1,0)</f>
        <v>0</v>
      </c>
      <c r="B96" s="134" t="s">
        <v>1216</v>
      </c>
      <c r="S96" s="19" t="s">
        <v>1665</v>
      </c>
      <c r="T96" s="19" t="s">
        <v>1666</v>
      </c>
      <c r="U96" s="19" t="s">
        <v>1667</v>
      </c>
      <c r="V96" s="19" t="s">
        <v>1413</v>
      </c>
    </row>
    <row r="97" spans="1:22" x14ac:dyDescent="0.25">
      <c r="A97">
        <f>IF(ISNUMBER(SEARCH('Project Detail'!$B$5,'Data Validation'!B97)),MAX($A$1:A96)+1,0)</f>
        <v>0</v>
      </c>
      <c r="B97" s="135" t="s">
        <v>1295</v>
      </c>
      <c r="S97" s="19" t="s">
        <v>1668</v>
      </c>
      <c r="T97" s="19" t="s">
        <v>1669</v>
      </c>
      <c r="U97" s="19" t="s">
        <v>1670</v>
      </c>
      <c r="V97" s="19" t="s">
        <v>1413</v>
      </c>
    </row>
    <row r="98" spans="1:22" x14ac:dyDescent="0.25">
      <c r="A98">
        <f>IF(ISNUMBER(SEARCH('Project Detail'!$B$5,'Data Validation'!B98)),MAX($A$1:A97)+1,0)</f>
        <v>0</v>
      </c>
      <c r="B98" s="134" t="s">
        <v>3163</v>
      </c>
      <c r="S98" s="19" t="s">
        <v>1671</v>
      </c>
      <c r="T98" s="19" t="s">
        <v>1672</v>
      </c>
      <c r="U98" s="19" t="s">
        <v>1673</v>
      </c>
      <c r="V98" s="19" t="s">
        <v>1413</v>
      </c>
    </row>
    <row r="99" spans="1:22" x14ac:dyDescent="0.25">
      <c r="A99">
        <f>IF(ISNUMBER(SEARCH('Project Detail'!$B$5,'Data Validation'!B99)),MAX($A$1:A98)+1,0)</f>
        <v>0</v>
      </c>
      <c r="B99" s="135" t="s">
        <v>540</v>
      </c>
      <c r="S99" s="19" t="s">
        <v>1674</v>
      </c>
      <c r="T99" s="19" t="s">
        <v>1675</v>
      </c>
      <c r="U99" s="19" t="s">
        <v>1676</v>
      </c>
      <c r="V99" s="19" t="s">
        <v>1413</v>
      </c>
    </row>
    <row r="100" spans="1:22" x14ac:dyDescent="0.25">
      <c r="A100">
        <f>IF(ISNUMBER(SEARCH('Project Detail'!$B$5,'Data Validation'!B100)),MAX($A$1:A99)+1,0)</f>
        <v>0</v>
      </c>
      <c r="B100" s="134" t="s">
        <v>3469</v>
      </c>
      <c r="S100" s="19" t="s">
        <v>1677</v>
      </c>
      <c r="T100" s="19" t="s">
        <v>1678</v>
      </c>
      <c r="U100" s="19" t="s">
        <v>811</v>
      </c>
      <c r="V100" s="19" t="s">
        <v>1413</v>
      </c>
    </row>
    <row r="101" spans="1:22" x14ac:dyDescent="0.25">
      <c r="A101">
        <f>IF(ISNUMBER(SEARCH('Project Detail'!$B$5,'Data Validation'!B101)),MAX($A$1:A100)+1,0)</f>
        <v>0</v>
      </c>
      <c r="B101" s="135" t="s">
        <v>538</v>
      </c>
      <c r="S101" s="19" t="s">
        <v>1679</v>
      </c>
      <c r="T101" s="19" t="s">
        <v>1680</v>
      </c>
      <c r="U101" s="19" t="s">
        <v>840</v>
      </c>
      <c r="V101" s="19" t="s">
        <v>1413</v>
      </c>
    </row>
    <row r="102" spans="1:22" x14ac:dyDescent="0.25">
      <c r="A102">
        <f>IF(ISNUMBER(SEARCH('Project Detail'!$B$5,'Data Validation'!B102)),MAX($A$1:A101)+1,0)</f>
        <v>0</v>
      </c>
      <c r="B102" s="134" t="s">
        <v>986</v>
      </c>
      <c r="S102" s="19" t="s">
        <v>1681</v>
      </c>
      <c r="T102" s="19" t="s">
        <v>1682</v>
      </c>
      <c r="U102" s="19" t="s">
        <v>466</v>
      </c>
      <c r="V102" s="19" t="s">
        <v>1423</v>
      </c>
    </row>
    <row r="103" spans="1:22" x14ac:dyDescent="0.25">
      <c r="A103">
        <f>IF(ISNUMBER(SEARCH('Project Detail'!$B$5,'Data Validation'!B103)),MAX($A$1:A102)+1,0)</f>
        <v>0</v>
      </c>
      <c r="B103" s="135" t="s">
        <v>1117</v>
      </c>
      <c r="S103" s="19" t="s">
        <v>1683</v>
      </c>
      <c r="T103" s="19" t="s">
        <v>1684</v>
      </c>
      <c r="U103" s="19" t="s">
        <v>1685</v>
      </c>
      <c r="V103" s="19" t="s">
        <v>1413</v>
      </c>
    </row>
    <row r="104" spans="1:22" x14ac:dyDescent="0.25">
      <c r="A104">
        <f>IF(ISNUMBER(SEARCH('Project Detail'!$B$5,'Data Validation'!B104)),MAX($A$1:A103)+1,0)</f>
        <v>0</v>
      </c>
      <c r="B104" s="134" t="s">
        <v>1150</v>
      </c>
      <c r="S104" s="19" t="s">
        <v>1686</v>
      </c>
      <c r="T104" s="19" t="s">
        <v>1687</v>
      </c>
      <c r="U104" s="19" t="s">
        <v>1688</v>
      </c>
      <c r="V104" s="19" t="s">
        <v>1423</v>
      </c>
    </row>
    <row r="105" spans="1:22" x14ac:dyDescent="0.25">
      <c r="A105">
        <f>IF(ISNUMBER(SEARCH('Project Detail'!$B$5,'Data Validation'!B105)),MAX($A$1:A104)+1,0)</f>
        <v>0</v>
      </c>
      <c r="B105" s="135" t="s">
        <v>1186</v>
      </c>
      <c r="S105" s="19" t="s">
        <v>1689</v>
      </c>
      <c r="T105" s="19" t="s">
        <v>1690</v>
      </c>
      <c r="U105" s="19" t="s">
        <v>1691</v>
      </c>
      <c r="V105" s="19" t="s">
        <v>1413</v>
      </c>
    </row>
    <row r="106" spans="1:22" x14ac:dyDescent="0.25">
      <c r="A106">
        <f>IF(ISNUMBER(SEARCH('Project Detail'!$B$5,'Data Validation'!B106)),MAX($A$1:A105)+1,0)</f>
        <v>0</v>
      </c>
      <c r="B106" s="134" t="s">
        <v>1070</v>
      </c>
      <c r="S106" s="19" t="s">
        <v>1692</v>
      </c>
      <c r="T106" s="19" t="s">
        <v>1693</v>
      </c>
      <c r="U106" s="19" t="s">
        <v>1694</v>
      </c>
      <c r="V106" s="19" t="s">
        <v>1413</v>
      </c>
    </row>
    <row r="107" spans="1:22" x14ac:dyDescent="0.25">
      <c r="A107">
        <f>IF(ISNUMBER(SEARCH('Project Detail'!$B$5,'Data Validation'!B107)),MAX($A$1:A106)+1,0)</f>
        <v>0</v>
      </c>
      <c r="B107" s="135" t="s">
        <v>1185</v>
      </c>
      <c r="S107" s="19" t="s">
        <v>1695</v>
      </c>
      <c r="T107" s="19" t="s">
        <v>1696</v>
      </c>
      <c r="U107" s="19" t="s">
        <v>1697</v>
      </c>
      <c r="V107" s="19" t="s">
        <v>1413</v>
      </c>
    </row>
    <row r="108" spans="1:22" x14ac:dyDescent="0.25">
      <c r="A108">
        <f>IF(ISNUMBER(SEARCH('Project Detail'!$B$5,'Data Validation'!B108)),MAX($A$1:A107)+1,0)</f>
        <v>0</v>
      </c>
      <c r="B108" s="134" t="s">
        <v>1127</v>
      </c>
      <c r="S108" s="19" t="s">
        <v>1698</v>
      </c>
      <c r="T108" s="19" t="s">
        <v>1699</v>
      </c>
      <c r="U108" s="19" t="s">
        <v>1700</v>
      </c>
      <c r="V108" s="19" t="s">
        <v>1413</v>
      </c>
    </row>
    <row r="109" spans="1:22" x14ac:dyDescent="0.25">
      <c r="A109">
        <f>IF(ISNUMBER(SEARCH('Project Detail'!$B$5,'Data Validation'!B109)),MAX($A$1:A108)+1,0)</f>
        <v>0</v>
      </c>
      <c r="B109" s="135" t="s">
        <v>1005</v>
      </c>
      <c r="S109" s="19" t="s">
        <v>1701</v>
      </c>
      <c r="T109" s="19" t="s">
        <v>1702</v>
      </c>
      <c r="U109" s="19" t="s">
        <v>1703</v>
      </c>
      <c r="V109" s="19" t="s">
        <v>1413</v>
      </c>
    </row>
    <row r="110" spans="1:22" x14ac:dyDescent="0.25">
      <c r="A110">
        <f>IF(ISNUMBER(SEARCH('Project Detail'!$B$5,'Data Validation'!B110)),MAX($A$1:A109)+1,0)</f>
        <v>0</v>
      </c>
      <c r="B110" s="134" t="s">
        <v>1108</v>
      </c>
      <c r="S110" s="19" t="s">
        <v>1704</v>
      </c>
      <c r="T110" s="19" t="s">
        <v>1705</v>
      </c>
      <c r="U110" s="19" t="s">
        <v>1706</v>
      </c>
      <c r="V110" s="19" t="s">
        <v>1413</v>
      </c>
    </row>
    <row r="111" spans="1:22" x14ac:dyDescent="0.25">
      <c r="A111">
        <f>IF(ISNUMBER(SEARCH('Project Detail'!$B$5,'Data Validation'!B111)),MAX($A$1:A110)+1,0)</f>
        <v>0</v>
      </c>
      <c r="B111" s="135" t="s">
        <v>1060</v>
      </c>
      <c r="S111" s="19" t="s">
        <v>1707</v>
      </c>
      <c r="T111" s="19" t="s">
        <v>1708</v>
      </c>
      <c r="U111" s="19" t="s">
        <v>1709</v>
      </c>
      <c r="V111" s="19" t="s">
        <v>1413</v>
      </c>
    </row>
    <row r="112" spans="1:22" x14ac:dyDescent="0.25">
      <c r="A112">
        <f>IF(ISNUMBER(SEARCH('Project Detail'!$B$5,'Data Validation'!B112)),MAX($A$1:A111)+1,0)</f>
        <v>0</v>
      </c>
      <c r="B112" s="134" t="s">
        <v>1129</v>
      </c>
      <c r="S112" s="19" t="s">
        <v>1710</v>
      </c>
      <c r="T112" s="19" t="s">
        <v>1711</v>
      </c>
      <c r="U112" s="19" t="s">
        <v>797</v>
      </c>
      <c r="V112" s="19" t="s">
        <v>1413</v>
      </c>
    </row>
    <row r="113" spans="1:22" x14ac:dyDescent="0.25">
      <c r="A113">
        <f>IF(ISNUMBER(SEARCH('Project Detail'!$B$5,'Data Validation'!B113)),MAX($A$1:A112)+1,0)</f>
        <v>0</v>
      </c>
      <c r="B113" s="135" t="s">
        <v>1246</v>
      </c>
      <c r="S113" s="19" t="s">
        <v>1712</v>
      </c>
      <c r="T113" s="19" t="s">
        <v>1713</v>
      </c>
      <c r="U113" s="19" t="s">
        <v>1714</v>
      </c>
      <c r="V113" s="19" t="s">
        <v>1413</v>
      </c>
    </row>
    <row r="114" spans="1:22" x14ac:dyDescent="0.25">
      <c r="A114">
        <f>IF(ISNUMBER(SEARCH('Project Detail'!$B$5,'Data Validation'!B114)),MAX($A$1:A113)+1,0)</f>
        <v>0</v>
      </c>
      <c r="B114" s="134" t="s">
        <v>1139</v>
      </c>
      <c r="S114" s="19" t="s">
        <v>1715</v>
      </c>
      <c r="T114" s="19" t="s">
        <v>1716</v>
      </c>
      <c r="U114" s="19" t="s">
        <v>1717</v>
      </c>
      <c r="V114" s="19" t="s">
        <v>1413</v>
      </c>
    </row>
    <row r="115" spans="1:22" x14ac:dyDescent="0.25">
      <c r="A115">
        <f>IF(ISNUMBER(SEARCH('Project Detail'!$B$5,'Data Validation'!B115)),MAX($A$1:A114)+1,0)</f>
        <v>0</v>
      </c>
      <c r="B115" s="135" t="s">
        <v>1148</v>
      </c>
      <c r="S115" s="19" t="s">
        <v>1718</v>
      </c>
      <c r="T115" s="19" t="s">
        <v>1719</v>
      </c>
      <c r="U115" s="19" t="s">
        <v>737</v>
      </c>
      <c r="V115" s="19" t="s">
        <v>1413</v>
      </c>
    </row>
    <row r="116" spans="1:22" x14ac:dyDescent="0.25">
      <c r="A116">
        <f>IF(ISNUMBER(SEARCH('Project Detail'!$B$5,'Data Validation'!B116)),MAX($A$1:A115)+1,0)</f>
        <v>0</v>
      </c>
      <c r="B116" s="134" t="s">
        <v>1149</v>
      </c>
      <c r="S116" s="19" t="s">
        <v>1720</v>
      </c>
      <c r="T116" s="19" t="s">
        <v>1721</v>
      </c>
      <c r="U116" s="19" t="s">
        <v>1182</v>
      </c>
      <c r="V116" s="19" t="s">
        <v>1423</v>
      </c>
    </row>
    <row r="117" spans="1:22" x14ac:dyDescent="0.25">
      <c r="A117">
        <f>IF(ISNUMBER(SEARCH('Project Detail'!$B$5,'Data Validation'!B117)),MAX($A$1:A116)+1,0)</f>
        <v>0</v>
      </c>
      <c r="B117" s="135" t="s">
        <v>1177</v>
      </c>
      <c r="S117" s="19" t="s">
        <v>1722</v>
      </c>
      <c r="T117" s="19" t="s">
        <v>1723</v>
      </c>
      <c r="U117" s="19" t="s">
        <v>1724</v>
      </c>
      <c r="V117" s="19" t="s">
        <v>1423</v>
      </c>
    </row>
    <row r="118" spans="1:22" x14ac:dyDescent="0.25">
      <c r="A118">
        <f>IF(ISNUMBER(SEARCH('Project Detail'!$B$5,'Data Validation'!B118)),MAX($A$1:A117)+1,0)</f>
        <v>0</v>
      </c>
      <c r="B118" s="134" t="s">
        <v>1096</v>
      </c>
      <c r="S118" s="19" t="s">
        <v>1725</v>
      </c>
      <c r="T118" s="19" t="s">
        <v>1726</v>
      </c>
      <c r="U118" s="19" t="s">
        <v>1727</v>
      </c>
      <c r="V118" s="19" t="s">
        <v>1423</v>
      </c>
    </row>
    <row r="119" spans="1:22" x14ac:dyDescent="0.25">
      <c r="A119">
        <f>IF(ISNUMBER(SEARCH('Project Detail'!$B$5,'Data Validation'!B119)),MAX($A$1:A118)+1,0)</f>
        <v>0</v>
      </c>
      <c r="B119" s="135" t="s">
        <v>1052</v>
      </c>
      <c r="S119" s="19" t="s">
        <v>1728</v>
      </c>
      <c r="T119" s="19" t="s">
        <v>1729</v>
      </c>
      <c r="U119" s="19" t="s">
        <v>1730</v>
      </c>
      <c r="V119" s="19" t="s">
        <v>1413</v>
      </c>
    </row>
    <row r="120" spans="1:22" x14ac:dyDescent="0.25">
      <c r="A120">
        <f>IF(ISNUMBER(SEARCH('Project Detail'!$B$5,'Data Validation'!B120)),MAX($A$1:A119)+1,0)</f>
        <v>0</v>
      </c>
      <c r="B120" s="134" t="s">
        <v>1055</v>
      </c>
      <c r="S120" s="19" t="s">
        <v>1731</v>
      </c>
      <c r="T120" s="19" t="s">
        <v>1732</v>
      </c>
      <c r="U120" s="19" t="s">
        <v>1733</v>
      </c>
      <c r="V120" s="19" t="s">
        <v>1413</v>
      </c>
    </row>
    <row r="121" spans="1:22" x14ac:dyDescent="0.25">
      <c r="A121">
        <f>IF(ISNUMBER(SEARCH('Project Detail'!$B$5,'Data Validation'!B121)),MAX($A$1:A120)+1,0)</f>
        <v>0</v>
      </c>
      <c r="B121" s="135" t="s">
        <v>1344</v>
      </c>
      <c r="S121" s="19" t="s">
        <v>1734</v>
      </c>
      <c r="T121" s="19" t="s">
        <v>1735</v>
      </c>
      <c r="U121" s="19" t="s">
        <v>1736</v>
      </c>
      <c r="V121" s="19" t="s">
        <v>1413</v>
      </c>
    </row>
    <row r="122" spans="1:22" x14ac:dyDescent="0.25">
      <c r="A122">
        <f>IF(ISNUMBER(SEARCH('Project Detail'!$B$5,'Data Validation'!B122)),MAX($A$1:A121)+1,0)</f>
        <v>0</v>
      </c>
      <c r="B122" s="134" t="s">
        <v>1008</v>
      </c>
      <c r="S122" s="19" t="s">
        <v>1737</v>
      </c>
      <c r="T122" s="19" t="s">
        <v>1738</v>
      </c>
      <c r="U122" s="19" t="s">
        <v>1378</v>
      </c>
      <c r="V122" s="19" t="s">
        <v>1423</v>
      </c>
    </row>
    <row r="123" spans="1:22" x14ac:dyDescent="0.25">
      <c r="A123">
        <f>IF(ISNUMBER(SEARCH('Project Detail'!$B$5,'Data Validation'!B123)),MAX($A$1:A122)+1,0)</f>
        <v>0</v>
      </c>
      <c r="B123" s="135" t="s">
        <v>1175</v>
      </c>
      <c r="S123" s="19" t="s">
        <v>1739</v>
      </c>
      <c r="T123" s="19" t="s">
        <v>1740</v>
      </c>
      <c r="U123" s="19" t="s">
        <v>1741</v>
      </c>
      <c r="V123" s="19" t="s">
        <v>1413</v>
      </c>
    </row>
    <row r="124" spans="1:22" x14ac:dyDescent="0.25">
      <c r="A124">
        <f>IF(ISNUMBER(SEARCH('Project Detail'!$B$5,'Data Validation'!B124)),MAX($A$1:A123)+1,0)</f>
        <v>0</v>
      </c>
      <c r="B124" s="134" t="s">
        <v>1220</v>
      </c>
      <c r="S124" s="19" t="s">
        <v>1742</v>
      </c>
      <c r="T124" s="19" t="s">
        <v>1743</v>
      </c>
      <c r="U124" s="19" t="s">
        <v>1744</v>
      </c>
      <c r="V124" s="19" t="s">
        <v>1423</v>
      </c>
    </row>
    <row r="125" spans="1:22" x14ac:dyDescent="0.25">
      <c r="A125">
        <f>IF(ISNUMBER(SEARCH('Project Detail'!$B$5,'Data Validation'!B125)),MAX($A$1:A124)+1,0)</f>
        <v>0</v>
      </c>
      <c r="B125" s="135" t="s">
        <v>1292</v>
      </c>
      <c r="S125" s="19" t="s">
        <v>1745</v>
      </c>
      <c r="T125" s="19" t="s">
        <v>1746</v>
      </c>
      <c r="U125" s="19" t="s">
        <v>1747</v>
      </c>
      <c r="V125" s="19" t="s">
        <v>1413</v>
      </c>
    </row>
    <row r="126" spans="1:22" x14ac:dyDescent="0.25">
      <c r="A126">
        <f>IF(ISNUMBER(SEARCH('Project Detail'!$B$5,'Data Validation'!B126)),MAX($A$1:A125)+1,0)</f>
        <v>0</v>
      </c>
      <c r="B126" s="134" t="s">
        <v>1250</v>
      </c>
      <c r="S126" s="19" t="s">
        <v>1748</v>
      </c>
      <c r="T126" s="19" t="s">
        <v>1749</v>
      </c>
      <c r="U126" s="19" t="s">
        <v>788</v>
      </c>
      <c r="V126" s="19" t="s">
        <v>1413</v>
      </c>
    </row>
    <row r="127" spans="1:22" x14ac:dyDescent="0.25">
      <c r="A127">
        <f>IF(ISNUMBER(SEARCH('Project Detail'!$B$5,'Data Validation'!B127)),MAX($A$1:A126)+1,0)</f>
        <v>0</v>
      </c>
      <c r="B127" s="135" t="s">
        <v>1152</v>
      </c>
      <c r="S127" s="19" t="s">
        <v>1750</v>
      </c>
      <c r="T127" s="19" t="s">
        <v>1751</v>
      </c>
      <c r="U127" s="19" t="s">
        <v>812</v>
      </c>
      <c r="V127" s="19" t="s">
        <v>1413</v>
      </c>
    </row>
    <row r="128" spans="1:22" x14ac:dyDescent="0.25">
      <c r="A128">
        <f>IF(ISNUMBER(SEARCH('Project Detail'!$B$5,'Data Validation'!B128)),MAX($A$1:A127)+1,0)</f>
        <v>0</v>
      </c>
      <c r="B128" s="134" t="s">
        <v>1146</v>
      </c>
      <c r="S128" s="19" t="s">
        <v>1752</v>
      </c>
      <c r="T128" s="19" t="s">
        <v>1753</v>
      </c>
      <c r="U128" s="19" t="s">
        <v>1754</v>
      </c>
      <c r="V128" s="19" t="s">
        <v>1413</v>
      </c>
    </row>
    <row r="129" spans="1:22" x14ac:dyDescent="0.25">
      <c r="A129">
        <f>IF(ISNUMBER(SEARCH('Project Detail'!$B$5,'Data Validation'!B129)),MAX($A$1:A128)+1,0)</f>
        <v>0</v>
      </c>
      <c r="B129" s="135" t="s">
        <v>3889</v>
      </c>
      <c r="S129" s="19" t="s">
        <v>1755</v>
      </c>
      <c r="T129" s="19" t="s">
        <v>1756</v>
      </c>
      <c r="U129" s="19" t="s">
        <v>1757</v>
      </c>
      <c r="V129" s="19" t="s">
        <v>1413</v>
      </c>
    </row>
    <row r="130" spans="1:22" x14ac:dyDescent="0.25">
      <c r="A130">
        <f>IF(ISNUMBER(SEARCH('Project Detail'!$B$5,'Data Validation'!B130)),MAX($A$1:A129)+1,0)</f>
        <v>0</v>
      </c>
      <c r="B130" s="134" t="s">
        <v>3671</v>
      </c>
      <c r="S130" s="19" t="s">
        <v>1758</v>
      </c>
      <c r="T130" s="19" t="s">
        <v>1759</v>
      </c>
      <c r="U130" s="19" t="s">
        <v>1760</v>
      </c>
      <c r="V130" s="19" t="s">
        <v>1413</v>
      </c>
    </row>
    <row r="131" spans="1:22" x14ac:dyDescent="0.25">
      <c r="A131">
        <f>IF(ISNUMBER(SEARCH('Project Detail'!$B$5,'Data Validation'!B131)),MAX($A$1:A130)+1,0)</f>
        <v>0</v>
      </c>
      <c r="B131" s="135" t="s">
        <v>1397</v>
      </c>
      <c r="S131" s="19" t="s">
        <v>1761</v>
      </c>
      <c r="T131" s="19" t="s">
        <v>1762</v>
      </c>
      <c r="U131" s="19" t="s">
        <v>1763</v>
      </c>
      <c r="V131" s="19" t="s">
        <v>1413</v>
      </c>
    </row>
    <row r="132" spans="1:22" x14ac:dyDescent="0.25">
      <c r="A132">
        <f>IF(ISNUMBER(SEARCH('Project Detail'!$B$5,'Data Validation'!B132)),MAX($A$1:A131)+1,0)</f>
        <v>0</v>
      </c>
      <c r="B132" s="134" t="s">
        <v>1141</v>
      </c>
      <c r="S132" s="19" t="s">
        <v>1764</v>
      </c>
      <c r="T132" s="19" t="s">
        <v>1765</v>
      </c>
      <c r="U132" s="19" t="s">
        <v>1766</v>
      </c>
      <c r="V132" s="19" t="s">
        <v>1413</v>
      </c>
    </row>
    <row r="133" spans="1:22" x14ac:dyDescent="0.25">
      <c r="A133">
        <f>IF(ISNUMBER(SEARCH('Project Detail'!$B$5,'Data Validation'!B133)),MAX($A$1:A132)+1,0)</f>
        <v>0</v>
      </c>
      <c r="B133" s="135" t="s">
        <v>1209</v>
      </c>
      <c r="S133" s="19" t="s">
        <v>1767</v>
      </c>
      <c r="T133" s="19" t="s">
        <v>690</v>
      </c>
      <c r="U133" s="19" t="s">
        <v>690</v>
      </c>
      <c r="V133" s="19" t="s">
        <v>1413</v>
      </c>
    </row>
    <row r="134" spans="1:22" x14ac:dyDescent="0.25">
      <c r="A134">
        <f>IF(ISNUMBER(SEARCH('Project Detail'!$B$5,'Data Validation'!B134)),MAX($A$1:A133)+1,0)</f>
        <v>0</v>
      </c>
      <c r="B134" s="134" t="s">
        <v>1374</v>
      </c>
      <c r="S134" s="19" t="s">
        <v>1768</v>
      </c>
      <c r="T134" s="19" t="s">
        <v>1769</v>
      </c>
      <c r="U134" s="19" t="s">
        <v>804</v>
      </c>
      <c r="V134" s="19" t="s">
        <v>1413</v>
      </c>
    </row>
    <row r="135" spans="1:22" x14ac:dyDescent="0.25">
      <c r="A135">
        <f>IF(ISNUMBER(SEARCH('Project Detail'!$B$5,'Data Validation'!B135)),MAX($A$1:A134)+1,0)</f>
        <v>0</v>
      </c>
      <c r="B135" s="135" t="s">
        <v>1131</v>
      </c>
      <c r="S135" s="19" t="s">
        <v>1770</v>
      </c>
      <c r="T135" s="19" t="s">
        <v>1771</v>
      </c>
      <c r="U135" s="19" t="s">
        <v>1772</v>
      </c>
      <c r="V135" s="19" t="s">
        <v>1413</v>
      </c>
    </row>
    <row r="136" spans="1:22" x14ac:dyDescent="0.25">
      <c r="A136">
        <f>IF(ISNUMBER(SEARCH('Project Detail'!$B$5,'Data Validation'!B136)),MAX($A$1:A135)+1,0)</f>
        <v>0</v>
      </c>
      <c r="B136" s="134" t="s">
        <v>577</v>
      </c>
      <c r="S136" s="19" t="s">
        <v>1773</v>
      </c>
      <c r="T136" s="19" t="s">
        <v>1774</v>
      </c>
      <c r="U136" s="19" t="s">
        <v>1775</v>
      </c>
      <c r="V136" s="19" t="s">
        <v>1413</v>
      </c>
    </row>
    <row r="137" spans="1:22" x14ac:dyDescent="0.25">
      <c r="A137">
        <f>IF(ISNUMBER(SEARCH('Project Detail'!$B$5,'Data Validation'!B137)),MAX($A$1:A136)+1,0)</f>
        <v>0</v>
      </c>
      <c r="B137" s="135" t="s">
        <v>549</v>
      </c>
      <c r="S137" s="19" t="s">
        <v>1776</v>
      </c>
      <c r="T137" s="19" t="s">
        <v>1777</v>
      </c>
      <c r="U137" s="19" t="s">
        <v>1778</v>
      </c>
      <c r="V137" s="19" t="s">
        <v>1413</v>
      </c>
    </row>
    <row r="138" spans="1:22" x14ac:dyDescent="0.25">
      <c r="A138">
        <f>IF(ISNUMBER(SEARCH('Project Detail'!$B$5,'Data Validation'!B138)),MAX($A$1:A137)+1,0)</f>
        <v>0</v>
      </c>
      <c r="B138" s="134" t="s">
        <v>550</v>
      </c>
      <c r="S138" s="19" t="s">
        <v>1779</v>
      </c>
      <c r="T138" s="19" t="s">
        <v>1780</v>
      </c>
      <c r="U138" s="19" t="s">
        <v>1781</v>
      </c>
      <c r="V138" s="19" t="s">
        <v>1413</v>
      </c>
    </row>
    <row r="139" spans="1:22" x14ac:dyDescent="0.25">
      <c r="A139">
        <f>IF(ISNUMBER(SEARCH('Project Detail'!$B$5,'Data Validation'!B139)),MAX($A$1:A138)+1,0)</f>
        <v>0</v>
      </c>
      <c r="B139" s="135" t="s">
        <v>552</v>
      </c>
      <c r="S139" s="19" t="s">
        <v>1782</v>
      </c>
      <c r="T139" s="19" t="s">
        <v>1783</v>
      </c>
      <c r="U139" s="19" t="s">
        <v>1784</v>
      </c>
      <c r="V139" s="19" t="s">
        <v>1413</v>
      </c>
    </row>
    <row r="140" spans="1:22" x14ac:dyDescent="0.25">
      <c r="A140">
        <f>IF(ISNUMBER(SEARCH('Project Detail'!$B$5,'Data Validation'!B140)),MAX($A$1:A139)+1,0)</f>
        <v>0</v>
      </c>
      <c r="B140" s="134" t="s">
        <v>554</v>
      </c>
      <c r="S140" s="19" t="s">
        <v>1785</v>
      </c>
      <c r="T140" s="19" t="s">
        <v>1786</v>
      </c>
      <c r="U140" s="19" t="s">
        <v>1787</v>
      </c>
      <c r="V140" s="19" t="s">
        <v>1413</v>
      </c>
    </row>
    <row r="141" spans="1:22" x14ac:dyDescent="0.25">
      <c r="A141">
        <f>IF(ISNUMBER(SEARCH('Project Detail'!$B$5,'Data Validation'!B141)),MAX($A$1:A140)+1,0)</f>
        <v>0</v>
      </c>
      <c r="B141" s="135" t="s">
        <v>555</v>
      </c>
      <c r="S141" s="19" t="s">
        <v>1788</v>
      </c>
      <c r="T141" s="19" t="s">
        <v>1789</v>
      </c>
      <c r="U141" s="19" t="s">
        <v>1208</v>
      </c>
      <c r="V141" s="19" t="s">
        <v>1423</v>
      </c>
    </row>
    <row r="142" spans="1:22" x14ac:dyDescent="0.25">
      <c r="A142">
        <f>IF(ISNUMBER(SEARCH('Project Detail'!$B$5,'Data Validation'!B142)),MAX($A$1:A141)+1,0)</f>
        <v>0</v>
      </c>
      <c r="B142" s="134" t="s">
        <v>560</v>
      </c>
      <c r="S142" s="19" t="s">
        <v>1790</v>
      </c>
      <c r="T142" s="19" t="s">
        <v>1791</v>
      </c>
      <c r="U142" s="19" t="s">
        <v>1792</v>
      </c>
      <c r="V142" s="19" t="s">
        <v>1413</v>
      </c>
    </row>
    <row r="143" spans="1:22" x14ac:dyDescent="0.25">
      <c r="A143">
        <f>IF(ISNUMBER(SEARCH('Project Detail'!$B$5,'Data Validation'!B143)),MAX($A$1:A142)+1,0)</f>
        <v>0</v>
      </c>
      <c r="B143" s="135" t="s">
        <v>1325</v>
      </c>
      <c r="S143" s="19" t="s">
        <v>1793</v>
      </c>
      <c r="T143" s="19" t="s">
        <v>1794</v>
      </c>
      <c r="U143" s="19" t="s">
        <v>1795</v>
      </c>
      <c r="V143" s="19" t="s">
        <v>1423</v>
      </c>
    </row>
    <row r="144" spans="1:22" x14ac:dyDescent="0.25">
      <c r="A144">
        <f>IF(ISNUMBER(SEARCH('Project Detail'!$B$5,'Data Validation'!B144)),MAX($A$1:A143)+1,0)</f>
        <v>0</v>
      </c>
      <c r="B144" s="134" t="s">
        <v>1328</v>
      </c>
      <c r="S144" s="19" t="s">
        <v>1796</v>
      </c>
      <c r="T144" s="19" t="s">
        <v>1797</v>
      </c>
      <c r="U144" s="19" t="s">
        <v>1038</v>
      </c>
      <c r="V144" s="19" t="s">
        <v>1413</v>
      </c>
    </row>
    <row r="145" spans="1:22" x14ac:dyDescent="0.25">
      <c r="A145">
        <f>IF(ISNUMBER(SEARCH('Project Detail'!$B$5,'Data Validation'!B145)),MAX($A$1:A144)+1,0)</f>
        <v>0</v>
      </c>
      <c r="B145" s="135" t="s">
        <v>562</v>
      </c>
      <c r="S145" s="19" t="s">
        <v>1798</v>
      </c>
      <c r="T145" s="19" t="s">
        <v>1799</v>
      </c>
      <c r="U145" s="19" t="s">
        <v>1800</v>
      </c>
      <c r="V145" s="19" t="s">
        <v>1423</v>
      </c>
    </row>
    <row r="146" spans="1:22" x14ac:dyDescent="0.25">
      <c r="A146">
        <f>IF(ISNUMBER(SEARCH('Project Detail'!$B$5,'Data Validation'!B146)),MAX($A$1:A145)+1,0)</f>
        <v>0</v>
      </c>
      <c r="B146" s="134" t="s">
        <v>566</v>
      </c>
      <c r="S146" s="19" t="s">
        <v>1801</v>
      </c>
      <c r="T146" s="19" t="s">
        <v>1802</v>
      </c>
      <c r="U146" s="19" t="s">
        <v>1803</v>
      </c>
      <c r="V146" s="19" t="s">
        <v>1423</v>
      </c>
    </row>
    <row r="147" spans="1:22" x14ac:dyDescent="0.25">
      <c r="A147">
        <f>IF(ISNUMBER(SEARCH('Project Detail'!$B$5,'Data Validation'!B147)),MAX($A$1:A146)+1,0)</f>
        <v>0</v>
      </c>
      <c r="B147" s="135" t="s">
        <v>575</v>
      </c>
      <c r="S147" s="19" t="s">
        <v>1804</v>
      </c>
      <c r="T147" s="19" t="s">
        <v>1805</v>
      </c>
      <c r="U147" s="19" t="s">
        <v>1806</v>
      </c>
      <c r="V147" s="19" t="s">
        <v>1423</v>
      </c>
    </row>
    <row r="148" spans="1:22" x14ac:dyDescent="0.25">
      <c r="A148">
        <f>IF(ISNUMBER(SEARCH('Project Detail'!$B$5,'Data Validation'!B148)),MAX($A$1:A147)+1,0)</f>
        <v>0</v>
      </c>
      <c r="B148" s="134" t="s">
        <v>580</v>
      </c>
      <c r="S148" s="19" t="s">
        <v>1807</v>
      </c>
      <c r="T148" s="19" t="s">
        <v>1808</v>
      </c>
      <c r="U148" s="19" t="s">
        <v>1809</v>
      </c>
      <c r="V148" s="19" t="s">
        <v>1423</v>
      </c>
    </row>
    <row r="149" spans="1:22" x14ac:dyDescent="0.25">
      <c r="A149">
        <f>IF(ISNUMBER(SEARCH('Project Detail'!$B$5,'Data Validation'!B149)),MAX($A$1:A148)+1,0)</f>
        <v>0</v>
      </c>
      <c r="B149" s="135" t="s">
        <v>1283</v>
      </c>
      <c r="S149" s="19" t="s">
        <v>1810</v>
      </c>
      <c r="T149" s="19" t="s">
        <v>1811</v>
      </c>
      <c r="U149" s="19" t="s">
        <v>585</v>
      </c>
      <c r="V149" s="19" t="s">
        <v>1413</v>
      </c>
    </row>
    <row r="150" spans="1:22" x14ac:dyDescent="0.25">
      <c r="A150">
        <f>IF(ISNUMBER(SEARCH('Project Detail'!$B$5,'Data Validation'!B150)),MAX($A$1:A149)+1,0)</f>
        <v>0</v>
      </c>
      <c r="B150" s="134" t="s">
        <v>546</v>
      </c>
      <c r="S150" s="19" t="s">
        <v>1812</v>
      </c>
      <c r="T150" s="19" t="s">
        <v>1813</v>
      </c>
      <c r="U150" s="19" t="s">
        <v>470</v>
      </c>
      <c r="V150" s="19" t="s">
        <v>1423</v>
      </c>
    </row>
    <row r="151" spans="1:22" x14ac:dyDescent="0.25">
      <c r="A151">
        <f>IF(ISNUMBER(SEARCH('Project Detail'!$B$5,'Data Validation'!B151)),MAX($A$1:A150)+1,0)</f>
        <v>0</v>
      </c>
      <c r="B151" s="135" t="s">
        <v>582</v>
      </c>
      <c r="S151" s="19" t="s">
        <v>1814</v>
      </c>
      <c r="T151" s="19" t="s">
        <v>1815</v>
      </c>
      <c r="U151" s="19" t="s">
        <v>1816</v>
      </c>
      <c r="V151" s="19" t="s">
        <v>1423</v>
      </c>
    </row>
    <row r="152" spans="1:22" x14ac:dyDescent="0.25">
      <c r="A152">
        <f>IF(ISNUMBER(SEARCH('Project Detail'!$B$5,'Data Validation'!B152)),MAX($A$1:A151)+1,0)</f>
        <v>0</v>
      </c>
      <c r="B152" s="134" t="s">
        <v>1375</v>
      </c>
      <c r="S152" s="19" t="s">
        <v>1817</v>
      </c>
      <c r="T152" s="19" t="s">
        <v>1818</v>
      </c>
      <c r="U152" s="19" t="s">
        <v>803</v>
      </c>
      <c r="V152" s="19" t="s">
        <v>1413</v>
      </c>
    </row>
    <row r="153" spans="1:22" x14ac:dyDescent="0.25">
      <c r="A153">
        <f>IF(ISNUMBER(SEARCH('Project Detail'!$B$5,'Data Validation'!B153)),MAX($A$1:A152)+1,0)</f>
        <v>0</v>
      </c>
      <c r="B153" s="135" t="s">
        <v>3470</v>
      </c>
      <c r="S153" s="19" t="s">
        <v>1819</v>
      </c>
      <c r="T153" s="19" t="s">
        <v>1820</v>
      </c>
      <c r="U153" s="19" t="s">
        <v>1821</v>
      </c>
      <c r="V153" s="19" t="s">
        <v>1413</v>
      </c>
    </row>
    <row r="154" spans="1:22" x14ac:dyDescent="0.25">
      <c r="A154">
        <f>IF(ISNUMBER(SEARCH('Project Detail'!$B$5,'Data Validation'!B154)),MAX($A$1:A153)+1,0)</f>
        <v>0</v>
      </c>
      <c r="B154" s="134" t="s">
        <v>1369</v>
      </c>
      <c r="S154" s="19" t="s">
        <v>1822</v>
      </c>
      <c r="T154" s="19" t="s">
        <v>1823</v>
      </c>
      <c r="U154" s="19" t="s">
        <v>1824</v>
      </c>
      <c r="V154" s="19" t="s">
        <v>1413</v>
      </c>
    </row>
    <row r="155" spans="1:22" x14ac:dyDescent="0.25">
      <c r="A155">
        <f>IF(ISNUMBER(SEARCH('Project Detail'!$B$5,'Data Validation'!B155)),MAX($A$1:A154)+1,0)</f>
        <v>0</v>
      </c>
      <c r="B155" s="135" t="s">
        <v>3187</v>
      </c>
      <c r="S155" s="19" t="s">
        <v>1825</v>
      </c>
      <c r="T155" s="19" t="s">
        <v>1826</v>
      </c>
      <c r="U155" s="19" t="s">
        <v>1827</v>
      </c>
      <c r="V155" s="19" t="s">
        <v>1413</v>
      </c>
    </row>
    <row r="156" spans="1:22" x14ac:dyDescent="0.25">
      <c r="A156">
        <f>IF(ISNUMBER(SEARCH('Project Detail'!$B$5,'Data Validation'!B156)),MAX($A$1:A155)+1,0)</f>
        <v>0</v>
      </c>
      <c r="B156" s="134" t="s">
        <v>3190</v>
      </c>
      <c r="S156" s="19" t="s">
        <v>1828</v>
      </c>
      <c r="T156" s="19" t="s">
        <v>1829</v>
      </c>
      <c r="U156" s="19" t="s">
        <v>327</v>
      </c>
      <c r="V156" s="19" t="s">
        <v>1413</v>
      </c>
    </row>
    <row r="157" spans="1:22" x14ac:dyDescent="0.25">
      <c r="A157">
        <f>IF(ISNUMBER(SEARCH('Project Detail'!$B$5,'Data Validation'!B157)),MAX($A$1:A156)+1,0)</f>
        <v>0</v>
      </c>
      <c r="B157" s="135" t="s">
        <v>3183</v>
      </c>
      <c r="S157" s="19" t="s">
        <v>1830</v>
      </c>
      <c r="T157" s="19" t="s">
        <v>1831</v>
      </c>
      <c r="U157" s="19" t="s">
        <v>1832</v>
      </c>
      <c r="V157" s="19" t="s">
        <v>1413</v>
      </c>
    </row>
    <row r="158" spans="1:22" x14ac:dyDescent="0.25">
      <c r="A158">
        <f>IF(ISNUMBER(SEARCH('Project Detail'!$B$5,'Data Validation'!B158)),MAX($A$1:A157)+1,0)</f>
        <v>0</v>
      </c>
      <c r="B158" s="134" t="s">
        <v>3189</v>
      </c>
      <c r="S158" s="19" t="s">
        <v>1833</v>
      </c>
      <c r="T158" s="19" t="s">
        <v>1834</v>
      </c>
      <c r="U158" s="19" t="s">
        <v>1835</v>
      </c>
      <c r="V158" s="19" t="s">
        <v>1413</v>
      </c>
    </row>
    <row r="159" spans="1:22" x14ac:dyDescent="0.25">
      <c r="A159">
        <f>IF(ISNUMBER(SEARCH('Project Detail'!$B$5,'Data Validation'!B159)),MAX($A$1:A158)+1,0)</f>
        <v>0</v>
      </c>
      <c r="B159" s="135" t="s">
        <v>1366</v>
      </c>
      <c r="S159" s="19" t="s">
        <v>1836</v>
      </c>
      <c r="T159" s="19" t="s">
        <v>1837</v>
      </c>
      <c r="U159" s="19" t="s">
        <v>807</v>
      </c>
      <c r="V159" s="19" t="s">
        <v>1413</v>
      </c>
    </row>
    <row r="160" spans="1:22" x14ac:dyDescent="0.25">
      <c r="A160">
        <f>IF(ISNUMBER(SEARCH('Project Detail'!$B$5,'Data Validation'!B160)),MAX($A$1:A159)+1,0)</f>
        <v>0</v>
      </c>
      <c r="B160" s="134" t="s">
        <v>1357</v>
      </c>
      <c r="S160" s="19" t="s">
        <v>1838</v>
      </c>
      <c r="T160" s="19" t="s">
        <v>1839</v>
      </c>
      <c r="U160" s="19" t="s">
        <v>1840</v>
      </c>
      <c r="V160" s="19" t="s">
        <v>1423</v>
      </c>
    </row>
    <row r="161" spans="1:22" x14ac:dyDescent="0.25">
      <c r="A161">
        <f>IF(ISNUMBER(SEARCH('Project Detail'!$B$5,'Data Validation'!B161)),MAX($A$1:A160)+1,0)</f>
        <v>0</v>
      </c>
      <c r="B161" s="135" t="s">
        <v>3194</v>
      </c>
      <c r="S161" s="19" t="s">
        <v>1841</v>
      </c>
      <c r="T161" s="19" t="s">
        <v>1842</v>
      </c>
      <c r="U161" s="19" t="s">
        <v>818</v>
      </c>
      <c r="V161" s="19" t="s">
        <v>1413</v>
      </c>
    </row>
    <row r="162" spans="1:22" x14ac:dyDescent="0.25">
      <c r="A162">
        <f>IF(ISNUMBER(SEARCH('Project Detail'!$B$5,'Data Validation'!B162)),MAX($A$1:A161)+1,0)</f>
        <v>0</v>
      </c>
      <c r="B162" s="134" t="s">
        <v>564</v>
      </c>
      <c r="S162" s="19" t="s">
        <v>1843</v>
      </c>
      <c r="T162" s="19" t="s">
        <v>1844</v>
      </c>
      <c r="U162" s="19" t="s">
        <v>805</v>
      </c>
      <c r="V162" s="19" t="s">
        <v>1413</v>
      </c>
    </row>
    <row r="163" spans="1:22" x14ac:dyDescent="0.25">
      <c r="A163">
        <f>IF(ISNUMBER(SEARCH('Project Detail'!$B$5,'Data Validation'!B163)),MAX($A$1:A162)+1,0)</f>
        <v>0</v>
      </c>
      <c r="B163" s="135" t="s">
        <v>1077</v>
      </c>
      <c r="S163" s="19" t="s">
        <v>1845</v>
      </c>
      <c r="T163" s="19" t="s">
        <v>1846</v>
      </c>
      <c r="U163" s="19" t="s">
        <v>530</v>
      </c>
      <c r="V163" s="19" t="s">
        <v>1413</v>
      </c>
    </row>
    <row r="164" spans="1:22" x14ac:dyDescent="0.25">
      <c r="A164">
        <f>IF(ISNUMBER(SEARCH('Project Detail'!$B$5,'Data Validation'!B164)),MAX($A$1:A163)+1,0)</f>
        <v>0</v>
      </c>
      <c r="B164" s="134" t="s">
        <v>557</v>
      </c>
      <c r="S164" s="19" t="s">
        <v>1847</v>
      </c>
      <c r="T164" s="19" t="s">
        <v>1848</v>
      </c>
      <c r="U164" s="19" t="s">
        <v>1849</v>
      </c>
      <c r="V164" s="19" t="s">
        <v>1413</v>
      </c>
    </row>
    <row r="165" spans="1:22" x14ac:dyDescent="0.25">
      <c r="A165">
        <f>IF(ISNUMBER(SEARCH('Project Detail'!$B$5,'Data Validation'!B165)),MAX($A$1:A164)+1,0)</f>
        <v>0</v>
      </c>
      <c r="B165" s="135" t="s">
        <v>3180</v>
      </c>
      <c r="S165" s="19" t="s">
        <v>1850</v>
      </c>
      <c r="T165" s="19" t="s">
        <v>1851</v>
      </c>
      <c r="U165" s="19" t="s">
        <v>1852</v>
      </c>
      <c r="V165" s="19" t="s">
        <v>1413</v>
      </c>
    </row>
    <row r="166" spans="1:22" x14ac:dyDescent="0.25">
      <c r="A166">
        <f>IF(ISNUMBER(SEARCH('Project Detail'!$B$5,'Data Validation'!B166)),MAX($A$1:A165)+1,0)</f>
        <v>0</v>
      </c>
      <c r="B166" s="134" t="s">
        <v>3904</v>
      </c>
      <c r="S166" s="19" t="s">
        <v>1853</v>
      </c>
      <c r="T166" s="19" t="s">
        <v>1854</v>
      </c>
      <c r="U166" s="19" t="s">
        <v>1855</v>
      </c>
      <c r="V166" s="19" t="s">
        <v>1423</v>
      </c>
    </row>
    <row r="167" spans="1:22" x14ac:dyDescent="0.25">
      <c r="A167">
        <f>IF(ISNUMBER(SEARCH('Project Detail'!$B$5,'Data Validation'!B167)),MAX($A$1:A166)+1,0)</f>
        <v>0</v>
      </c>
      <c r="B167" s="135" t="s">
        <v>3905</v>
      </c>
      <c r="S167" s="19" t="s">
        <v>1856</v>
      </c>
      <c r="T167" s="19" t="s">
        <v>1857</v>
      </c>
      <c r="U167" s="19" t="s">
        <v>1858</v>
      </c>
      <c r="V167" s="19" t="s">
        <v>1413</v>
      </c>
    </row>
    <row r="168" spans="1:22" x14ac:dyDescent="0.25">
      <c r="A168">
        <f>IF(ISNUMBER(SEARCH('Project Detail'!$B$5,'Data Validation'!B168)),MAX($A$1:A167)+1,0)</f>
        <v>0</v>
      </c>
      <c r="B168" s="134" t="s">
        <v>3910</v>
      </c>
      <c r="S168" s="19" t="s">
        <v>1859</v>
      </c>
      <c r="T168" s="19" t="s">
        <v>1860</v>
      </c>
      <c r="U168" s="19" t="s">
        <v>1861</v>
      </c>
      <c r="V168" s="19" t="s">
        <v>1413</v>
      </c>
    </row>
    <row r="169" spans="1:22" x14ac:dyDescent="0.25">
      <c r="A169">
        <f>IF(ISNUMBER(SEARCH('Project Detail'!$B$5,'Data Validation'!B169)),MAX($A$1:A168)+1,0)</f>
        <v>0</v>
      </c>
      <c r="B169" s="135" t="s">
        <v>3903</v>
      </c>
      <c r="S169" s="19" t="s">
        <v>1862</v>
      </c>
      <c r="T169" s="19" t="s">
        <v>1863</v>
      </c>
      <c r="U169" s="19" t="s">
        <v>1864</v>
      </c>
      <c r="V169" s="19" t="s">
        <v>1413</v>
      </c>
    </row>
    <row r="170" spans="1:22" x14ac:dyDescent="0.25">
      <c r="A170">
        <f>IF(ISNUMBER(SEARCH('Project Detail'!$B$5,'Data Validation'!B170)),MAX($A$1:A169)+1,0)</f>
        <v>0</v>
      </c>
      <c r="B170" s="134" t="s">
        <v>1218</v>
      </c>
      <c r="S170" s="19" t="s">
        <v>1865</v>
      </c>
      <c r="T170" s="19" t="s">
        <v>1866</v>
      </c>
      <c r="U170" s="19" t="s">
        <v>1867</v>
      </c>
      <c r="V170" s="19" t="s">
        <v>1413</v>
      </c>
    </row>
    <row r="171" spans="1:22" x14ac:dyDescent="0.25">
      <c r="A171">
        <f>IF(ISNUMBER(SEARCH('Project Detail'!$B$5,'Data Validation'!B171)),MAX($A$1:A170)+1,0)</f>
        <v>0</v>
      </c>
      <c r="B171" s="135" t="s">
        <v>1227</v>
      </c>
      <c r="S171" s="19" t="s">
        <v>1868</v>
      </c>
      <c r="T171" s="19" t="s">
        <v>1869</v>
      </c>
      <c r="U171" s="19" t="s">
        <v>1870</v>
      </c>
      <c r="V171" s="19" t="s">
        <v>1413</v>
      </c>
    </row>
    <row r="172" spans="1:22" x14ac:dyDescent="0.25">
      <c r="A172">
        <f>IF(ISNUMBER(SEARCH('Project Detail'!$B$5,'Data Validation'!B172)),MAX($A$1:A171)+1,0)</f>
        <v>0</v>
      </c>
      <c r="B172" s="134" t="s">
        <v>971</v>
      </c>
      <c r="S172" s="19" t="s">
        <v>1871</v>
      </c>
      <c r="T172" s="19" t="s">
        <v>1872</v>
      </c>
      <c r="U172" s="19" t="s">
        <v>1873</v>
      </c>
      <c r="V172" s="19" t="s">
        <v>1413</v>
      </c>
    </row>
    <row r="173" spans="1:22" x14ac:dyDescent="0.25">
      <c r="A173">
        <f>IF(ISNUMBER(SEARCH('Project Detail'!$B$5,'Data Validation'!B173)),MAX($A$1:A172)+1,0)</f>
        <v>0</v>
      </c>
      <c r="B173" s="135" t="s">
        <v>968</v>
      </c>
      <c r="S173" s="19" t="s">
        <v>1874</v>
      </c>
      <c r="T173" s="19" t="s">
        <v>1875</v>
      </c>
      <c r="U173" s="19" t="s">
        <v>1876</v>
      </c>
      <c r="V173" s="19" t="s">
        <v>1413</v>
      </c>
    </row>
    <row r="174" spans="1:22" x14ac:dyDescent="0.25">
      <c r="A174">
        <f>IF(ISNUMBER(SEARCH('Project Detail'!$B$5,'Data Validation'!B174)),MAX($A$1:A173)+1,0)</f>
        <v>0</v>
      </c>
      <c r="B174" s="134" t="s">
        <v>966</v>
      </c>
      <c r="S174" s="19" t="s">
        <v>1877</v>
      </c>
      <c r="T174" s="19" t="s">
        <v>1878</v>
      </c>
      <c r="U174" s="19" t="s">
        <v>1879</v>
      </c>
      <c r="V174" s="19" t="s">
        <v>1413</v>
      </c>
    </row>
    <row r="175" spans="1:22" x14ac:dyDescent="0.25">
      <c r="A175">
        <f>IF(ISNUMBER(SEARCH('Project Detail'!$B$5,'Data Validation'!B175)),MAX($A$1:A174)+1,0)</f>
        <v>0</v>
      </c>
      <c r="B175" s="135" t="s">
        <v>1020</v>
      </c>
      <c r="S175" s="19" t="s">
        <v>1880</v>
      </c>
      <c r="T175" s="19" t="s">
        <v>1881</v>
      </c>
      <c r="U175" s="19" t="s">
        <v>1882</v>
      </c>
      <c r="V175" s="19" t="s">
        <v>1413</v>
      </c>
    </row>
    <row r="176" spans="1:22" x14ac:dyDescent="0.25">
      <c r="A176">
        <f>IF(ISNUMBER(SEARCH('Project Detail'!$B$5,'Data Validation'!B176)),MAX($A$1:A175)+1,0)</f>
        <v>0</v>
      </c>
      <c r="B176" s="134" t="s">
        <v>1230</v>
      </c>
      <c r="S176" s="19" t="s">
        <v>1883</v>
      </c>
      <c r="T176" s="19" t="s">
        <v>1884</v>
      </c>
      <c r="U176" s="19" t="s">
        <v>1885</v>
      </c>
      <c r="V176" s="19" t="s">
        <v>1413</v>
      </c>
    </row>
    <row r="177" spans="1:22" x14ac:dyDescent="0.25">
      <c r="A177">
        <f>IF(ISNUMBER(SEARCH('Project Detail'!$B$5,'Data Validation'!B177)),MAX($A$1:A176)+1,0)</f>
        <v>0</v>
      </c>
      <c r="B177" s="135" t="s">
        <v>993</v>
      </c>
      <c r="S177" s="19" t="s">
        <v>1886</v>
      </c>
      <c r="T177" s="19" t="s">
        <v>1887</v>
      </c>
      <c r="U177" s="19" t="s">
        <v>1888</v>
      </c>
      <c r="V177" s="19" t="s">
        <v>1413</v>
      </c>
    </row>
    <row r="178" spans="1:22" x14ac:dyDescent="0.25">
      <c r="A178">
        <f>IF(ISNUMBER(SEARCH('Project Detail'!$B$5,'Data Validation'!B178)),MAX($A$1:A177)+1,0)</f>
        <v>0</v>
      </c>
      <c r="B178" s="134" t="s">
        <v>1285</v>
      </c>
      <c r="S178" s="19" t="s">
        <v>1889</v>
      </c>
      <c r="T178" s="19" t="s">
        <v>1890</v>
      </c>
      <c r="U178" s="19" t="s">
        <v>1891</v>
      </c>
      <c r="V178" s="19" t="s">
        <v>1413</v>
      </c>
    </row>
    <row r="179" spans="1:22" x14ac:dyDescent="0.25">
      <c r="A179">
        <f>IF(ISNUMBER(SEARCH('Project Detail'!$B$5,'Data Validation'!B179)),MAX($A$1:A178)+1,0)</f>
        <v>0</v>
      </c>
      <c r="B179" s="135" t="s">
        <v>1232</v>
      </c>
      <c r="S179" s="19" t="s">
        <v>1892</v>
      </c>
      <c r="T179" s="19" t="s">
        <v>1893</v>
      </c>
      <c r="U179" s="19" t="s">
        <v>1894</v>
      </c>
      <c r="V179" s="19" t="s">
        <v>1413</v>
      </c>
    </row>
    <row r="180" spans="1:22" x14ac:dyDescent="0.25">
      <c r="A180">
        <f>IF(ISNUMBER(SEARCH('Project Detail'!$B$5,'Data Validation'!B180)),MAX($A$1:A179)+1,0)</f>
        <v>0</v>
      </c>
      <c r="B180" s="134" t="s">
        <v>1048</v>
      </c>
      <c r="S180" s="19" t="s">
        <v>1895</v>
      </c>
      <c r="T180" s="19" t="s">
        <v>1896</v>
      </c>
      <c r="U180" s="19" t="s">
        <v>1897</v>
      </c>
      <c r="V180" s="19" t="s">
        <v>1413</v>
      </c>
    </row>
    <row r="181" spans="1:22" x14ac:dyDescent="0.25">
      <c r="A181">
        <f>IF(ISNUMBER(SEARCH('Project Detail'!$B$5,'Data Validation'!B181)),MAX($A$1:A180)+1,0)</f>
        <v>0</v>
      </c>
      <c r="B181" s="135" t="s">
        <v>1169</v>
      </c>
      <c r="S181" s="19" t="s">
        <v>1898</v>
      </c>
      <c r="T181" s="19" t="s">
        <v>1899</v>
      </c>
      <c r="U181" s="19" t="s">
        <v>1900</v>
      </c>
      <c r="V181" s="19" t="s">
        <v>1423</v>
      </c>
    </row>
    <row r="182" spans="1:22" x14ac:dyDescent="0.25">
      <c r="A182">
        <f>IF(ISNUMBER(SEARCH('Project Detail'!$B$5,'Data Validation'!B182)),MAX($A$1:A181)+1,0)</f>
        <v>0</v>
      </c>
      <c r="B182" s="134" t="s">
        <v>1049</v>
      </c>
      <c r="S182" s="19" t="s">
        <v>1901</v>
      </c>
      <c r="T182" s="19" t="s">
        <v>1902</v>
      </c>
      <c r="U182" s="19" t="s">
        <v>1903</v>
      </c>
      <c r="V182" s="19" t="s">
        <v>1423</v>
      </c>
    </row>
    <row r="183" spans="1:22" x14ac:dyDescent="0.25">
      <c r="A183">
        <f>IF(ISNUMBER(SEARCH('Project Detail'!$B$5,'Data Validation'!B183)),MAX($A$1:A182)+1,0)</f>
        <v>0</v>
      </c>
      <c r="B183" s="135" t="s">
        <v>1136</v>
      </c>
      <c r="S183" s="19" t="s">
        <v>1904</v>
      </c>
      <c r="T183" s="19" t="s">
        <v>1905</v>
      </c>
      <c r="U183" s="19" t="s">
        <v>1906</v>
      </c>
      <c r="V183" s="19" t="s">
        <v>1423</v>
      </c>
    </row>
    <row r="184" spans="1:22" x14ac:dyDescent="0.25">
      <c r="A184">
        <f>IF(ISNUMBER(SEARCH('Project Detail'!$B$5,'Data Validation'!B184)),MAX($A$1:A183)+1,0)</f>
        <v>0</v>
      </c>
      <c r="B184" s="134" t="s">
        <v>1051</v>
      </c>
      <c r="S184" s="19" t="s">
        <v>1907</v>
      </c>
      <c r="T184" s="19" t="s">
        <v>1908</v>
      </c>
      <c r="U184" s="19" t="s">
        <v>1909</v>
      </c>
      <c r="V184" s="19" t="s">
        <v>1423</v>
      </c>
    </row>
    <row r="185" spans="1:22" x14ac:dyDescent="0.25">
      <c r="A185">
        <f>IF(ISNUMBER(SEARCH('Project Detail'!$B$5,'Data Validation'!B185)),MAX($A$1:A184)+1,0)</f>
        <v>0</v>
      </c>
      <c r="B185" s="135" t="s">
        <v>1116</v>
      </c>
      <c r="S185" s="19" t="s">
        <v>1910</v>
      </c>
      <c r="T185" s="19" t="s">
        <v>1911</v>
      </c>
      <c r="U185" s="19" t="s">
        <v>1912</v>
      </c>
      <c r="V185" s="19" t="s">
        <v>1423</v>
      </c>
    </row>
    <row r="186" spans="1:22" x14ac:dyDescent="0.25">
      <c r="A186">
        <f>IF(ISNUMBER(SEARCH('Project Detail'!$B$5,'Data Validation'!B186)),MAX($A$1:A185)+1,0)</f>
        <v>0</v>
      </c>
      <c r="B186" s="134" t="s">
        <v>989</v>
      </c>
      <c r="S186" s="19" t="s">
        <v>1913</v>
      </c>
      <c r="T186" s="19" t="s">
        <v>1914</v>
      </c>
      <c r="U186" s="19" t="s">
        <v>1915</v>
      </c>
      <c r="V186" s="19" t="s">
        <v>1423</v>
      </c>
    </row>
    <row r="187" spans="1:22" x14ac:dyDescent="0.25">
      <c r="A187">
        <f>IF(ISNUMBER(SEARCH('Project Detail'!$B$5,'Data Validation'!B187)),MAX($A$1:A186)+1,0)</f>
        <v>0</v>
      </c>
      <c r="B187" s="135" t="s">
        <v>1046</v>
      </c>
      <c r="S187" s="19" t="s">
        <v>1916</v>
      </c>
      <c r="T187" s="19" t="s">
        <v>1917</v>
      </c>
      <c r="U187" s="19" t="s">
        <v>813</v>
      </c>
      <c r="V187" s="19" t="s">
        <v>1413</v>
      </c>
    </row>
    <row r="188" spans="1:22" x14ac:dyDescent="0.25">
      <c r="A188">
        <f>IF(ISNUMBER(SEARCH('Project Detail'!$B$5,'Data Validation'!B188)),MAX($A$1:A187)+1,0)</f>
        <v>0</v>
      </c>
      <c r="B188" s="134" t="s">
        <v>1021</v>
      </c>
      <c r="S188" s="19" t="s">
        <v>1918</v>
      </c>
      <c r="T188" s="19" t="s">
        <v>1919</v>
      </c>
      <c r="U188" s="19" t="s">
        <v>1920</v>
      </c>
      <c r="V188" s="19" t="s">
        <v>1413</v>
      </c>
    </row>
    <row r="189" spans="1:22" x14ac:dyDescent="0.25">
      <c r="A189">
        <f>IF(ISNUMBER(SEARCH('Project Detail'!$B$5,'Data Validation'!B189)),MAX($A$1:A188)+1,0)</f>
        <v>0</v>
      </c>
      <c r="B189" s="135" t="s">
        <v>1044</v>
      </c>
      <c r="S189" s="19" t="s">
        <v>1921</v>
      </c>
      <c r="T189" s="19" t="s">
        <v>1922</v>
      </c>
      <c r="U189" s="19" t="s">
        <v>1923</v>
      </c>
      <c r="V189" s="19" t="s">
        <v>1423</v>
      </c>
    </row>
    <row r="190" spans="1:22" x14ac:dyDescent="0.25">
      <c r="A190">
        <f>IF(ISNUMBER(SEARCH('Project Detail'!$B$5,'Data Validation'!B190)),MAX($A$1:A189)+1,0)</f>
        <v>0</v>
      </c>
      <c r="B190" s="134" t="s">
        <v>1195</v>
      </c>
      <c r="S190" s="19" t="s">
        <v>1924</v>
      </c>
      <c r="T190" s="19" t="s">
        <v>1925</v>
      </c>
      <c r="U190" s="19" t="s">
        <v>1926</v>
      </c>
      <c r="V190" s="19" t="s">
        <v>1423</v>
      </c>
    </row>
    <row r="191" spans="1:22" x14ac:dyDescent="0.25">
      <c r="A191">
        <f>IF(ISNUMBER(SEARCH('Project Detail'!$B$5,'Data Validation'!B191)),MAX($A$1:A190)+1,0)</f>
        <v>0</v>
      </c>
      <c r="B191" s="135" t="s">
        <v>1321</v>
      </c>
      <c r="S191" s="19" t="s">
        <v>1927</v>
      </c>
      <c r="T191" s="19" t="s">
        <v>1928</v>
      </c>
      <c r="U191" s="19" t="s">
        <v>1929</v>
      </c>
      <c r="V191" s="19" t="s">
        <v>1413</v>
      </c>
    </row>
    <row r="192" spans="1:22" x14ac:dyDescent="0.25">
      <c r="A192">
        <f>IF(ISNUMBER(SEARCH('Project Detail'!$B$5,'Data Validation'!B192)),MAX($A$1:A191)+1,0)</f>
        <v>0</v>
      </c>
      <c r="B192" s="134" t="s">
        <v>1338</v>
      </c>
      <c r="S192" s="19" t="s">
        <v>1930</v>
      </c>
      <c r="T192" s="19" t="s">
        <v>1931</v>
      </c>
      <c r="U192" s="19" t="s">
        <v>1932</v>
      </c>
      <c r="V192" s="19" t="s">
        <v>1423</v>
      </c>
    </row>
    <row r="193" spans="1:22" x14ac:dyDescent="0.25">
      <c r="A193">
        <f>IF(ISNUMBER(SEARCH('Project Detail'!$B$5,'Data Validation'!B193)),MAX($A$1:A192)+1,0)</f>
        <v>0</v>
      </c>
      <c r="B193" s="135" t="s">
        <v>1331</v>
      </c>
      <c r="S193" s="19" t="s">
        <v>1933</v>
      </c>
      <c r="T193" s="19" t="s">
        <v>1934</v>
      </c>
      <c r="U193" s="19" t="s">
        <v>801</v>
      </c>
      <c r="V193" s="19" t="s">
        <v>1423</v>
      </c>
    </row>
    <row r="194" spans="1:22" x14ac:dyDescent="0.25">
      <c r="A194">
        <f>IF(ISNUMBER(SEARCH('Project Detail'!$B$5,'Data Validation'!B194)),MAX($A$1:A193)+1,0)</f>
        <v>0</v>
      </c>
      <c r="B194" s="134" t="s">
        <v>1343</v>
      </c>
      <c r="S194" s="19" t="s">
        <v>1935</v>
      </c>
      <c r="T194" s="19" t="s">
        <v>1936</v>
      </c>
      <c r="U194" s="19" t="s">
        <v>1936</v>
      </c>
      <c r="V194" s="19" t="s">
        <v>1413</v>
      </c>
    </row>
    <row r="195" spans="1:22" x14ac:dyDescent="0.25">
      <c r="A195">
        <f>IF(ISNUMBER(SEARCH('Project Detail'!$B$5,'Data Validation'!B195)),MAX($A$1:A194)+1,0)</f>
        <v>0</v>
      </c>
      <c r="B195" s="135" t="s">
        <v>1358</v>
      </c>
      <c r="S195" s="19" t="s">
        <v>1937</v>
      </c>
      <c r="T195" s="19" t="s">
        <v>1938</v>
      </c>
      <c r="U195" s="19" t="s">
        <v>1939</v>
      </c>
      <c r="V195" s="19" t="s">
        <v>1413</v>
      </c>
    </row>
    <row r="196" spans="1:22" x14ac:dyDescent="0.25">
      <c r="A196">
        <f>IF(ISNUMBER(SEARCH('Project Detail'!$B$5,'Data Validation'!B196)),MAX($A$1:A195)+1,0)</f>
        <v>0</v>
      </c>
      <c r="B196" s="134" t="s">
        <v>1063</v>
      </c>
      <c r="S196" s="19" t="s">
        <v>1940</v>
      </c>
      <c r="T196" s="19" t="s">
        <v>1941</v>
      </c>
      <c r="U196" s="19" t="s">
        <v>1942</v>
      </c>
      <c r="V196" s="19" t="s">
        <v>1423</v>
      </c>
    </row>
    <row r="197" spans="1:22" x14ac:dyDescent="0.25">
      <c r="A197">
        <f>IF(ISNUMBER(SEARCH('Project Detail'!$B$5,'Data Validation'!B197)),MAX($A$1:A196)+1,0)</f>
        <v>0</v>
      </c>
      <c r="B197" s="135" t="s">
        <v>1337</v>
      </c>
      <c r="S197" s="19" t="s">
        <v>1943</v>
      </c>
      <c r="T197" s="19" t="s">
        <v>1826</v>
      </c>
      <c r="U197" s="19" t="s">
        <v>1944</v>
      </c>
      <c r="V197" s="19" t="s">
        <v>1413</v>
      </c>
    </row>
    <row r="198" spans="1:22" x14ac:dyDescent="0.25">
      <c r="A198">
        <f>IF(ISNUMBER(SEARCH('Project Detail'!$B$5,'Data Validation'!B198)),MAX($A$1:A197)+1,0)</f>
        <v>0</v>
      </c>
      <c r="B198" s="134" t="s">
        <v>963</v>
      </c>
      <c r="S198" s="19" t="s">
        <v>1945</v>
      </c>
      <c r="T198" s="19" t="s">
        <v>1946</v>
      </c>
      <c r="U198" s="19" t="s">
        <v>1947</v>
      </c>
      <c r="V198" s="19" t="s">
        <v>1413</v>
      </c>
    </row>
    <row r="199" spans="1:22" x14ac:dyDescent="0.25">
      <c r="A199">
        <f>IF(ISNUMBER(SEARCH('Project Detail'!$B$5,'Data Validation'!B199)),MAX($A$1:A198)+1,0)</f>
        <v>0</v>
      </c>
      <c r="B199" s="135" t="s">
        <v>1238</v>
      </c>
      <c r="S199" s="19" t="s">
        <v>1948</v>
      </c>
      <c r="T199" s="19" t="s">
        <v>1949</v>
      </c>
      <c r="U199" s="19" t="s">
        <v>720</v>
      </c>
      <c r="V199" s="19" t="s">
        <v>1423</v>
      </c>
    </row>
    <row r="200" spans="1:22" x14ac:dyDescent="0.25">
      <c r="A200">
        <f>IF(ISNUMBER(SEARCH('Project Detail'!$B$5,'Data Validation'!B200)),MAX($A$1:A199)+1,0)</f>
        <v>0</v>
      </c>
      <c r="B200" s="134" t="s">
        <v>1309</v>
      </c>
      <c r="S200" s="19" t="s">
        <v>1950</v>
      </c>
      <c r="T200" s="19" t="s">
        <v>1951</v>
      </c>
      <c r="U200" s="19" t="s">
        <v>718</v>
      </c>
      <c r="V200" s="19" t="s">
        <v>1423</v>
      </c>
    </row>
    <row r="201" spans="1:22" x14ac:dyDescent="0.25">
      <c r="A201">
        <f>IF(ISNUMBER(SEARCH('Project Detail'!$B$5,'Data Validation'!B201)),MAX($A$1:A200)+1,0)</f>
        <v>0</v>
      </c>
      <c r="B201" s="135" t="s">
        <v>1319</v>
      </c>
      <c r="S201" s="19" t="s">
        <v>1952</v>
      </c>
      <c r="T201" s="19" t="s">
        <v>1953</v>
      </c>
      <c r="U201" s="19" t="s">
        <v>1953</v>
      </c>
      <c r="V201" s="19" t="s">
        <v>1413</v>
      </c>
    </row>
    <row r="202" spans="1:22" x14ac:dyDescent="0.25">
      <c r="A202">
        <f>IF(ISNUMBER(SEARCH('Project Detail'!$B$5,'Data Validation'!B202)),MAX($A$1:A201)+1,0)</f>
        <v>0</v>
      </c>
      <c r="B202" s="134" t="s">
        <v>1307</v>
      </c>
      <c r="S202" s="19" t="s">
        <v>1954</v>
      </c>
      <c r="T202" s="19" t="s">
        <v>1955</v>
      </c>
      <c r="U202" s="19" t="s">
        <v>1956</v>
      </c>
      <c r="V202" s="19" t="s">
        <v>1423</v>
      </c>
    </row>
    <row r="203" spans="1:22" x14ac:dyDescent="0.25">
      <c r="A203">
        <f>IF(ISNUMBER(SEARCH('Project Detail'!$B$5,'Data Validation'!B203)),MAX($A$1:A202)+1,0)</f>
        <v>0</v>
      </c>
      <c r="B203" s="135" t="s">
        <v>974</v>
      </c>
      <c r="S203" s="19" t="s">
        <v>1957</v>
      </c>
      <c r="T203" s="19" t="s">
        <v>1958</v>
      </c>
      <c r="U203" s="19" t="s">
        <v>1959</v>
      </c>
      <c r="V203" s="19" t="s">
        <v>1423</v>
      </c>
    </row>
    <row r="204" spans="1:22" x14ac:dyDescent="0.25">
      <c r="A204">
        <f>IF(ISNUMBER(SEARCH('Project Detail'!$B$5,'Data Validation'!B204)),MAX($A$1:A203)+1,0)</f>
        <v>0</v>
      </c>
      <c r="B204" s="134" t="s">
        <v>1018</v>
      </c>
      <c r="S204" s="19" t="s">
        <v>1960</v>
      </c>
      <c r="T204" s="19" t="s">
        <v>1961</v>
      </c>
      <c r="U204" s="19" t="s">
        <v>1962</v>
      </c>
      <c r="V204" s="19" t="s">
        <v>1423</v>
      </c>
    </row>
    <row r="205" spans="1:22" x14ac:dyDescent="0.25">
      <c r="A205">
        <f>IF(ISNUMBER(SEARCH('Project Detail'!$B$5,'Data Validation'!B205)),MAX($A$1:A204)+1,0)</f>
        <v>0</v>
      </c>
      <c r="B205" s="135" t="s">
        <v>597</v>
      </c>
      <c r="S205" s="19" t="s">
        <v>1963</v>
      </c>
      <c r="T205" s="19" t="s">
        <v>1964</v>
      </c>
      <c r="U205" s="19" t="s">
        <v>1965</v>
      </c>
      <c r="V205" s="19" t="s">
        <v>1423</v>
      </c>
    </row>
    <row r="206" spans="1:22" x14ac:dyDescent="0.25">
      <c r="A206">
        <f>IF(ISNUMBER(SEARCH('Project Detail'!$B$5,'Data Validation'!B206)),MAX($A$1:A205)+1,0)</f>
        <v>0</v>
      </c>
      <c r="B206" s="134" t="s">
        <v>629</v>
      </c>
      <c r="S206" s="19" t="s">
        <v>1966</v>
      </c>
      <c r="T206" s="19" t="s">
        <v>1967</v>
      </c>
      <c r="U206" s="19" t="s">
        <v>1968</v>
      </c>
      <c r="V206" s="19" t="s">
        <v>1423</v>
      </c>
    </row>
    <row r="207" spans="1:22" x14ac:dyDescent="0.25">
      <c r="A207">
        <f>IF(ISNUMBER(SEARCH('Project Detail'!$B$5,'Data Validation'!B207)),MAX($A$1:A206)+1,0)</f>
        <v>0</v>
      </c>
      <c r="B207" s="135" t="s">
        <v>1380</v>
      </c>
      <c r="S207" s="19" t="s">
        <v>1969</v>
      </c>
      <c r="T207" s="19" t="s">
        <v>1970</v>
      </c>
      <c r="U207" s="19" t="s">
        <v>1971</v>
      </c>
      <c r="V207" s="19" t="s">
        <v>1423</v>
      </c>
    </row>
    <row r="208" spans="1:22" x14ac:dyDescent="0.25">
      <c r="A208">
        <f>IF(ISNUMBER(SEARCH('Project Detail'!$B$5,'Data Validation'!B208)),MAX($A$1:A207)+1,0)</f>
        <v>0</v>
      </c>
      <c r="B208" s="134" t="s">
        <v>3242</v>
      </c>
      <c r="S208" s="19" t="s">
        <v>1972</v>
      </c>
      <c r="T208" s="19" t="s">
        <v>1973</v>
      </c>
      <c r="U208" s="19" t="s">
        <v>1974</v>
      </c>
      <c r="V208" s="19" t="s">
        <v>1413</v>
      </c>
    </row>
    <row r="209" spans="1:22" x14ac:dyDescent="0.25">
      <c r="A209">
        <f>IF(ISNUMBER(SEARCH('Project Detail'!$B$5,'Data Validation'!B209)),MAX($A$1:A208)+1,0)</f>
        <v>0</v>
      </c>
      <c r="B209" s="135" t="s">
        <v>1306</v>
      </c>
      <c r="S209" s="19" t="s">
        <v>1975</v>
      </c>
      <c r="T209" s="19" t="s">
        <v>1976</v>
      </c>
      <c r="U209" s="19" t="s">
        <v>1977</v>
      </c>
      <c r="V209" s="19" t="s">
        <v>1413</v>
      </c>
    </row>
    <row r="210" spans="1:22" x14ac:dyDescent="0.25">
      <c r="A210">
        <f>IF(ISNUMBER(SEARCH('Project Detail'!$B$5,'Data Validation'!B210)),MAX($A$1:A209)+1,0)</f>
        <v>0</v>
      </c>
      <c r="B210" s="134" t="s">
        <v>1093</v>
      </c>
      <c r="S210" s="19" t="s">
        <v>1978</v>
      </c>
      <c r="T210" s="19" t="s">
        <v>1976</v>
      </c>
      <c r="U210" s="19" t="s">
        <v>1979</v>
      </c>
      <c r="V210" s="19" t="s">
        <v>1413</v>
      </c>
    </row>
    <row r="211" spans="1:22" x14ac:dyDescent="0.25">
      <c r="A211">
        <f>IF(ISNUMBER(SEARCH('Project Detail'!$B$5,'Data Validation'!B211)),MAX($A$1:A210)+1,0)</f>
        <v>0</v>
      </c>
      <c r="B211" s="135" t="s">
        <v>679</v>
      </c>
      <c r="S211" s="19" t="s">
        <v>1980</v>
      </c>
      <c r="T211" s="19" t="s">
        <v>1981</v>
      </c>
      <c r="U211" s="19" t="s">
        <v>92</v>
      </c>
      <c r="V211" s="19" t="s">
        <v>1413</v>
      </c>
    </row>
    <row r="212" spans="1:22" x14ac:dyDescent="0.25">
      <c r="A212">
        <f>IF(ISNUMBER(SEARCH('Project Detail'!$B$5,'Data Validation'!B212)),MAX($A$1:A211)+1,0)</f>
        <v>0</v>
      </c>
      <c r="B212" s="134" t="s">
        <v>682</v>
      </c>
      <c r="S212" s="19" t="s">
        <v>1982</v>
      </c>
      <c r="T212" s="19" t="s">
        <v>1983</v>
      </c>
      <c r="U212" s="19" t="s">
        <v>1984</v>
      </c>
      <c r="V212" s="19" t="s">
        <v>1413</v>
      </c>
    </row>
    <row r="213" spans="1:22" x14ac:dyDescent="0.25">
      <c r="A213">
        <f>IF(ISNUMBER(SEARCH('Project Detail'!$B$5,'Data Validation'!B213)),MAX($A$1:A212)+1,0)</f>
        <v>0</v>
      </c>
      <c r="B213" s="135" t="s">
        <v>33</v>
      </c>
      <c r="S213" s="19" t="s">
        <v>1985</v>
      </c>
      <c r="T213" s="19" t="s">
        <v>1986</v>
      </c>
      <c r="U213" s="19" t="s">
        <v>1987</v>
      </c>
      <c r="V213" s="19" t="s">
        <v>1413</v>
      </c>
    </row>
    <row r="214" spans="1:22" x14ac:dyDescent="0.25">
      <c r="A214">
        <f>IF(ISNUMBER(SEARCH('Project Detail'!$B$5,'Data Validation'!B214)),MAX($A$1:A213)+1,0)</f>
        <v>0</v>
      </c>
      <c r="B214" s="134" t="s">
        <v>1058</v>
      </c>
      <c r="S214" s="19" t="s">
        <v>1988</v>
      </c>
      <c r="T214" s="19" t="s">
        <v>1989</v>
      </c>
      <c r="U214" s="19" t="s">
        <v>1990</v>
      </c>
      <c r="V214" s="19" t="s">
        <v>1413</v>
      </c>
    </row>
    <row r="215" spans="1:22" x14ac:dyDescent="0.25">
      <c r="A215">
        <f>IF(ISNUMBER(SEARCH('Project Detail'!$B$5,'Data Validation'!B215)),MAX($A$1:A214)+1,0)</f>
        <v>0</v>
      </c>
      <c r="B215" s="135" t="s">
        <v>1388</v>
      </c>
      <c r="S215" s="19" t="s">
        <v>1991</v>
      </c>
      <c r="T215" s="19" t="s">
        <v>1992</v>
      </c>
      <c r="U215" s="19" t="s">
        <v>1993</v>
      </c>
      <c r="V215" s="19" t="s">
        <v>1413</v>
      </c>
    </row>
    <row r="216" spans="1:22" x14ac:dyDescent="0.25">
      <c r="A216">
        <f>IF(ISNUMBER(SEARCH('Project Detail'!$B$5,'Data Validation'!B216)),MAX($A$1:A215)+1,0)</f>
        <v>0</v>
      </c>
      <c r="B216" s="134" t="s">
        <v>631</v>
      </c>
      <c r="S216" s="19" t="s">
        <v>1994</v>
      </c>
      <c r="T216" s="19" t="s">
        <v>1995</v>
      </c>
      <c r="U216" s="19" t="s">
        <v>1996</v>
      </c>
      <c r="V216" s="19" t="s">
        <v>1413</v>
      </c>
    </row>
    <row r="217" spans="1:22" x14ac:dyDescent="0.25">
      <c r="A217">
        <f>IF(ISNUMBER(SEARCH('Project Detail'!$B$5,'Data Validation'!B217)),MAX($A$1:A216)+1,0)</f>
        <v>0</v>
      </c>
      <c r="B217" s="135" t="s">
        <v>633</v>
      </c>
      <c r="S217" s="19" t="s">
        <v>1997</v>
      </c>
      <c r="T217" s="19" t="s">
        <v>1998</v>
      </c>
      <c r="U217" s="19" t="s">
        <v>814</v>
      </c>
      <c r="V217" s="19" t="s">
        <v>1413</v>
      </c>
    </row>
    <row r="218" spans="1:22" x14ac:dyDescent="0.25">
      <c r="A218">
        <f>IF(ISNUMBER(SEARCH('Project Detail'!$B$5,'Data Validation'!B218)),MAX($A$1:A217)+1,0)</f>
        <v>0</v>
      </c>
      <c r="B218" s="134" t="s">
        <v>640</v>
      </c>
      <c r="S218" s="19" t="s">
        <v>1999</v>
      </c>
      <c r="T218" s="19" t="s">
        <v>2000</v>
      </c>
      <c r="U218" s="19" t="s">
        <v>2001</v>
      </c>
      <c r="V218" s="19" t="s">
        <v>1413</v>
      </c>
    </row>
    <row r="219" spans="1:22" x14ac:dyDescent="0.25">
      <c r="A219">
        <f>IF(ISNUMBER(SEARCH('Project Detail'!$B$5,'Data Validation'!B219)),MAX($A$1:A218)+1,0)</f>
        <v>0</v>
      </c>
      <c r="B219" s="135" t="s">
        <v>643</v>
      </c>
      <c r="S219" s="19" t="s">
        <v>2002</v>
      </c>
      <c r="T219" s="19" t="s">
        <v>2003</v>
      </c>
      <c r="U219" s="19" t="s">
        <v>2004</v>
      </c>
      <c r="V219" s="19" t="s">
        <v>1423</v>
      </c>
    </row>
    <row r="220" spans="1:22" x14ac:dyDescent="0.25">
      <c r="A220">
        <f>IF(ISNUMBER(SEARCH('Project Detail'!$B$5,'Data Validation'!B220)),MAX($A$1:A219)+1,0)</f>
        <v>0</v>
      </c>
      <c r="B220" s="134" t="s">
        <v>651</v>
      </c>
      <c r="S220" s="19" t="s">
        <v>2005</v>
      </c>
      <c r="T220" s="19" t="s">
        <v>2006</v>
      </c>
      <c r="U220" s="19" t="s">
        <v>2006</v>
      </c>
      <c r="V220" s="19" t="s">
        <v>1413</v>
      </c>
    </row>
    <row r="221" spans="1:22" x14ac:dyDescent="0.25">
      <c r="A221">
        <f>IF(ISNUMBER(SEARCH('Project Detail'!$B$5,'Data Validation'!B221)),MAX($A$1:A220)+1,0)</f>
        <v>0</v>
      </c>
      <c r="B221" s="135" t="s">
        <v>664</v>
      </c>
      <c r="S221" s="19" t="s">
        <v>2007</v>
      </c>
      <c r="T221" s="19" t="s">
        <v>2008</v>
      </c>
      <c r="U221" s="19" t="s">
        <v>2008</v>
      </c>
      <c r="V221" s="19" t="s">
        <v>1413</v>
      </c>
    </row>
    <row r="222" spans="1:22" x14ac:dyDescent="0.25">
      <c r="A222">
        <f>IF(ISNUMBER(SEARCH('Project Detail'!$B$5,'Data Validation'!B222)),MAX($A$1:A221)+1,0)</f>
        <v>0</v>
      </c>
      <c r="B222" s="134" t="s">
        <v>666</v>
      </c>
      <c r="S222" s="19" t="s">
        <v>2009</v>
      </c>
      <c r="T222" s="19" t="s">
        <v>2010</v>
      </c>
      <c r="U222" s="19" t="s">
        <v>2010</v>
      </c>
      <c r="V222" s="19" t="s">
        <v>1423</v>
      </c>
    </row>
    <row r="223" spans="1:22" x14ac:dyDescent="0.25">
      <c r="A223">
        <f>IF(ISNUMBER(SEARCH('Project Detail'!$B$5,'Data Validation'!B223)),MAX($A$1:A222)+1,0)</f>
        <v>0</v>
      </c>
      <c r="B223" s="135" t="s">
        <v>1382</v>
      </c>
      <c r="S223" s="19" t="s">
        <v>2011</v>
      </c>
      <c r="T223" s="19" t="s">
        <v>2012</v>
      </c>
      <c r="U223" s="19" t="s">
        <v>2013</v>
      </c>
      <c r="V223" s="19" t="s">
        <v>1413</v>
      </c>
    </row>
    <row r="224" spans="1:22" x14ac:dyDescent="0.25">
      <c r="A224">
        <f>IF(ISNUMBER(SEARCH('Project Detail'!$B$5,'Data Validation'!B224)),MAX($A$1:A223)+1,0)</f>
        <v>0</v>
      </c>
      <c r="B224" s="134" t="s">
        <v>674</v>
      </c>
      <c r="S224" s="19" t="s">
        <v>2014</v>
      </c>
      <c r="T224" s="19" t="s">
        <v>2015</v>
      </c>
      <c r="U224" s="19" t="s">
        <v>2016</v>
      </c>
      <c r="V224" s="19" t="s">
        <v>1413</v>
      </c>
    </row>
    <row r="225" spans="1:22" x14ac:dyDescent="0.25">
      <c r="A225">
        <f>IF(ISNUMBER(SEARCH('Project Detail'!$B$5,'Data Validation'!B225)),MAX($A$1:A224)+1,0)</f>
        <v>0</v>
      </c>
      <c r="B225" s="135" t="s">
        <v>3674</v>
      </c>
      <c r="S225" s="19" t="s">
        <v>2017</v>
      </c>
      <c r="T225" s="19" t="s">
        <v>2018</v>
      </c>
      <c r="U225" s="19" t="s">
        <v>806</v>
      </c>
      <c r="V225" s="19" t="s">
        <v>1413</v>
      </c>
    </row>
    <row r="226" spans="1:22" x14ac:dyDescent="0.25">
      <c r="A226">
        <f>IF(ISNUMBER(SEARCH('Project Detail'!$B$5,'Data Validation'!B226)),MAX($A$1:A225)+1,0)</f>
        <v>0</v>
      </c>
      <c r="B226" s="134" t="s">
        <v>594</v>
      </c>
      <c r="S226" s="19" t="s">
        <v>2019</v>
      </c>
      <c r="T226" s="19" t="s">
        <v>2020</v>
      </c>
      <c r="U226" s="19" t="s">
        <v>2021</v>
      </c>
      <c r="V226" s="19" t="s">
        <v>1413</v>
      </c>
    </row>
    <row r="227" spans="1:22" x14ac:dyDescent="0.25">
      <c r="A227">
        <f>IF(ISNUMBER(SEARCH('Project Detail'!$B$5,'Data Validation'!B227)),MAX($A$1:A226)+1,0)</f>
        <v>1</v>
      </c>
      <c r="B227" s="135" t="s">
        <v>1111</v>
      </c>
      <c r="S227" s="19" t="s">
        <v>2022</v>
      </c>
      <c r="T227" s="19" t="s">
        <v>2023</v>
      </c>
      <c r="U227" s="19" t="s">
        <v>809</v>
      </c>
      <c r="V227" s="19" t="s">
        <v>1413</v>
      </c>
    </row>
    <row r="228" spans="1:22" x14ac:dyDescent="0.25">
      <c r="A228">
        <f>IF(ISNUMBER(SEARCH('Project Detail'!$B$5,'Data Validation'!B228)),MAX($A$1:A227)+1,0)</f>
        <v>0</v>
      </c>
      <c r="B228" s="134" t="s">
        <v>603</v>
      </c>
      <c r="S228" s="19" t="s">
        <v>2024</v>
      </c>
      <c r="T228" s="19" t="s">
        <v>2025</v>
      </c>
      <c r="U228" s="19" t="s">
        <v>691</v>
      </c>
      <c r="V228" s="19" t="s">
        <v>1413</v>
      </c>
    </row>
    <row r="229" spans="1:22" x14ac:dyDescent="0.25">
      <c r="A229">
        <f>IF(ISNUMBER(SEARCH('Project Detail'!$B$5,'Data Validation'!B229)),MAX($A$1:A228)+1,0)</f>
        <v>0</v>
      </c>
      <c r="B229" s="135" t="s">
        <v>593</v>
      </c>
      <c r="S229" s="19" t="s">
        <v>2026</v>
      </c>
      <c r="T229" s="19" t="s">
        <v>2027</v>
      </c>
      <c r="U229" s="19" t="s">
        <v>2028</v>
      </c>
      <c r="V229" s="19" t="s">
        <v>1413</v>
      </c>
    </row>
    <row r="230" spans="1:22" x14ac:dyDescent="0.25">
      <c r="A230">
        <f>IF(ISNUMBER(SEARCH('Project Detail'!$B$5,'Data Validation'!B230)),MAX($A$1:A229)+1,0)</f>
        <v>0</v>
      </c>
      <c r="B230" s="134" t="s">
        <v>617</v>
      </c>
      <c r="S230" s="19" t="s">
        <v>2029</v>
      </c>
      <c r="T230" s="19" t="s">
        <v>2030</v>
      </c>
      <c r="U230" s="19" t="s">
        <v>2031</v>
      </c>
      <c r="V230" s="19" t="s">
        <v>1413</v>
      </c>
    </row>
    <row r="231" spans="1:22" x14ac:dyDescent="0.25">
      <c r="A231">
        <f>IF(ISNUMBER(SEARCH('Project Detail'!$B$5,'Data Validation'!B231)),MAX($A$1:A230)+1,0)</f>
        <v>0</v>
      </c>
      <c r="B231" s="135" t="s">
        <v>608</v>
      </c>
      <c r="S231" s="19" t="s">
        <v>2032</v>
      </c>
      <c r="T231" s="19" t="s">
        <v>2033</v>
      </c>
      <c r="U231" s="19" t="s">
        <v>536</v>
      </c>
      <c r="V231" s="19" t="s">
        <v>1413</v>
      </c>
    </row>
    <row r="232" spans="1:22" x14ac:dyDescent="0.25">
      <c r="A232">
        <f>IF(ISNUMBER(SEARCH('Project Detail'!$B$5,'Data Validation'!B232)),MAX($A$1:A231)+1,0)</f>
        <v>0</v>
      </c>
      <c r="B232" s="134" t="s">
        <v>621</v>
      </c>
      <c r="S232" s="19" t="s">
        <v>2034</v>
      </c>
      <c r="T232" s="19" t="s">
        <v>2035</v>
      </c>
      <c r="U232" s="19" t="s">
        <v>468</v>
      </c>
      <c r="V232" s="19" t="s">
        <v>1423</v>
      </c>
    </row>
    <row r="233" spans="1:22" x14ac:dyDescent="0.25">
      <c r="A233">
        <f>IF(ISNUMBER(SEARCH('Project Detail'!$B$5,'Data Validation'!B233)),MAX($A$1:A232)+1,0)</f>
        <v>0</v>
      </c>
      <c r="B233" s="135" t="s">
        <v>672</v>
      </c>
      <c r="S233" s="19" t="s">
        <v>2036</v>
      </c>
      <c r="T233" s="19" t="s">
        <v>2037</v>
      </c>
      <c r="U233" s="19" t="s">
        <v>685</v>
      </c>
      <c r="V233" s="19" t="s">
        <v>1413</v>
      </c>
    </row>
    <row r="234" spans="1:22" x14ac:dyDescent="0.25">
      <c r="A234">
        <f>IF(ISNUMBER(SEARCH('Project Detail'!$B$5,'Data Validation'!B234)),MAX($A$1:A233)+1,0)</f>
        <v>0</v>
      </c>
      <c r="B234" s="134" t="s">
        <v>1365</v>
      </c>
      <c r="S234" s="19" t="s">
        <v>2038</v>
      </c>
      <c r="T234" s="19" t="s">
        <v>2039</v>
      </c>
      <c r="U234" s="19" t="s">
        <v>784</v>
      </c>
      <c r="V234" s="19" t="s">
        <v>1413</v>
      </c>
    </row>
    <row r="235" spans="1:22" x14ac:dyDescent="0.25">
      <c r="A235">
        <f>IF(ISNUMBER(SEARCH('Project Detail'!$B$5,'Data Validation'!B235)),MAX($A$1:A234)+1,0)</f>
        <v>0</v>
      </c>
      <c r="B235" s="135" t="s">
        <v>1387</v>
      </c>
      <c r="S235" s="19" t="s">
        <v>2040</v>
      </c>
      <c r="T235" s="19" t="s">
        <v>2041</v>
      </c>
      <c r="U235" s="19" t="s">
        <v>2042</v>
      </c>
      <c r="V235" s="19" t="s">
        <v>1413</v>
      </c>
    </row>
    <row r="236" spans="1:22" x14ac:dyDescent="0.25">
      <c r="A236">
        <f>IF(ISNUMBER(SEARCH('Project Detail'!$B$5,'Data Validation'!B236)),MAX($A$1:A235)+1,0)</f>
        <v>0</v>
      </c>
      <c r="B236" s="134" t="s">
        <v>1385</v>
      </c>
      <c r="S236" s="19" t="s">
        <v>2043</v>
      </c>
      <c r="T236" s="19" t="s">
        <v>2044</v>
      </c>
      <c r="U236" s="19" t="s">
        <v>2045</v>
      </c>
      <c r="V236" s="19" t="s">
        <v>1413</v>
      </c>
    </row>
    <row r="237" spans="1:22" x14ac:dyDescent="0.25">
      <c r="A237">
        <f>IF(ISNUMBER(SEARCH('Project Detail'!$B$5,'Data Validation'!B237)),MAX($A$1:A236)+1,0)</f>
        <v>0</v>
      </c>
      <c r="B237" s="135" t="s">
        <v>1368</v>
      </c>
      <c r="S237" s="19" t="s">
        <v>2046</v>
      </c>
      <c r="T237" s="19" t="s">
        <v>2047</v>
      </c>
      <c r="U237" s="19" t="s">
        <v>2048</v>
      </c>
      <c r="V237" s="19" t="s">
        <v>1413</v>
      </c>
    </row>
    <row r="238" spans="1:22" x14ac:dyDescent="0.25">
      <c r="A238">
        <f>IF(ISNUMBER(SEARCH('Project Detail'!$B$5,'Data Validation'!B238)),MAX($A$1:A237)+1,0)</f>
        <v>0</v>
      </c>
      <c r="B238" s="134" t="s">
        <v>1379</v>
      </c>
      <c r="S238" s="19" t="s">
        <v>2049</v>
      </c>
      <c r="T238" s="19" t="s">
        <v>2050</v>
      </c>
      <c r="U238" s="19" t="s">
        <v>143</v>
      </c>
      <c r="V238" s="19" t="s">
        <v>1413</v>
      </c>
    </row>
    <row r="239" spans="1:22" x14ac:dyDescent="0.25">
      <c r="A239">
        <f>IF(ISNUMBER(SEARCH('Project Detail'!$B$5,'Data Validation'!B239)),MAX($A$1:A238)+1,0)</f>
        <v>0</v>
      </c>
      <c r="B239" s="135" t="s">
        <v>645</v>
      </c>
      <c r="S239" s="19" t="s">
        <v>2051</v>
      </c>
      <c r="T239" s="19" t="s">
        <v>2052</v>
      </c>
      <c r="U239" s="19" t="s">
        <v>2053</v>
      </c>
      <c r="V239" s="19" t="s">
        <v>1413</v>
      </c>
    </row>
    <row r="240" spans="1:22" x14ac:dyDescent="0.25">
      <c r="A240">
        <f>IF(ISNUMBER(SEARCH('Project Detail'!$B$5,'Data Validation'!B240)),MAX($A$1:A239)+1,0)</f>
        <v>0</v>
      </c>
      <c r="B240" s="134" t="s">
        <v>683</v>
      </c>
      <c r="S240" s="19" t="s">
        <v>2054</v>
      </c>
      <c r="T240" s="19" t="s">
        <v>2055</v>
      </c>
      <c r="U240" s="19" t="s">
        <v>775</v>
      </c>
      <c r="V240" s="19" t="s">
        <v>1423</v>
      </c>
    </row>
    <row r="241" spans="1:22" x14ac:dyDescent="0.25">
      <c r="A241">
        <f>IF(ISNUMBER(SEARCH('Project Detail'!$B$5,'Data Validation'!B241)),MAX($A$1:A240)+1,0)</f>
        <v>0</v>
      </c>
      <c r="B241" s="135" t="s">
        <v>657</v>
      </c>
      <c r="S241" s="19" t="s">
        <v>2056</v>
      </c>
      <c r="T241" s="19" t="s">
        <v>2057</v>
      </c>
      <c r="U241" s="19" t="s">
        <v>2058</v>
      </c>
      <c r="V241" s="19" t="s">
        <v>1413</v>
      </c>
    </row>
    <row r="242" spans="1:22" x14ac:dyDescent="0.25">
      <c r="A242">
        <f>IF(ISNUMBER(SEARCH('Project Detail'!$B$5,'Data Validation'!B242)),MAX($A$1:A241)+1,0)</f>
        <v>0</v>
      </c>
      <c r="B242" s="134" t="s">
        <v>677</v>
      </c>
      <c r="S242" s="19" t="s">
        <v>2059</v>
      </c>
      <c r="T242" s="19" t="s">
        <v>2060</v>
      </c>
      <c r="U242" s="19" t="s">
        <v>2061</v>
      </c>
      <c r="V242" s="19" t="s">
        <v>1413</v>
      </c>
    </row>
    <row r="243" spans="1:22" x14ac:dyDescent="0.25">
      <c r="A243">
        <f>IF(ISNUMBER(SEARCH('Project Detail'!$B$5,'Data Validation'!B243)),MAX($A$1:A242)+1,0)</f>
        <v>0</v>
      </c>
      <c r="B243" s="135" t="s">
        <v>1391</v>
      </c>
      <c r="S243" s="19" t="s">
        <v>2062</v>
      </c>
      <c r="T243" s="19" t="s">
        <v>2063</v>
      </c>
      <c r="U243" s="19" t="s">
        <v>2064</v>
      </c>
      <c r="V243" s="19" t="s">
        <v>1413</v>
      </c>
    </row>
    <row r="244" spans="1:22" x14ac:dyDescent="0.25">
      <c r="A244">
        <f>IF(ISNUMBER(SEARCH('Project Detail'!$B$5,'Data Validation'!B244)),MAX($A$1:A243)+1,0)</f>
        <v>0</v>
      </c>
      <c r="B244" s="134" t="s">
        <v>662</v>
      </c>
      <c r="S244" s="19" t="s">
        <v>2065</v>
      </c>
      <c r="T244" s="19" t="s">
        <v>2066</v>
      </c>
      <c r="U244" s="19" t="s">
        <v>2067</v>
      </c>
      <c r="V244" s="19" t="s">
        <v>1413</v>
      </c>
    </row>
    <row r="245" spans="1:22" x14ac:dyDescent="0.25">
      <c r="A245">
        <f>IF(ISNUMBER(SEARCH('Project Detail'!$B$5,'Data Validation'!B245)),MAX($A$1:A244)+1,0)</f>
        <v>0</v>
      </c>
      <c r="B245" s="135" t="s">
        <v>1066</v>
      </c>
      <c r="S245" s="19" t="s">
        <v>2068</v>
      </c>
      <c r="T245" s="19" t="s">
        <v>2069</v>
      </c>
      <c r="U245" s="19" t="s">
        <v>821</v>
      </c>
      <c r="V245" s="19" t="s">
        <v>1413</v>
      </c>
    </row>
    <row r="246" spans="1:22" x14ac:dyDescent="0.25">
      <c r="A246">
        <f>IF(ISNUMBER(SEARCH('Project Detail'!$B$5,'Data Validation'!B246)),MAX($A$1:A245)+1,0)</f>
        <v>0</v>
      </c>
      <c r="B246" s="134" t="s">
        <v>1300</v>
      </c>
      <c r="S246" s="19" t="s">
        <v>2070</v>
      </c>
      <c r="T246" s="19" t="s">
        <v>2071</v>
      </c>
      <c r="U246" s="19" t="s">
        <v>2072</v>
      </c>
      <c r="V246" s="19" t="s">
        <v>1413</v>
      </c>
    </row>
    <row r="247" spans="1:22" x14ac:dyDescent="0.25">
      <c r="A247">
        <f>IF(ISNUMBER(SEARCH('Project Detail'!$B$5,'Data Validation'!B247)),MAX($A$1:A246)+1,0)</f>
        <v>0</v>
      </c>
      <c r="B247" s="135" t="s">
        <v>3222</v>
      </c>
      <c r="S247" s="19" t="s">
        <v>2073</v>
      </c>
      <c r="T247" s="19" t="s">
        <v>2074</v>
      </c>
      <c r="U247" s="19" t="s">
        <v>2075</v>
      </c>
      <c r="V247" s="19" t="s">
        <v>1413</v>
      </c>
    </row>
    <row r="248" spans="1:22" x14ac:dyDescent="0.25">
      <c r="A248">
        <f>IF(ISNUMBER(SEARCH('Project Detail'!$B$5,'Data Validation'!B248)),MAX($A$1:A247)+1,0)</f>
        <v>0</v>
      </c>
      <c r="B248" s="134" t="s">
        <v>3473</v>
      </c>
      <c r="S248" s="19" t="s">
        <v>2076</v>
      </c>
      <c r="T248" s="19" t="s">
        <v>2077</v>
      </c>
      <c r="U248" s="19" t="s">
        <v>2078</v>
      </c>
      <c r="V248" s="19" t="s">
        <v>1413</v>
      </c>
    </row>
    <row r="249" spans="1:22" x14ac:dyDescent="0.25">
      <c r="A249">
        <f>IF(ISNUMBER(SEARCH('Project Detail'!$B$5,'Data Validation'!B249)),MAX($A$1:A248)+1,0)</f>
        <v>0</v>
      </c>
      <c r="B249" s="135" t="s">
        <v>3232</v>
      </c>
      <c r="S249" s="19" t="s">
        <v>2079</v>
      </c>
      <c r="T249" s="19" t="s">
        <v>2080</v>
      </c>
      <c r="U249" s="19" t="s">
        <v>2080</v>
      </c>
      <c r="V249" s="19" t="s">
        <v>1413</v>
      </c>
    </row>
    <row r="250" spans="1:22" x14ac:dyDescent="0.25">
      <c r="A250">
        <f>IF(ISNUMBER(SEARCH('Project Detail'!$B$5,'Data Validation'!B250)),MAX($A$1:A249)+1,0)</f>
        <v>0</v>
      </c>
      <c r="B250" s="134" t="s">
        <v>1360</v>
      </c>
      <c r="S250" s="19" t="s">
        <v>2081</v>
      </c>
      <c r="T250" s="19" t="s">
        <v>2082</v>
      </c>
      <c r="U250" s="19" t="s">
        <v>2083</v>
      </c>
      <c r="V250" s="19" t="s">
        <v>1413</v>
      </c>
    </row>
    <row r="251" spans="1:22" x14ac:dyDescent="0.25">
      <c r="A251">
        <f>IF(ISNUMBER(SEARCH('Project Detail'!$B$5,'Data Validation'!B251)),MAX($A$1:A250)+1,0)</f>
        <v>0</v>
      </c>
      <c r="B251" s="135" t="s">
        <v>334</v>
      </c>
      <c r="S251" s="19" t="s">
        <v>2084</v>
      </c>
      <c r="T251" s="19" t="s">
        <v>2085</v>
      </c>
      <c r="U251" s="19" t="s">
        <v>798</v>
      </c>
      <c r="V251" s="19" t="s">
        <v>1413</v>
      </c>
    </row>
    <row r="252" spans="1:22" x14ac:dyDescent="0.25">
      <c r="A252">
        <f>IF(ISNUMBER(SEARCH('Project Detail'!$B$5,'Data Validation'!B252)),MAX($A$1:A251)+1,0)</f>
        <v>0</v>
      </c>
      <c r="B252" s="134" t="s">
        <v>602</v>
      </c>
      <c r="S252" s="19" t="s">
        <v>2086</v>
      </c>
      <c r="T252" s="19" t="s">
        <v>2087</v>
      </c>
      <c r="U252" s="19" t="s">
        <v>2088</v>
      </c>
      <c r="V252" s="19" t="s">
        <v>1413</v>
      </c>
    </row>
    <row r="253" spans="1:22" x14ac:dyDescent="0.25">
      <c r="A253">
        <f>IF(ISNUMBER(SEARCH('Project Detail'!$B$5,'Data Validation'!B253)),MAX($A$1:A252)+1,0)</f>
        <v>0</v>
      </c>
      <c r="B253" s="135" t="s">
        <v>3624</v>
      </c>
      <c r="S253" s="19" t="s">
        <v>2089</v>
      </c>
      <c r="T253" s="19" t="s">
        <v>2090</v>
      </c>
      <c r="U253" s="19" t="s">
        <v>2091</v>
      </c>
      <c r="V253" s="19" t="s">
        <v>1413</v>
      </c>
    </row>
    <row r="254" spans="1:22" x14ac:dyDescent="0.25">
      <c r="A254">
        <f>IF(ISNUMBER(SEARCH('Project Detail'!$B$5,'Data Validation'!B254)),MAX($A$1:A253)+1,0)</f>
        <v>0</v>
      </c>
      <c r="B254" s="134" t="s">
        <v>3231</v>
      </c>
      <c r="S254" s="19" t="s">
        <v>2092</v>
      </c>
      <c r="T254" s="19" t="s">
        <v>2093</v>
      </c>
      <c r="U254" s="19" t="s">
        <v>2094</v>
      </c>
      <c r="V254" s="19" t="s">
        <v>1413</v>
      </c>
    </row>
    <row r="255" spans="1:22" x14ac:dyDescent="0.25">
      <c r="A255">
        <f>IF(ISNUMBER(SEARCH('Project Detail'!$B$5,'Data Validation'!B255)),MAX($A$1:A254)+1,0)</f>
        <v>0</v>
      </c>
      <c r="B255" s="135" t="s">
        <v>623</v>
      </c>
      <c r="S255" s="19" t="s">
        <v>2095</v>
      </c>
      <c r="T255" s="19" t="s">
        <v>2096</v>
      </c>
      <c r="U255" s="19" t="s">
        <v>2097</v>
      </c>
      <c r="V255" s="19" t="s">
        <v>1413</v>
      </c>
    </row>
    <row r="256" spans="1:22" x14ac:dyDescent="0.25">
      <c r="A256">
        <f>IF(ISNUMBER(SEARCH('Project Detail'!$B$5,'Data Validation'!B256)),MAX($A$1:A255)+1,0)</f>
        <v>0</v>
      </c>
      <c r="B256" s="134" t="s">
        <v>625</v>
      </c>
      <c r="S256" s="19" t="s">
        <v>2098</v>
      </c>
      <c r="T256" s="19" t="s">
        <v>2099</v>
      </c>
      <c r="U256" s="19" t="s">
        <v>2100</v>
      </c>
      <c r="V256" s="19" t="s">
        <v>1413</v>
      </c>
    </row>
    <row r="257" spans="1:22" x14ac:dyDescent="0.25">
      <c r="A257">
        <f>IF(ISNUMBER(SEARCH('Project Detail'!$B$5,'Data Validation'!B257)),MAX($A$1:A256)+1,0)</f>
        <v>0</v>
      </c>
      <c r="B257" s="135" t="s">
        <v>659</v>
      </c>
      <c r="S257" s="19" t="s">
        <v>2101</v>
      </c>
      <c r="T257" s="19" t="s">
        <v>2102</v>
      </c>
      <c r="U257" s="19" t="s">
        <v>2103</v>
      </c>
      <c r="V257" s="19" t="s">
        <v>1413</v>
      </c>
    </row>
    <row r="258" spans="1:22" x14ac:dyDescent="0.25">
      <c r="A258">
        <f>IF(ISNUMBER(SEARCH('Project Detail'!$B$5,'Data Validation'!B258)),MAX($A$1:A257)+1,0)</f>
        <v>0</v>
      </c>
      <c r="B258" s="134" t="s">
        <v>614</v>
      </c>
      <c r="S258" s="19" t="s">
        <v>2104</v>
      </c>
      <c r="T258" s="19" t="s">
        <v>588</v>
      </c>
      <c r="U258" s="19" t="s">
        <v>588</v>
      </c>
      <c r="V258" s="19" t="s">
        <v>1413</v>
      </c>
    </row>
    <row r="259" spans="1:22" x14ac:dyDescent="0.25">
      <c r="A259">
        <f>IF(ISNUMBER(SEARCH('Project Detail'!$B$5,'Data Validation'!B259)),MAX($A$1:A258)+1,0)</f>
        <v>0</v>
      </c>
      <c r="B259" s="135" t="s">
        <v>636</v>
      </c>
      <c r="S259" s="19" t="s">
        <v>2105</v>
      </c>
      <c r="T259" s="19" t="s">
        <v>2106</v>
      </c>
      <c r="U259" s="19" t="s">
        <v>2107</v>
      </c>
      <c r="V259" s="19" t="s">
        <v>1413</v>
      </c>
    </row>
    <row r="260" spans="1:22" x14ac:dyDescent="0.25">
      <c r="A260">
        <f>IF(ISNUMBER(SEARCH('Project Detail'!$B$5,'Data Validation'!B260)),MAX($A$1:A259)+1,0)</f>
        <v>0</v>
      </c>
      <c r="B260" s="134" t="s">
        <v>654</v>
      </c>
      <c r="S260" s="19" t="s">
        <v>2108</v>
      </c>
      <c r="T260" s="19" t="s">
        <v>2109</v>
      </c>
      <c r="U260" s="19" t="s">
        <v>2110</v>
      </c>
      <c r="V260" s="19" t="s">
        <v>1413</v>
      </c>
    </row>
    <row r="261" spans="1:22" x14ac:dyDescent="0.25">
      <c r="A261">
        <f>IF(ISNUMBER(SEARCH('Project Detail'!$B$5,'Data Validation'!B261)),MAX($A$1:A260)+1,0)</f>
        <v>0</v>
      </c>
      <c r="B261" s="135" t="s">
        <v>670</v>
      </c>
      <c r="S261" s="19" t="s">
        <v>2111</v>
      </c>
      <c r="T261" s="19" t="s">
        <v>2112</v>
      </c>
      <c r="U261" s="19" t="s">
        <v>2113</v>
      </c>
      <c r="V261" s="19" t="s">
        <v>1423</v>
      </c>
    </row>
    <row r="262" spans="1:22" x14ac:dyDescent="0.25">
      <c r="A262">
        <f>IF(ISNUMBER(SEARCH('Project Detail'!$B$5,'Data Validation'!B262)),MAX($A$1:A261)+1,0)</f>
        <v>0</v>
      </c>
      <c r="B262" s="134" t="s">
        <v>1356</v>
      </c>
      <c r="S262" s="19" t="s">
        <v>2114</v>
      </c>
      <c r="T262" s="19" t="s">
        <v>2115</v>
      </c>
      <c r="U262" s="19" t="s">
        <v>2116</v>
      </c>
      <c r="V262" s="19" t="s">
        <v>1423</v>
      </c>
    </row>
    <row r="263" spans="1:22" x14ac:dyDescent="0.25">
      <c r="A263">
        <f>IF(ISNUMBER(SEARCH('Project Detail'!$B$5,'Data Validation'!B263)),MAX($A$1:A262)+1,0)</f>
        <v>0</v>
      </c>
      <c r="B263" s="135" t="s">
        <v>3221</v>
      </c>
      <c r="S263" s="19" t="s">
        <v>2117</v>
      </c>
      <c r="T263" s="19" t="s">
        <v>2118</v>
      </c>
      <c r="U263" s="19" t="s">
        <v>2119</v>
      </c>
      <c r="V263" s="19" t="s">
        <v>1413</v>
      </c>
    </row>
    <row r="264" spans="1:22" x14ac:dyDescent="0.25">
      <c r="A264">
        <f>IF(ISNUMBER(SEARCH('Project Detail'!$B$5,'Data Validation'!B264)),MAX($A$1:A263)+1,0)</f>
        <v>0</v>
      </c>
      <c r="B264" s="134" t="s">
        <v>3627</v>
      </c>
      <c r="S264" s="19" t="s">
        <v>2120</v>
      </c>
      <c r="T264" s="19" t="s">
        <v>2121</v>
      </c>
      <c r="U264" s="19" t="s">
        <v>2122</v>
      </c>
      <c r="V264" s="19" t="s">
        <v>1413</v>
      </c>
    </row>
    <row r="265" spans="1:22" x14ac:dyDescent="0.25">
      <c r="A265">
        <f>IF(ISNUMBER(SEARCH('Project Detail'!$B$5,'Data Validation'!B265)),MAX($A$1:A264)+1,0)</f>
        <v>0</v>
      </c>
      <c r="B265" s="135" t="s">
        <v>1364</v>
      </c>
      <c r="S265" s="19" t="s">
        <v>2123</v>
      </c>
      <c r="T265" s="19" t="s">
        <v>2124</v>
      </c>
      <c r="U265" s="19" t="s">
        <v>2125</v>
      </c>
      <c r="V265" s="19" t="s">
        <v>1413</v>
      </c>
    </row>
    <row r="266" spans="1:22" x14ac:dyDescent="0.25">
      <c r="A266">
        <f>IF(ISNUMBER(SEARCH('Project Detail'!$B$5,'Data Validation'!B266)),MAX($A$1:A265)+1,0)</f>
        <v>0</v>
      </c>
      <c r="B266" s="134" t="s">
        <v>3622</v>
      </c>
      <c r="S266" s="19" t="s">
        <v>2126</v>
      </c>
      <c r="T266" s="19" t="s">
        <v>2127</v>
      </c>
      <c r="U266" s="19" t="s">
        <v>2128</v>
      </c>
      <c r="V266" s="19" t="s">
        <v>1413</v>
      </c>
    </row>
    <row r="267" spans="1:22" x14ac:dyDescent="0.25">
      <c r="A267">
        <f>IF(ISNUMBER(SEARCH('Project Detail'!$B$5,'Data Validation'!B267)),MAX($A$1:A266)+1,0)</f>
        <v>0</v>
      </c>
      <c r="B267" s="135" t="s">
        <v>599</v>
      </c>
      <c r="S267" s="19" t="s">
        <v>2129</v>
      </c>
      <c r="T267" s="19" t="s">
        <v>2130</v>
      </c>
      <c r="U267" s="19" t="s">
        <v>2131</v>
      </c>
      <c r="V267" s="19" t="s">
        <v>1413</v>
      </c>
    </row>
    <row r="268" spans="1:22" x14ac:dyDescent="0.25">
      <c r="A268">
        <f>IF(ISNUMBER(SEARCH('Project Detail'!$B$5,'Data Validation'!B268)),MAX($A$1:A267)+1,0)</f>
        <v>0</v>
      </c>
      <c r="B268" s="134" t="s">
        <v>646</v>
      </c>
      <c r="S268" s="19" t="s">
        <v>2132</v>
      </c>
      <c r="T268" s="19" t="s">
        <v>2133</v>
      </c>
      <c r="U268" s="19" t="s">
        <v>2134</v>
      </c>
      <c r="V268" s="19" t="s">
        <v>1413</v>
      </c>
    </row>
    <row r="269" spans="1:22" x14ac:dyDescent="0.25">
      <c r="A269">
        <f>IF(ISNUMBER(SEARCH('Project Detail'!$B$5,'Data Validation'!B269)),MAX($A$1:A268)+1,0)</f>
        <v>0</v>
      </c>
      <c r="B269" s="135" t="s">
        <v>3922</v>
      </c>
      <c r="S269" s="19" t="s">
        <v>2135</v>
      </c>
      <c r="T269" s="19" t="s">
        <v>2136</v>
      </c>
      <c r="U269" s="19" t="s">
        <v>2137</v>
      </c>
      <c r="V269" s="19" t="s">
        <v>1413</v>
      </c>
    </row>
    <row r="270" spans="1:22" x14ac:dyDescent="0.25">
      <c r="A270">
        <f>IF(ISNUMBER(SEARCH('Project Detail'!$B$5,'Data Validation'!B270)),MAX($A$1:A269)+1,0)</f>
        <v>0</v>
      </c>
      <c r="B270" s="134" t="s">
        <v>3275</v>
      </c>
      <c r="S270" s="19" t="s">
        <v>2138</v>
      </c>
      <c r="T270" s="19" t="s">
        <v>2139</v>
      </c>
      <c r="U270" s="19" t="s">
        <v>2140</v>
      </c>
      <c r="V270" s="19" t="s">
        <v>1413</v>
      </c>
    </row>
    <row r="271" spans="1:22" x14ac:dyDescent="0.25">
      <c r="A271">
        <f>IF(ISNUMBER(SEARCH('Project Detail'!$B$5,'Data Validation'!B271)),MAX($A$1:A270)+1,0)</f>
        <v>0</v>
      </c>
      <c r="B271" s="135" t="s">
        <v>3475</v>
      </c>
      <c r="S271" s="19" t="s">
        <v>2141</v>
      </c>
      <c r="T271" s="19" t="s">
        <v>2142</v>
      </c>
      <c r="U271" s="19" t="s">
        <v>2143</v>
      </c>
      <c r="V271" s="19" t="s">
        <v>1413</v>
      </c>
    </row>
    <row r="272" spans="1:22" x14ac:dyDescent="0.25">
      <c r="A272">
        <f>IF(ISNUMBER(SEARCH('Project Detail'!$B$5,'Data Validation'!B272)),MAX($A$1:A271)+1,0)</f>
        <v>0</v>
      </c>
      <c r="B272" s="134" t="s">
        <v>3474</v>
      </c>
      <c r="S272" s="19" t="s">
        <v>2144</v>
      </c>
      <c r="T272" s="19" t="s">
        <v>2145</v>
      </c>
      <c r="U272" s="19" t="s">
        <v>2146</v>
      </c>
      <c r="V272" s="19" t="s">
        <v>1413</v>
      </c>
    </row>
    <row r="273" spans="1:22" x14ac:dyDescent="0.25">
      <c r="A273">
        <f>IF(ISNUMBER(SEARCH('Project Detail'!$B$5,'Data Validation'!B273)),MAX($A$1:A272)+1,0)</f>
        <v>0</v>
      </c>
      <c r="B273" s="135" t="s">
        <v>3476</v>
      </c>
      <c r="S273" s="19" t="s">
        <v>2147</v>
      </c>
      <c r="T273" s="19" t="s">
        <v>2148</v>
      </c>
      <c r="U273" s="19" t="s">
        <v>2149</v>
      </c>
      <c r="V273" s="19" t="s">
        <v>1413</v>
      </c>
    </row>
    <row r="274" spans="1:22" x14ac:dyDescent="0.25">
      <c r="A274">
        <f>IF(ISNUMBER(SEARCH('Project Detail'!$B$5,'Data Validation'!B274)),MAX($A$1:A273)+1,0)</f>
        <v>0</v>
      </c>
      <c r="B274" s="134" t="s">
        <v>3477</v>
      </c>
      <c r="S274" s="19" t="s">
        <v>2150</v>
      </c>
      <c r="T274" s="19" t="s">
        <v>2151</v>
      </c>
      <c r="U274" s="19" t="s">
        <v>2152</v>
      </c>
      <c r="V274" s="19" t="s">
        <v>1423</v>
      </c>
    </row>
    <row r="275" spans="1:22" x14ac:dyDescent="0.25">
      <c r="A275">
        <f>IF(ISNUMBER(SEARCH('Project Detail'!$B$5,'Data Validation'!B275)),MAX($A$1:A274)+1,0)</f>
        <v>0</v>
      </c>
      <c r="B275" s="135" t="s">
        <v>1282</v>
      </c>
      <c r="S275" s="19" t="s">
        <v>2153</v>
      </c>
      <c r="T275" s="19" t="s">
        <v>2154</v>
      </c>
      <c r="U275" s="19" t="s">
        <v>2155</v>
      </c>
      <c r="V275" s="19" t="s">
        <v>1413</v>
      </c>
    </row>
    <row r="276" spans="1:22" x14ac:dyDescent="0.25">
      <c r="A276">
        <f>IF(ISNUMBER(SEARCH('Project Detail'!$B$5,'Data Validation'!B276)),MAX($A$1:A275)+1,0)</f>
        <v>0</v>
      </c>
      <c r="B276" s="134" t="s">
        <v>1068</v>
      </c>
      <c r="S276" s="19" t="s">
        <v>2156</v>
      </c>
      <c r="T276" s="19" t="s">
        <v>2157</v>
      </c>
      <c r="U276" s="19" t="s">
        <v>2158</v>
      </c>
      <c r="V276" s="19" t="s">
        <v>1413</v>
      </c>
    </row>
    <row r="277" spans="1:22" x14ac:dyDescent="0.25">
      <c r="A277">
        <f>IF(ISNUMBER(SEARCH('Project Detail'!$B$5,'Data Validation'!B277)),MAX($A$1:A276)+1,0)</f>
        <v>0</v>
      </c>
      <c r="B277" s="135" t="s">
        <v>1037</v>
      </c>
      <c r="S277" s="19" t="s">
        <v>2159</v>
      </c>
      <c r="T277" s="19" t="s">
        <v>2160</v>
      </c>
      <c r="U277" s="19" t="s">
        <v>2161</v>
      </c>
      <c r="V277" s="19" t="s">
        <v>1413</v>
      </c>
    </row>
    <row r="278" spans="1:22" x14ac:dyDescent="0.25">
      <c r="A278">
        <f>IF(ISNUMBER(SEARCH('Project Detail'!$B$5,'Data Validation'!B278)),MAX($A$1:A277)+1,0)</f>
        <v>0</v>
      </c>
      <c r="B278" s="134" t="s">
        <v>700</v>
      </c>
      <c r="S278" s="19" t="s">
        <v>2162</v>
      </c>
      <c r="T278" s="19" t="s">
        <v>2163</v>
      </c>
      <c r="U278" s="19" t="s">
        <v>2164</v>
      </c>
      <c r="V278" s="19" t="s">
        <v>1413</v>
      </c>
    </row>
    <row r="279" spans="1:22" x14ac:dyDescent="0.25">
      <c r="A279">
        <f>IF(ISNUMBER(SEARCH('Project Detail'!$B$5,'Data Validation'!B279)),MAX($A$1:A278)+1,0)</f>
        <v>0</v>
      </c>
      <c r="B279" s="135" t="s">
        <v>701</v>
      </c>
      <c r="S279" s="19" t="s">
        <v>2165</v>
      </c>
      <c r="T279" s="19" t="s">
        <v>2166</v>
      </c>
      <c r="U279" s="19" t="s">
        <v>2167</v>
      </c>
      <c r="V279" s="19" t="s">
        <v>1413</v>
      </c>
    </row>
    <row r="280" spans="1:22" x14ac:dyDescent="0.25">
      <c r="A280">
        <f>IF(ISNUMBER(SEARCH('Project Detail'!$B$5,'Data Validation'!B280)),MAX($A$1:A279)+1,0)</f>
        <v>0</v>
      </c>
      <c r="B280" s="134" t="s">
        <v>703</v>
      </c>
      <c r="S280" s="19" t="s">
        <v>2168</v>
      </c>
      <c r="T280" s="19" t="s">
        <v>2169</v>
      </c>
      <c r="U280" s="19" t="s">
        <v>2170</v>
      </c>
      <c r="V280" s="19" t="s">
        <v>1413</v>
      </c>
    </row>
    <row r="281" spans="1:22" x14ac:dyDescent="0.25">
      <c r="A281">
        <f>IF(ISNUMBER(SEARCH('Project Detail'!$B$5,'Data Validation'!B281)),MAX($A$1:A280)+1,0)</f>
        <v>0</v>
      </c>
      <c r="B281" s="135" t="s">
        <v>1191</v>
      </c>
      <c r="S281" s="19" t="s">
        <v>2171</v>
      </c>
      <c r="T281" s="19" t="s">
        <v>2172</v>
      </c>
      <c r="U281" s="19" t="s">
        <v>2173</v>
      </c>
      <c r="V281" s="19" t="s">
        <v>1413</v>
      </c>
    </row>
    <row r="282" spans="1:22" x14ac:dyDescent="0.25">
      <c r="A282">
        <f>IF(ISNUMBER(SEARCH('Project Detail'!$B$5,'Data Validation'!B282)),MAX($A$1:A281)+1,0)</f>
        <v>0</v>
      </c>
      <c r="B282" s="134" t="s">
        <v>710</v>
      </c>
      <c r="S282" s="19" t="s">
        <v>2174</v>
      </c>
      <c r="T282" s="19" t="s">
        <v>2175</v>
      </c>
      <c r="U282" s="19" t="s">
        <v>2176</v>
      </c>
      <c r="V282" s="19" t="s">
        <v>1413</v>
      </c>
    </row>
    <row r="283" spans="1:22" x14ac:dyDescent="0.25">
      <c r="A283">
        <f>IF(ISNUMBER(SEARCH('Project Detail'!$B$5,'Data Validation'!B283)),MAX($A$1:A282)+1,0)</f>
        <v>0</v>
      </c>
      <c r="B283" s="135" t="s">
        <v>712</v>
      </c>
      <c r="S283" s="19" t="s">
        <v>2177</v>
      </c>
      <c r="T283" s="19" t="s">
        <v>2178</v>
      </c>
      <c r="U283" s="19" t="s">
        <v>2179</v>
      </c>
      <c r="V283" s="19" t="s">
        <v>1423</v>
      </c>
    </row>
    <row r="284" spans="1:22" x14ac:dyDescent="0.25">
      <c r="A284">
        <f>IF(ISNUMBER(SEARCH('Project Detail'!$B$5,'Data Validation'!B284)),MAX($A$1:A283)+1,0)</f>
        <v>0</v>
      </c>
      <c r="B284" s="134" t="s">
        <v>3617</v>
      </c>
      <c r="S284" s="19" t="s">
        <v>2180</v>
      </c>
      <c r="T284" s="19" t="s">
        <v>2181</v>
      </c>
      <c r="U284" s="19" t="s">
        <v>2182</v>
      </c>
      <c r="V284" s="19" t="s">
        <v>1423</v>
      </c>
    </row>
    <row r="285" spans="1:22" x14ac:dyDescent="0.25">
      <c r="A285">
        <f>IF(ISNUMBER(SEARCH('Project Detail'!$B$5,'Data Validation'!B285)),MAX($A$1:A284)+1,0)</f>
        <v>0</v>
      </c>
      <c r="B285" s="135" t="s">
        <v>3286</v>
      </c>
      <c r="S285" s="19" t="s">
        <v>2183</v>
      </c>
      <c r="T285" s="19" t="s">
        <v>2184</v>
      </c>
      <c r="U285" s="19" t="s">
        <v>792</v>
      </c>
      <c r="V285" s="19" t="s">
        <v>1413</v>
      </c>
    </row>
    <row r="286" spans="1:22" x14ac:dyDescent="0.25">
      <c r="A286">
        <f>IF(ISNUMBER(SEARCH('Project Detail'!$B$5,'Data Validation'!B286)),MAX($A$1:A285)+1,0)</f>
        <v>0</v>
      </c>
      <c r="B286" s="134" t="s">
        <v>1362</v>
      </c>
      <c r="S286" s="19" t="s">
        <v>2185</v>
      </c>
      <c r="T286" s="19" t="s">
        <v>2186</v>
      </c>
      <c r="U286" s="19" t="s">
        <v>2187</v>
      </c>
      <c r="V286" s="19" t="s">
        <v>1413</v>
      </c>
    </row>
    <row r="287" spans="1:22" x14ac:dyDescent="0.25">
      <c r="A287">
        <f>IF(ISNUMBER(SEARCH('Project Detail'!$B$5,'Data Validation'!B287)),MAX($A$1:A286)+1,0)</f>
        <v>0</v>
      </c>
      <c r="B287" s="135" t="s">
        <v>1196</v>
      </c>
      <c r="S287" s="19" t="s">
        <v>2188</v>
      </c>
      <c r="T287" s="19" t="s">
        <v>2189</v>
      </c>
      <c r="U287" s="19" t="s">
        <v>2190</v>
      </c>
      <c r="V287" s="19" t="s">
        <v>1413</v>
      </c>
    </row>
    <row r="288" spans="1:22" x14ac:dyDescent="0.25">
      <c r="A288">
        <f>IF(ISNUMBER(SEARCH('Project Detail'!$B$5,'Data Validation'!B288)),MAX($A$1:A287)+1,0)</f>
        <v>0</v>
      </c>
      <c r="B288" s="134" t="s">
        <v>706</v>
      </c>
      <c r="S288" s="19" t="s">
        <v>2191</v>
      </c>
      <c r="T288" s="19" t="s">
        <v>2192</v>
      </c>
      <c r="U288" s="19" t="s">
        <v>2193</v>
      </c>
      <c r="V288" s="19" t="s">
        <v>1413</v>
      </c>
    </row>
    <row r="289" spans="1:22" x14ac:dyDescent="0.25">
      <c r="A289">
        <f>IF(ISNUMBER(SEARCH('Project Detail'!$B$5,'Data Validation'!B289)),MAX($A$1:A288)+1,0)</f>
        <v>0</v>
      </c>
      <c r="B289" s="135" t="s">
        <v>1001</v>
      </c>
      <c r="S289" s="19" t="s">
        <v>2194</v>
      </c>
      <c r="T289" s="19" t="s">
        <v>2195</v>
      </c>
      <c r="U289" s="19" t="s">
        <v>2196</v>
      </c>
      <c r="V289" s="19" t="s">
        <v>1423</v>
      </c>
    </row>
    <row r="290" spans="1:22" x14ac:dyDescent="0.25">
      <c r="A290">
        <f>IF(ISNUMBER(SEARCH('Project Detail'!$B$5,'Data Validation'!B290)),MAX($A$1:A289)+1,0)</f>
        <v>0</v>
      </c>
      <c r="B290" s="134" t="s">
        <v>713</v>
      </c>
      <c r="S290" s="19" t="s">
        <v>2197</v>
      </c>
      <c r="T290" s="19" t="s">
        <v>2198</v>
      </c>
      <c r="U290" s="19" t="s">
        <v>2199</v>
      </c>
      <c r="V290" s="19" t="s">
        <v>1413</v>
      </c>
    </row>
    <row r="291" spans="1:22" x14ac:dyDescent="0.25">
      <c r="A291">
        <f>IF(ISNUMBER(SEARCH('Project Detail'!$B$5,'Data Validation'!B291)),MAX($A$1:A290)+1,0)</f>
        <v>0</v>
      </c>
      <c r="B291" s="135" t="s">
        <v>716</v>
      </c>
      <c r="S291" s="19" t="s">
        <v>2200</v>
      </c>
      <c r="T291" s="19" t="s">
        <v>2201</v>
      </c>
      <c r="U291" s="19" t="s">
        <v>2202</v>
      </c>
      <c r="V291" s="19" t="s">
        <v>1413</v>
      </c>
    </row>
    <row r="292" spans="1:22" x14ac:dyDescent="0.25">
      <c r="A292">
        <f>IF(ISNUMBER(SEARCH('Project Detail'!$B$5,'Data Validation'!B292)),MAX($A$1:A291)+1,0)</f>
        <v>0</v>
      </c>
      <c r="B292" s="134" t="s">
        <v>1082</v>
      </c>
      <c r="S292" s="19" t="s">
        <v>2203</v>
      </c>
      <c r="T292" s="19" t="s">
        <v>2204</v>
      </c>
      <c r="U292" s="19" t="s">
        <v>2205</v>
      </c>
      <c r="V292" s="19" t="s">
        <v>1423</v>
      </c>
    </row>
    <row r="293" spans="1:22" x14ac:dyDescent="0.25">
      <c r="A293">
        <f>IF(ISNUMBER(SEARCH('Project Detail'!$B$5,'Data Validation'!B293)),MAX($A$1:A292)+1,0)</f>
        <v>0</v>
      </c>
      <c r="B293" s="135" t="s">
        <v>1132</v>
      </c>
      <c r="S293" s="19" t="s">
        <v>2206</v>
      </c>
      <c r="T293" s="19" t="s">
        <v>2207</v>
      </c>
      <c r="U293" s="19" t="s">
        <v>2208</v>
      </c>
      <c r="V293" s="19" t="s">
        <v>1413</v>
      </c>
    </row>
    <row r="294" spans="1:22" x14ac:dyDescent="0.25">
      <c r="A294">
        <f>IF(ISNUMBER(SEARCH('Project Detail'!$B$5,'Data Validation'!B294)),MAX($A$1:A293)+1,0)</f>
        <v>0</v>
      </c>
      <c r="B294" s="134" t="s">
        <v>3478</v>
      </c>
      <c r="S294" s="19" t="s">
        <v>2209</v>
      </c>
      <c r="T294" s="19" t="s">
        <v>2210</v>
      </c>
      <c r="U294" s="19" t="s">
        <v>2211</v>
      </c>
      <c r="V294" s="19" t="s">
        <v>1413</v>
      </c>
    </row>
    <row r="295" spans="1:22" x14ac:dyDescent="0.25">
      <c r="A295">
        <f>IF(ISNUMBER(SEARCH('Project Detail'!$B$5,'Data Validation'!B295)),MAX($A$1:A294)+1,0)</f>
        <v>0</v>
      </c>
      <c r="B295" s="135" t="s">
        <v>3479</v>
      </c>
      <c r="S295" s="19" t="s">
        <v>2212</v>
      </c>
      <c r="T295" s="19" t="s">
        <v>2213</v>
      </c>
      <c r="U295" s="19" t="s">
        <v>2214</v>
      </c>
      <c r="V295" s="19" t="s">
        <v>1413</v>
      </c>
    </row>
    <row r="296" spans="1:22" x14ac:dyDescent="0.25">
      <c r="A296">
        <f>IF(ISNUMBER(SEARCH('Project Detail'!$B$5,'Data Validation'!B296)),MAX($A$1:A295)+1,0)</f>
        <v>0</v>
      </c>
      <c r="B296" s="134" t="s">
        <v>726</v>
      </c>
      <c r="S296" s="19" t="s">
        <v>2215</v>
      </c>
      <c r="T296" s="19" t="s">
        <v>2216</v>
      </c>
      <c r="U296" s="19" t="s">
        <v>2217</v>
      </c>
      <c r="V296" s="19" t="s">
        <v>1413</v>
      </c>
    </row>
    <row r="297" spans="1:22" x14ac:dyDescent="0.25">
      <c r="A297">
        <f>IF(ISNUMBER(SEARCH('Project Detail'!$B$5,'Data Validation'!B297)),MAX($A$1:A296)+1,0)</f>
        <v>0</v>
      </c>
      <c r="B297" s="135" t="s">
        <v>1335</v>
      </c>
      <c r="S297" s="19" t="s">
        <v>2218</v>
      </c>
      <c r="T297" s="19" t="s">
        <v>2219</v>
      </c>
      <c r="U297" s="19" t="s">
        <v>2220</v>
      </c>
      <c r="V297" s="19" t="s">
        <v>1413</v>
      </c>
    </row>
    <row r="298" spans="1:22" x14ac:dyDescent="0.25">
      <c r="A298">
        <f>IF(ISNUMBER(SEARCH('Project Detail'!$B$5,'Data Validation'!B298)),MAX($A$1:A297)+1,0)</f>
        <v>0</v>
      </c>
      <c r="B298" s="134" t="s">
        <v>3890</v>
      </c>
      <c r="S298" s="19" t="s">
        <v>2221</v>
      </c>
      <c r="T298" s="19" t="s">
        <v>2222</v>
      </c>
      <c r="U298" s="19" t="s">
        <v>2223</v>
      </c>
      <c r="V298" s="19" t="s">
        <v>1413</v>
      </c>
    </row>
    <row r="299" spans="1:22" x14ac:dyDescent="0.25">
      <c r="A299">
        <f>IF(ISNUMBER(SEARCH('Project Detail'!$B$5,'Data Validation'!B299)),MAX($A$1:A298)+1,0)</f>
        <v>0</v>
      </c>
      <c r="B299" s="135" t="s">
        <v>3480</v>
      </c>
      <c r="S299" s="19" t="s">
        <v>2224</v>
      </c>
      <c r="T299" s="19" t="s">
        <v>2225</v>
      </c>
      <c r="U299" s="19" t="s">
        <v>796</v>
      </c>
      <c r="V299" s="19" t="s">
        <v>1413</v>
      </c>
    </row>
    <row r="300" spans="1:22" x14ac:dyDescent="0.25">
      <c r="A300">
        <f>IF(ISNUMBER(SEARCH('Project Detail'!$B$5,'Data Validation'!B300)),MAX($A$1:A299)+1,0)</f>
        <v>0</v>
      </c>
      <c r="B300" s="134" t="s">
        <v>1210</v>
      </c>
      <c r="S300" s="19" t="s">
        <v>2226</v>
      </c>
      <c r="T300" s="19" t="s">
        <v>2227</v>
      </c>
      <c r="U300" s="19" t="s">
        <v>2228</v>
      </c>
      <c r="V300" s="19" t="s">
        <v>1413</v>
      </c>
    </row>
    <row r="301" spans="1:22" x14ac:dyDescent="0.25">
      <c r="A301">
        <f>IF(ISNUMBER(SEARCH('Project Detail'!$B$5,'Data Validation'!B301)),MAX($A$1:A300)+1,0)</f>
        <v>0</v>
      </c>
      <c r="B301" s="135" t="s">
        <v>1162</v>
      </c>
      <c r="S301" s="19" t="s">
        <v>2229</v>
      </c>
      <c r="T301" s="19" t="s">
        <v>2230</v>
      </c>
      <c r="U301" s="19" t="s">
        <v>2231</v>
      </c>
      <c r="V301" s="19" t="s">
        <v>1423</v>
      </c>
    </row>
    <row r="302" spans="1:22" x14ac:dyDescent="0.25">
      <c r="A302">
        <f>IF(ISNUMBER(SEARCH('Project Detail'!$B$5,'Data Validation'!B302)),MAX($A$1:A301)+1,0)</f>
        <v>0</v>
      </c>
      <c r="B302" s="134" t="s">
        <v>1184</v>
      </c>
      <c r="S302" s="19" t="s">
        <v>2232</v>
      </c>
      <c r="T302" s="19" t="s">
        <v>2233</v>
      </c>
      <c r="U302" s="19" t="s">
        <v>2234</v>
      </c>
      <c r="V302" s="19" t="s">
        <v>1423</v>
      </c>
    </row>
    <row r="303" spans="1:22" x14ac:dyDescent="0.25">
      <c r="A303">
        <f>IF(ISNUMBER(SEARCH('Project Detail'!$B$5,'Data Validation'!B303)),MAX($A$1:A302)+1,0)</f>
        <v>0</v>
      </c>
      <c r="B303" s="135" t="s">
        <v>1255</v>
      </c>
      <c r="S303" s="19" t="s">
        <v>2235</v>
      </c>
      <c r="T303" s="19" t="s">
        <v>2236</v>
      </c>
      <c r="U303" s="19" t="s">
        <v>2237</v>
      </c>
      <c r="V303" s="19" t="s">
        <v>1423</v>
      </c>
    </row>
    <row r="304" spans="1:22" x14ac:dyDescent="0.25">
      <c r="A304">
        <f>IF(ISNUMBER(SEARCH('Project Detail'!$B$5,'Data Validation'!B304)),MAX($A$1:A303)+1,0)</f>
        <v>0</v>
      </c>
      <c r="B304" s="134" t="s">
        <v>1258</v>
      </c>
      <c r="S304" s="19" t="s">
        <v>2238</v>
      </c>
      <c r="T304" s="19" t="s">
        <v>2239</v>
      </c>
      <c r="U304" s="19" t="s">
        <v>2240</v>
      </c>
      <c r="V304" s="19" t="s">
        <v>1423</v>
      </c>
    </row>
    <row r="305" spans="1:22" x14ac:dyDescent="0.25">
      <c r="A305">
        <f>IF(ISNUMBER(SEARCH('Project Detail'!$B$5,'Data Validation'!B305)),MAX($A$1:A304)+1,0)</f>
        <v>0</v>
      </c>
      <c r="B305" s="135" t="s">
        <v>1271</v>
      </c>
      <c r="S305" s="19" t="s">
        <v>2241</v>
      </c>
      <c r="T305" s="19" t="s">
        <v>2242</v>
      </c>
      <c r="U305" s="19" t="s">
        <v>2243</v>
      </c>
      <c r="V305" s="19" t="s">
        <v>1423</v>
      </c>
    </row>
    <row r="306" spans="1:22" x14ac:dyDescent="0.25">
      <c r="A306">
        <f>IF(ISNUMBER(SEARCH('Project Detail'!$B$5,'Data Validation'!B306)),MAX($A$1:A305)+1,0)</f>
        <v>0</v>
      </c>
      <c r="B306" s="134" t="s">
        <v>1279</v>
      </c>
      <c r="S306" s="19" t="s">
        <v>2244</v>
      </c>
      <c r="T306" s="19" t="s">
        <v>2245</v>
      </c>
      <c r="U306" s="19" t="s">
        <v>2246</v>
      </c>
      <c r="V306" s="19" t="s">
        <v>1423</v>
      </c>
    </row>
    <row r="307" spans="1:22" x14ac:dyDescent="0.25">
      <c r="A307">
        <f>IF(ISNUMBER(SEARCH('Project Detail'!$B$5,'Data Validation'!B307)),MAX($A$1:A306)+1,0)</f>
        <v>0</v>
      </c>
      <c r="B307" s="135" t="s">
        <v>3481</v>
      </c>
      <c r="S307" s="19" t="s">
        <v>2247</v>
      </c>
      <c r="T307" s="19" t="s">
        <v>2248</v>
      </c>
      <c r="U307" s="19" t="s">
        <v>2249</v>
      </c>
      <c r="V307" s="19" t="s">
        <v>1423</v>
      </c>
    </row>
    <row r="308" spans="1:22" x14ac:dyDescent="0.25">
      <c r="A308">
        <f>IF(ISNUMBER(SEARCH('Project Detail'!$B$5,'Data Validation'!B308)),MAX($A$1:A307)+1,0)</f>
        <v>0</v>
      </c>
      <c r="B308" s="134" t="s">
        <v>1355</v>
      </c>
      <c r="S308" s="19" t="s">
        <v>2250</v>
      </c>
      <c r="T308" s="19" t="s">
        <v>2251</v>
      </c>
      <c r="U308" s="19" t="s">
        <v>1168</v>
      </c>
      <c r="V308" s="19" t="s">
        <v>1423</v>
      </c>
    </row>
    <row r="309" spans="1:22" x14ac:dyDescent="0.25">
      <c r="A309">
        <f>IF(ISNUMBER(SEARCH('Project Detail'!$B$5,'Data Validation'!B309)),MAX($A$1:A308)+1,0)</f>
        <v>0</v>
      </c>
      <c r="B309" s="135" t="s">
        <v>1272</v>
      </c>
      <c r="S309" s="19" t="s">
        <v>2252</v>
      </c>
      <c r="T309" s="19" t="s">
        <v>2253</v>
      </c>
      <c r="U309" s="19" t="s">
        <v>808</v>
      </c>
      <c r="V309" s="19" t="s">
        <v>1423</v>
      </c>
    </row>
    <row r="310" spans="1:22" x14ac:dyDescent="0.25">
      <c r="A310">
        <f>IF(ISNUMBER(SEARCH('Project Detail'!$B$5,'Data Validation'!B310)),MAX($A$1:A309)+1,0)</f>
        <v>0</v>
      </c>
      <c r="B310" s="134" t="s">
        <v>1394</v>
      </c>
      <c r="S310" s="19" t="s">
        <v>2254</v>
      </c>
      <c r="T310" s="19" t="s">
        <v>2255</v>
      </c>
      <c r="U310" s="19" t="s">
        <v>799</v>
      </c>
      <c r="V310" s="19" t="s">
        <v>1423</v>
      </c>
    </row>
    <row r="311" spans="1:22" x14ac:dyDescent="0.25">
      <c r="A311">
        <f>IF(ISNUMBER(SEARCH('Project Detail'!$B$5,'Data Validation'!B311)),MAX($A$1:A310)+1,0)</f>
        <v>0</v>
      </c>
      <c r="B311" s="135" t="s">
        <v>1222</v>
      </c>
      <c r="S311" s="19" t="s">
        <v>2256</v>
      </c>
      <c r="T311" s="19" t="s">
        <v>2257</v>
      </c>
      <c r="U311" s="19" t="s">
        <v>2258</v>
      </c>
      <c r="V311" s="19" t="s">
        <v>1423</v>
      </c>
    </row>
    <row r="312" spans="1:22" x14ac:dyDescent="0.25">
      <c r="A312">
        <f>IF(ISNUMBER(SEARCH('Project Detail'!$B$5,'Data Validation'!B312)),MAX($A$1:A311)+1,0)</f>
        <v>0</v>
      </c>
      <c r="B312" s="134" t="s">
        <v>1026</v>
      </c>
      <c r="S312" s="19" t="s">
        <v>2259</v>
      </c>
      <c r="T312" s="19" t="s">
        <v>2260</v>
      </c>
      <c r="U312" s="19" t="s">
        <v>2261</v>
      </c>
      <c r="V312" s="19" t="s">
        <v>1423</v>
      </c>
    </row>
    <row r="313" spans="1:22" x14ac:dyDescent="0.25">
      <c r="A313">
        <f>IF(ISNUMBER(SEARCH('Project Detail'!$B$5,'Data Validation'!B313)),MAX($A$1:A312)+1,0)</f>
        <v>0</v>
      </c>
      <c r="B313" s="135" t="s">
        <v>1248</v>
      </c>
      <c r="S313" s="19" t="s">
        <v>2262</v>
      </c>
      <c r="T313" s="19" t="s">
        <v>2263</v>
      </c>
      <c r="U313" s="19" t="s">
        <v>2264</v>
      </c>
      <c r="V313" s="19" t="s">
        <v>1423</v>
      </c>
    </row>
    <row r="314" spans="1:22" x14ac:dyDescent="0.25">
      <c r="A314">
        <f>IF(ISNUMBER(SEARCH('Project Detail'!$B$5,'Data Validation'!B314)),MAX($A$1:A313)+1,0)</f>
        <v>0</v>
      </c>
      <c r="B314" s="134" t="s">
        <v>1214</v>
      </c>
      <c r="S314" s="19" t="s">
        <v>2265</v>
      </c>
      <c r="T314" s="19" t="s">
        <v>2266</v>
      </c>
      <c r="U314" s="19" t="s">
        <v>2267</v>
      </c>
      <c r="V314" s="19" t="s">
        <v>1423</v>
      </c>
    </row>
    <row r="315" spans="1:22" x14ac:dyDescent="0.25">
      <c r="A315">
        <f>IF(ISNUMBER(SEARCH('Project Detail'!$B$5,'Data Validation'!B315)),MAX($A$1:A314)+1,0)</f>
        <v>0</v>
      </c>
      <c r="B315" s="135" t="s">
        <v>1252</v>
      </c>
      <c r="S315" s="19" t="s">
        <v>2268</v>
      </c>
      <c r="T315" s="19" t="s">
        <v>2269</v>
      </c>
      <c r="U315" s="19" t="s">
        <v>2270</v>
      </c>
      <c r="V315" s="19" t="s">
        <v>1423</v>
      </c>
    </row>
    <row r="316" spans="1:22" x14ac:dyDescent="0.25">
      <c r="A316">
        <f>IF(ISNUMBER(SEARCH('Project Detail'!$B$5,'Data Validation'!B316)),MAX($A$1:A315)+1,0)</f>
        <v>0</v>
      </c>
      <c r="B316" s="134" t="s">
        <v>1254</v>
      </c>
      <c r="S316" s="19" t="s">
        <v>2271</v>
      </c>
      <c r="T316" s="19" t="s">
        <v>2272</v>
      </c>
      <c r="U316" s="19" t="s">
        <v>2273</v>
      </c>
      <c r="V316" s="19" t="s">
        <v>1423</v>
      </c>
    </row>
    <row r="317" spans="1:22" x14ac:dyDescent="0.25">
      <c r="A317">
        <f>IF(ISNUMBER(SEARCH('Project Detail'!$B$5,'Data Validation'!B317)),MAX($A$1:A316)+1,0)</f>
        <v>0</v>
      </c>
      <c r="B317" s="135" t="s">
        <v>3483</v>
      </c>
      <c r="S317" s="19" t="s">
        <v>2274</v>
      </c>
      <c r="T317" s="19" t="s">
        <v>2275</v>
      </c>
      <c r="U317" s="19" t="s">
        <v>2276</v>
      </c>
      <c r="V317" s="19" t="s">
        <v>1423</v>
      </c>
    </row>
    <row r="318" spans="1:22" x14ac:dyDescent="0.25">
      <c r="A318">
        <f>IF(ISNUMBER(SEARCH('Project Detail'!$B$5,'Data Validation'!B318)),MAX($A$1:A317)+1,0)</f>
        <v>0</v>
      </c>
      <c r="B318" s="134" t="s">
        <v>742</v>
      </c>
      <c r="S318" s="19" t="s">
        <v>2277</v>
      </c>
      <c r="T318" s="19" t="s">
        <v>2278</v>
      </c>
      <c r="U318" s="19" t="s">
        <v>2279</v>
      </c>
      <c r="V318" s="19" t="s">
        <v>1423</v>
      </c>
    </row>
    <row r="319" spans="1:22" x14ac:dyDescent="0.25">
      <c r="A319">
        <f>IF(ISNUMBER(SEARCH('Project Detail'!$B$5,'Data Validation'!B319)),MAX($A$1:A318)+1,0)</f>
        <v>0</v>
      </c>
      <c r="B319" s="135" t="s">
        <v>747</v>
      </c>
      <c r="S319" s="19" t="s">
        <v>2280</v>
      </c>
      <c r="T319" s="19" t="s">
        <v>2281</v>
      </c>
      <c r="U319" s="19" t="s">
        <v>2282</v>
      </c>
      <c r="V319" s="19" t="s">
        <v>1423</v>
      </c>
    </row>
    <row r="320" spans="1:22" x14ac:dyDescent="0.25">
      <c r="A320">
        <f>IF(ISNUMBER(SEARCH('Project Detail'!$B$5,'Data Validation'!B320)),MAX($A$1:A319)+1,0)</f>
        <v>0</v>
      </c>
      <c r="B320" s="134" t="s">
        <v>1122</v>
      </c>
      <c r="S320" s="19" t="s">
        <v>2283</v>
      </c>
      <c r="T320" s="19" t="s">
        <v>2284</v>
      </c>
      <c r="U320" s="19" t="s">
        <v>2285</v>
      </c>
      <c r="V320" s="19" t="s">
        <v>1423</v>
      </c>
    </row>
    <row r="321" spans="1:22" x14ac:dyDescent="0.25">
      <c r="A321">
        <f>IF(ISNUMBER(SEARCH('Project Detail'!$B$5,'Data Validation'!B321)),MAX($A$1:A320)+1,0)</f>
        <v>0</v>
      </c>
      <c r="B321" s="135" t="s">
        <v>3482</v>
      </c>
      <c r="S321" s="19" t="s">
        <v>2286</v>
      </c>
      <c r="T321" s="19" t="s">
        <v>2287</v>
      </c>
      <c r="U321" s="19" t="s">
        <v>2288</v>
      </c>
      <c r="V321" s="19" t="s">
        <v>1423</v>
      </c>
    </row>
    <row r="322" spans="1:22" x14ac:dyDescent="0.25">
      <c r="A322">
        <f>IF(ISNUMBER(SEARCH('Project Detail'!$B$5,'Data Validation'!B322)),MAX($A$1:A321)+1,0)</f>
        <v>0</v>
      </c>
      <c r="B322" s="134" t="s">
        <v>745</v>
      </c>
      <c r="S322" s="19" t="s">
        <v>2289</v>
      </c>
      <c r="T322" s="19" t="s">
        <v>2290</v>
      </c>
      <c r="U322" s="19" t="s">
        <v>2291</v>
      </c>
      <c r="V322" s="19" t="s">
        <v>1423</v>
      </c>
    </row>
    <row r="323" spans="1:22" x14ac:dyDescent="0.25">
      <c r="A323">
        <f>IF(ISNUMBER(SEARCH('Project Detail'!$B$5,'Data Validation'!B323)),MAX($A$1:A322)+1,0)</f>
        <v>0</v>
      </c>
      <c r="B323" s="135" t="s">
        <v>1399</v>
      </c>
      <c r="S323" s="19" t="s">
        <v>2292</v>
      </c>
      <c r="T323" s="19" t="s">
        <v>2293</v>
      </c>
      <c r="U323" s="19" t="s">
        <v>790</v>
      </c>
      <c r="V323" s="19" t="s">
        <v>1413</v>
      </c>
    </row>
    <row r="324" spans="1:22" x14ac:dyDescent="0.25">
      <c r="A324">
        <f>IF(ISNUMBER(SEARCH('Project Detail'!$B$5,'Data Validation'!B324)),MAX($A$1:A323)+1,0)</f>
        <v>0</v>
      </c>
      <c r="B324" s="134" t="s">
        <v>750</v>
      </c>
      <c r="S324" s="19" t="s">
        <v>2294</v>
      </c>
      <c r="T324" s="19" t="s">
        <v>2295</v>
      </c>
      <c r="U324" s="19" t="s">
        <v>2296</v>
      </c>
      <c r="V324" s="19" t="s">
        <v>1413</v>
      </c>
    </row>
    <row r="325" spans="1:22" x14ac:dyDescent="0.25">
      <c r="A325">
        <f>IF(ISNUMBER(SEARCH('Project Detail'!$B$5,'Data Validation'!B325)),MAX($A$1:A324)+1,0)</f>
        <v>0</v>
      </c>
      <c r="B325" s="135" t="s">
        <v>1395</v>
      </c>
      <c r="S325" s="19" t="s">
        <v>2297</v>
      </c>
      <c r="T325" s="19" t="s">
        <v>2298</v>
      </c>
      <c r="U325" s="19" t="s">
        <v>2299</v>
      </c>
      <c r="V325" s="19" t="s">
        <v>1423</v>
      </c>
    </row>
    <row r="326" spans="1:22" x14ac:dyDescent="0.25">
      <c r="A326">
        <f>IF(ISNUMBER(SEARCH('Project Detail'!$B$5,'Data Validation'!B326)),MAX($A$1:A325)+1,0)</f>
        <v>0</v>
      </c>
      <c r="B326" s="134" t="s">
        <v>1187</v>
      </c>
      <c r="S326" s="19" t="s">
        <v>2300</v>
      </c>
      <c r="T326" s="19" t="s">
        <v>2301</v>
      </c>
      <c r="U326" s="19" t="s">
        <v>2302</v>
      </c>
      <c r="V326" s="19" t="s">
        <v>1423</v>
      </c>
    </row>
    <row r="327" spans="1:22" x14ac:dyDescent="0.25">
      <c r="A327">
        <f>IF(ISNUMBER(SEARCH('Project Detail'!$B$5,'Data Validation'!B327)),MAX($A$1:A326)+1,0)</f>
        <v>0</v>
      </c>
      <c r="B327" s="135" t="s">
        <v>1347</v>
      </c>
      <c r="S327" s="19" t="s">
        <v>2303</v>
      </c>
      <c r="T327" s="19" t="s">
        <v>2304</v>
      </c>
      <c r="U327" s="19" t="s">
        <v>2305</v>
      </c>
      <c r="V327" s="19" t="s">
        <v>1423</v>
      </c>
    </row>
    <row r="328" spans="1:22" x14ac:dyDescent="0.25">
      <c r="A328">
        <f>IF(ISNUMBER(SEARCH('Project Detail'!$B$5,'Data Validation'!B328)),MAX($A$1:A327)+1,0)</f>
        <v>0</v>
      </c>
      <c r="B328" s="134" t="s">
        <v>754</v>
      </c>
      <c r="S328" s="19" t="s">
        <v>2306</v>
      </c>
      <c r="T328" s="19" t="s">
        <v>2307</v>
      </c>
      <c r="U328" s="19" t="s">
        <v>2308</v>
      </c>
      <c r="V328" s="19" t="s">
        <v>1423</v>
      </c>
    </row>
    <row r="329" spans="1:22" x14ac:dyDescent="0.25">
      <c r="A329">
        <f>IF(ISNUMBER(SEARCH('Project Detail'!$B$5,'Data Validation'!B329)),MAX($A$1:A328)+1,0)</f>
        <v>0</v>
      </c>
      <c r="B329" s="135" t="s">
        <v>756</v>
      </c>
      <c r="S329" s="19" t="s">
        <v>2309</v>
      </c>
      <c r="T329" s="19" t="s">
        <v>2310</v>
      </c>
      <c r="U329" s="19" t="s">
        <v>2311</v>
      </c>
      <c r="V329" s="19" t="s">
        <v>1423</v>
      </c>
    </row>
    <row r="330" spans="1:22" x14ac:dyDescent="0.25">
      <c r="A330">
        <f>IF(ISNUMBER(SEARCH('Project Detail'!$B$5,'Data Validation'!B330)),MAX($A$1:A329)+1,0)</f>
        <v>0</v>
      </c>
      <c r="B330" s="134" t="s">
        <v>758</v>
      </c>
      <c r="S330" s="19" t="s">
        <v>2312</v>
      </c>
      <c r="T330" s="19" t="s">
        <v>2313</v>
      </c>
      <c r="U330" s="19" t="s">
        <v>2314</v>
      </c>
      <c r="V330" s="19" t="s">
        <v>1423</v>
      </c>
    </row>
    <row r="331" spans="1:22" x14ac:dyDescent="0.25">
      <c r="A331">
        <f>IF(ISNUMBER(SEARCH('Project Detail'!$B$5,'Data Validation'!B331)),MAX($A$1:A330)+1,0)</f>
        <v>0</v>
      </c>
      <c r="B331" s="135" t="s">
        <v>3626</v>
      </c>
      <c r="S331" s="19" t="s">
        <v>2315</v>
      </c>
      <c r="T331" s="19" t="s">
        <v>2316</v>
      </c>
      <c r="U331" s="19" t="s">
        <v>2317</v>
      </c>
      <c r="V331" s="19" t="s">
        <v>1423</v>
      </c>
    </row>
    <row r="332" spans="1:22" x14ac:dyDescent="0.25">
      <c r="A332">
        <f>IF(ISNUMBER(SEARCH('Project Detail'!$B$5,'Data Validation'!B332)),MAX($A$1:A331)+1,0)</f>
        <v>0</v>
      </c>
      <c r="B332" s="134" t="s">
        <v>1204</v>
      </c>
      <c r="S332" s="19" t="s">
        <v>2318</v>
      </c>
      <c r="T332" s="19" t="s">
        <v>2319</v>
      </c>
      <c r="U332" s="19" t="s">
        <v>2320</v>
      </c>
      <c r="V332" s="19" t="s">
        <v>1423</v>
      </c>
    </row>
    <row r="333" spans="1:22" x14ac:dyDescent="0.25">
      <c r="A333">
        <f>IF(ISNUMBER(SEARCH('Project Detail'!$B$5,'Data Validation'!B333)),MAX($A$1:A332)+1,0)</f>
        <v>0</v>
      </c>
      <c r="B333" s="135" t="s">
        <v>1244</v>
      </c>
      <c r="S333" s="19" t="s">
        <v>2321</v>
      </c>
      <c r="T333" s="19" t="s">
        <v>2322</v>
      </c>
      <c r="U333" s="19" t="s">
        <v>2323</v>
      </c>
      <c r="V333" s="19" t="s">
        <v>1423</v>
      </c>
    </row>
    <row r="334" spans="1:22" x14ac:dyDescent="0.25">
      <c r="A334">
        <f>IF(ISNUMBER(SEARCH('Project Detail'!$B$5,'Data Validation'!B334)),MAX($A$1:A333)+1,0)</f>
        <v>0</v>
      </c>
      <c r="B334" s="134" t="s">
        <v>1121</v>
      </c>
      <c r="S334" s="19" t="s">
        <v>2324</v>
      </c>
      <c r="T334" s="19" t="s">
        <v>2325</v>
      </c>
      <c r="U334" s="19" t="s">
        <v>2326</v>
      </c>
      <c r="V334" s="19" t="s">
        <v>1423</v>
      </c>
    </row>
    <row r="335" spans="1:22" x14ac:dyDescent="0.25">
      <c r="A335">
        <f>IF(ISNUMBER(SEARCH('Project Detail'!$B$5,'Data Validation'!B335)),MAX($A$1:A334)+1,0)</f>
        <v>0</v>
      </c>
      <c r="B335" s="135" t="s">
        <v>1174</v>
      </c>
      <c r="S335" s="19" t="s">
        <v>2327</v>
      </c>
      <c r="T335" s="19" t="s">
        <v>2328</v>
      </c>
      <c r="U335" s="19" t="s">
        <v>2329</v>
      </c>
      <c r="V335" s="19" t="s">
        <v>1423</v>
      </c>
    </row>
    <row r="336" spans="1:22" x14ac:dyDescent="0.25">
      <c r="A336">
        <f>IF(ISNUMBER(SEARCH('Project Detail'!$B$5,'Data Validation'!B336)),MAX($A$1:A335)+1,0)</f>
        <v>0</v>
      </c>
      <c r="B336" s="134" t="s">
        <v>1241</v>
      </c>
      <c r="S336" s="19" t="s">
        <v>2330</v>
      </c>
      <c r="T336" s="19" t="s">
        <v>2331</v>
      </c>
      <c r="U336" s="19" t="s">
        <v>2332</v>
      </c>
      <c r="V336" s="19" t="s">
        <v>1423</v>
      </c>
    </row>
    <row r="337" spans="1:22" x14ac:dyDescent="0.25">
      <c r="A337">
        <f>IF(ISNUMBER(SEARCH('Project Detail'!$B$5,'Data Validation'!B337)),MAX($A$1:A336)+1,0)</f>
        <v>0</v>
      </c>
      <c r="B337" s="135" t="s">
        <v>1277</v>
      </c>
      <c r="S337" s="19" t="s">
        <v>2333</v>
      </c>
      <c r="T337" s="19" t="s">
        <v>2334</v>
      </c>
      <c r="U337" s="19" t="s">
        <v>2335</v>
      </c>
      <c r="V337" s="19" t="s">
        <v>1423</v>
      </c>
    </row>
    <row r="338" spans="1:22" x14ac:dyDescent="0.25">
      <c r="A338">
        <f>IF(ISNUMBER(SEARCH('Project Detail'!$B$5,'Data Validation'!B338)),MAX($A$1:A337)+1,0)</f>
        <v>0</v>
      </c>
      <c r="B338" s="134" t="s">
        <v>1402</v>
      </c>
      <c r="S338" s="19" t="s">
        <v>2336</v>
      </c>
      <c r="T338" s="19" t="s">
        <v>2337</v>
      </c>
      <c r="U338" s="19" t="s">
        <v>2338</v>
      </c>
      <c r="V338" s="19" t="s">
        <v>1423</v>
      </c>
    </row>
    <row r="339" spans="1:22" x14ac:dyDescent="0.25">
      <c r="A339">
        <f>IF(ISNUMBER(SEARCH('Project Detail'!$B$5,'Data Validation'!B339)),MAX($A$1:A338)+1,0)</f>
        <v>0</v>
      </c>
      <c r="B339" s="135" t="s">
        <v>731</v>
      </c>
      <c r="S339" s="19" t="s">
        <v>2339</v>
      </c>
      <c r="T339" s="19" t="s">
        <v>2340</v>
      </c>
      <c r="U339" s="19" t="s">
        <v>2341</v>
      </c>
      <c r="V339" s="19" t="s">
        <v>1423</v>
      </c>
    </row>
    <row r="340" spans="1:22" x14ac:dyDescent="0.25">
      <c r="A340">
        <f>IF(ISNUMBER(SEARCH('Project Detail'!$B$5,'Data Validation'!B340)),MAX($A$1:A339)+1,0)</f>
        <v>0</v>
      </c>
      <c r="B340" s="134" t="s">
        <v>3484</v>
      </c>
      <c r="S340" s="19" t="s">
        <v>2342</v>
      </c>
      <c r="T340" s="19" t="s">
        <v>2343</v>
      </c>
      <c r="U340" s="19" t="s">
        <v>2344</v>
      </c>
      <c r="V340" s="19" t="s">
        <v>1423</v>
      </c>
    </row>
    <row r="341" spans="1:22" x14ac:dyDescent="0.25">
      <c r="A341">
        <f>IF(ISNUMBER(SEARCH('Project Detail'!$B$5,'Data Validation'!B341)),MAX($A$1:A340)+1,0)</f>
        <v>0</v>
      </c>
      <c r="B341" s="135" t="s">
        <v>1199</v>
      </c>
      <c r="S341" s="19" t="s">
        <v>2345</v>
      </c>
      <c r="T341" s="19" t="s">
        <v>2346</v>
      </c>
      <c r="U341" s="19" t="s">
        <v>2347</v>
      </c>
      <c r="V341" s="19" t="s">
        <v>1423</v>
      </c>
    </row>
    <row r="342" spans="1:22" x14ac:dyDescent="0.25">
      <c r="A342">
        <f>IF(ISNUMBER(SEARCH('Project Detail'!$B$5,'Data Validation'!B342)),MAX($A$1:A341)+1,0)</f>
        <v>0</v>
      </c>
      <c r="B342" s="134" t="s">
        <v>1275</v>
      </c>
      <c r="S342" s="19" t="s">
        <v>2348</v>
      </c>
      <c r="T342" s="19" t="s">
        <v>2349</v>
      </c>
      <c r="U342" s="19" t="s">
        <v>2350</v>
      </c>
      <c r="V342" s="19" t="s">
        <v>1423</v>
      </c>
    </row>
    <row r="343" spans="1:22" x14ac:dyDescent="0.25">
      <c r="A343">
        <f>IF(ISNUMBER(SEARCH('Project Detail'!$B$5,'Data Validation'!B343)),MAX($A$1:A342)+1,0)</f>
        <v>0</v>
      </c>
      <c r="B343" s="135" t="s">
        <v>1297</v>
      </c>
      <c r="S343" s="19" t="s">
        <v>2351</v>
      </c>
      <c r="T343" s="19" t="s">
        <v>2352</v>
      </c>
      <c r="U343" s="19" t="s">
        <v>2353</v>
      </c>
      <c r="V343" s="19" t="s">
        <v>1423</v>
      </c>
    </row>
    <row r="344" spans="1:22" x14ac:dyDescent="0.25">
      <c r="A344">
        <f>IF(ISNUMBER(SEARCH('Project Detail'!$B$5,'Data Validation'!B344)),MAX($A$1:A343)+1,0)</f>
        <v>0</v>
      </c>
      <c r="B344" s="134" t="s">
        <v>764</v>
      </c>
      <c r="S344" s="19" t="s">
        <v>2354</v>
      </c>
      <c r="T344" s="19" t="s">
        <v>2355</v>
      </c>
      <c r="U344" s="19" t="s">
        <v>2356</v>
      </c>
      <c r="V344" s="19" t="s">
        <v>1423</v>
      </c>
    </row>
    <row r="345" spans="1:22" x14ac:dyDescent="0.25">
      <c r="A345">
        <f>IF(ISNUMBER(SEARCH('Project Detail'!$B$5,'Data Validation'!B345)),MAX($A$1:A344)+1,0)</f>
        <v>0</v>
      </c>
      <c r="B345" s="135" t="s">
        <v>1091</v>
      </c>
      <c r="S345" s="19" t="s">
        <v>2357</v>
      </c>
      <c r="T345" s="19" t="s">
        <v>2358</v>
      </c>
      <c r="U345" s="19" t="s">
        <v>2359</v>
      </c>
      <c r="V345" s="19" t="s">
        <v>1423</v>
      </c>
    </row>
    <row r="346" spans="1:22" x14ac:dyDescent="0.25">
      <c r="A346">
        <f>IF(ISNUMBER(SEARCH('Project Detail'!$B$5,'Data Validation'!B346)),MAX($A$1:A345)+1,0)</f>
        <v>0</v>
      </c>
      <c r="B346" s="134" t="s">
        <v>3486</v>
      </c>
      <c r="S346" s="19" t="s">
        <v>2360</v>
      </c>
      <c r="T346" s="19" t="s">
        <v>2361</v>
      </c>
      <c r="U346" s="19" t="s">
        <v>2362</v>
      </c>
      <c r="V346" s="19" t="s">
        <v>1423</v>
      </c>
    </row>
    <row r="347" spans="1:22" x14ac:dyDescent="0.25">
      <c r="A347">
        <f>IF(ISNUMBER(SEARCH('Project Detail'!$B$5,'Data Validation'!B347)),MAX($A$1:A346)+1,0)</f>
        <v>0</v>
      </c>
      <c r="B347" s="135" t="s">
        <v>3487</v>
      </c>
      <c r="S347" s="19" t="s">
        <v>2363</v>
      </c>
      <c r="T347" s="19" t="s">
        <v>2364</v>
      </c>
      <c r="U347" s="19" t="s">
        <v>2365</v>
      </c>
      <c r="V347" s="19" t="s">
        <v>1423</v>
      </c>
    </row>
    <row r="348" spans="1:22" x14ac:dyDescent="0.25">
      <c r="A348">
        <f>IF(ISNUMBER(SEARCH('Project Detail'!$B$5,'Data Validation'!B348)),MAX($A$1:A347)+1,0)</f>
        <v>0</v>
      </c>
      <c r="B348" s="134" t="s">
        <v>1015</v>
      </c>
      <c r="S348" s="19" t="s">
        <v>2366</v>
      </c>
      <c r="T348" s="19" t="s">
        <v>2367</v>
      </c>
      <c r="U348" s="19" t="s">
        <v>2368</v>
      </c>
      <c r="V348" s="19" t="s">
        <v>1423</v>
      </c>
    </row>
    <row r="349" spans="1:22" x14ac:dyDescent="0.25">
      <c r="A349">
        <f>IF(ISNUMBER(SEARCH('Project Detail'!$B$5,'Data Validation'!B349)),MAX($A$1:A348)+1,0)</f>
        <v>0</v>
      </c>
      <c r="B349" s="135" t="s">
        <v>1179</v>
      </c>
      <c r="S349" s="19" t="s">
        <v>2369</v>
      </c>
      <c r="T349" s="19" t="s">
        <v>2370</v>
      </c>
      <c r="U349" s="19" t="s">
        <v>2371</v>
      </c>
      <c r="V349" s="19" t="s">
        <v>1423</v>
      </c>
    </row>
    <row r="350" spans="1:22" x14ac:dyDescent="0.25">
      <c r="A350">
        <f>IF(ISNUMBER(SEARCH('Project Detail'!$B$5,'Data Validation'!B350)),MAX($A$1:A349)+1,0)</f>
        <v>0</v>
      </c>
      <c r="B350" s="134" t="s">
        <v>763</v>
      </c>
      <c r="S350" s="19" t="s">
        <v>2372</v>
      </c>
      <c r="T350" s="19" t="s">
        <v>2373</v>
      </c>
      <c r="U350" s="19" t="s">
        <v>2374</v>
      </c>
      <c r="V350" s="19" t="s">
        <v>1423</v>
      </c>
    </row>
    <row r="351" spans="1:22" x14ac:dyDescent="0.25">
      <c r="A351">
        <f>IF(ISNUMBER(SEARCH('Project Detail'!$B$5,'Data Validation'!B351)),MAX($A$1:A350)+1,0)</f>
        <v>0</v>
      </c>
      <c r="B351" s="135" t="s">
        <v>766</v>
      </c>
      <c r="S351" s="19" t="s">
        <v>2375</v>
      </c>
      <c r="T351" s="19" t="s">
        <v>2376</v>
      </c>
      <c r="U351" s="19" t="s">
        <v>2377</v>
      </c>
      <c r="V351" s="19" t="s">
        <v>1423</v>
      </c>
    </row>
    <row r="352" spans="1:22" x14ac:dyDescent="0.25">
      <c r="A352">
        <f>IF(ISNUMBER(SEARCH('Project Detail'!$B$5,'Data Validation'!B352)),MAX($A$1:A351)+1,0)</f>
        <v>0</v>
      </c>
      <c r="B352" s="134" t="s">
        <v>1383</v>
      </c>
      <c r="S352" s="19" t="s">
        <v>2378</v>
      </c>
      <c r="T352" s="19" t="s">
        <v>2379</v>
      </c>
      <c r="U352" s="19" t="s">
        <v>2380</v>
      </c>
      <c r="V352" s="19" t="s">
        <v>1423</v>
      </c>
    </row>
    <row r="353" spans="1:22" x14ac:dyDescent="0.25">
      <c r="A353">
        <f>IF(ISNUMBER(SEARCH('Project Detail'!$B$5,'Data Validation'!B353)),MAX($A$1:A352)+1,0)</f>
        <v>0</v>
      </c>
      <c r="B353" s="135" t="s">
        <v>767</v>
      </c>
      <c r="S353" s="19" t="s">
        <v>2381</v>
      </c>
      <c r="T353" s="19" t="s">
        <v>2382</v>
      </c>
      <c r="U353" s="19" t="s">
        <v>2383</v>
      </c>
      <c r="V353" s="19" t="s">
        <v>1423</v>
      </c>
    </row>
    <row r="354" spans="1:22" x14ac:dyDescent="0.25">
      <c r="A354">
        <f>IF(ISNUMBER(SEARCH('Project Detail'!$B$5,'Data Validation'!B354)),MAX($A$1:A353)+1,0)</f>
        <v>0</v>
      </c>
      <c r="B354" s="134" t="s">
        <v>3485</v>
      </c>
      <c r="S354" s="19" t="s">
        <v>2384</v>
      </c>
      <c r="T354" s="19" t="s">
        <v>2385</v>
      </c>
      <c r="U354" s="19" t="s">
        <v>2386</v>
      </c>
      <c r="V354" s="19" t="s">
        <v>1423</v>
      </c>
    </row>
    <row r="355" spans="1:22" x14ac:dyDescent="0.25">
      <c r="A355">
        <f>IF(ISNUMBER(SEARCH('Project Detail'!$B$5,'Data Validation'!B355)),MAX($A$1:A354)+1,0)</f>
        <v>0</v>
      </c>
      <c r="B355" s="119"/>
      <c r="S355" s="19" t="s">
        <v>2387</v>
      </c>
      <c r="T355" s="19" t="s">
        <v>2388</v>
      </c>
      <c r="U355" s="19" t="s">
        <v>2389</v>
      </c>
      <c r="V355" s="19" t="s">
        <v>1423</v>
      </c>
    </row>
    <row r="356" spans="1:22" x14ac:dyDescent="0.25">
      <c r="A356">
        <f>IF(ISNUMBER(SEARCH('Project Detail'!$B$5,'Data Validation'!B356)),MAX($A$1:A355)+1,0)</f>
        <v>0</v>
      </c>
      <c r="B356" s="119"/>
      <c r="S356" s="19" t="s">
        <v>2390</v>
      </c>
      <c r="T356" s="19" t="s">
        <v>2391</v>
      </c>
      <c r="U356" s="19" t="s">
        <v>2392</v>
      </c>
      <c r="V356" s="19" t="s">
        <v>1423</v>
      </c>
    </row>
    <row r="357" spans="1:22" x14ac:dyDescent="0.25">
      <c r="A357">
        <f>IF(ISNUMBER(SEARCH('Project Detail'!$B$5,'Data Validation'!B357)),MAX($A$1:A356)+1,0)</f>
        <v>0</v>
      </c>
      <c r="B357" s="119"/>
      <c r="S357" s="19" t="s">
        <v>2393</v>
      </c>
      <c r="T357" s="19" t="s">
        <v>2394</v>
      </c>
      <c r="U357" s="19" t="s">
        <v>2395</v>
      </c>
      <c r="V357" s="19" t="s">
        <v>1423</v>
      </c>
    </row>
    <row r="358" spans="1:22" x14ac:dyDescent="0.25">
      <c r="A358">
        <f>IF(ISNUMBER(SEARCH('Project Detail'!$B$5,'Data Validation'!B358)),MAX($A$1:A357)+1,0)</f>
        <v>0</v>
      </c>
      <c r="B358" s="119"/>
      <c r="S358" s="19" t="s">
        <v>2396</v>
      </c>
      <c r="T358" s="19" t="s">
        <v>2397</v>
      </c>
      <c r="U358" s="19" t="s">
        <v>2398</v>
      </c>
      <c r="V358" s="19" t="s">
        <v>1423</v>
      </c>
    </row>
    <row r="359" spans="1:22" x14ac:dyDescent="0.25">
      <c r="A359">
        <f>IF(ISNUMBER(SEARCH('Project Detail'!$B$5,'Data Validation'!B359)),MAX($A$1:A358)+1,0)</f>
        <v>0</v>
      </c>
      <c r="B359" s="119"/>
      <c r="S359" s="19" t="s">
        <v>2399</v>
      </c>
      <c r="T359" s="19" t="s">
        <v>2400</v>
      </c>
      <c r="U359" s="19" t="s">
        <v>2401</v>
      </c>
      <c r="V359" s="19" t="s">
        <v>1423</v>
      </c>
    </row>
    <row r="360" spans="1:22" x14ac:dyDescent="0.25">
      <c r="A360">
        <f>IF(ISNUMBER(SEARCH('Project Detail'!$B$5,'Data Validation'!B360)),MAX($A$1:A359)+1,0)</f>
        <v>0</v>
      </c>
      <c r="B360" s="119"/>
      <c r="S360" s="19" t="s">
        <v>2402</v>
      </c>
      <c r="T360" s="19" t="s">
        <v>2403</v>
      </c>
      <c r="U360" s="19" t="s">
        <v>2404</v>
      </c>
      <c r="V360" s="19" t="s">
        <v>1423</v>
      </c>
    </row>
    <row r="361" spans="1:22" x14ac:dyDescent="0.25">
      <c r="A361">
        <f>IF(ISNUMBER(SEARCH('Project Detail'!$B$5,'Data Validation'!B361)),MAX($A$1:A360)+1,0)</f>
        <v>0</v>
      </c>
      <c r="B361" s="119"/>
      <c r="S361" s="19" t="s">
        <v>2405</v>
      </c>
      <c r="T361" s="19" t="s">
        <v>2406</v>
      </c>
      <c r="U361" s="19" t="s">
        <v>2407</v>
      </c>
      <c r="V361" s="19" t="s">
        <v>1423</v>
      </c>
    </row>
    <row r="362" spans="1:22" x14ac:dyDescent="0.25">
      <c r="A362">
        <f>IF(ISNUMBER(SEARCH('Project Detail'!$B$5,'Data Validation'!B362)),MAX($A$1:A361)+1,0)</f>
        <v>0</v>
      </c>
      <c r="B362" s="119"/>
      <c r="S362" s="19" t="s">
        <v>2408</v>
      </c>
      <c r="T362" s="19" t="s">
        <v>2409</v>
      </c>
      <c r="U362" s="19" t="s">
        <v>2410</v>
      </c>
      <c r="V362" s="19" t="s">
        <v>1423</v>
      </c>
    </row>
    <row r="363" spans="1:22" x14ac:dyDescent="0.25">
      <c r="A363">
        <f>IF(ISNUMBER(SEARCH('Project Detail'!$B$5,'Data Validation'!B363)),MAX($A$1:A362)+1,0)</f>
        <v>0</v>
      </c>
      <c r="B363" s="119"/>
      <c r="S363" s="19" t="s">
        <v>2411</v>
      </c>
      <c r="T363" s="19" t="s">
        <v>2412</v>
      </c>
      <c r="U363" s="19" t="s">
        <v>472</v>
      </c>
      <c r="V363" s="19" t="s">
        <v>1423</v>
      </c>
    </row>
    <row r="364" spans="1:22" x14ac:dyDescent="0.25">
      <c r="A364">
        <f>IF(ISNUMBER(SEARCH('Project Detail'!$B$5,'Data Validation'!B364)),MAX($A$1:A363)+1,0)</f>
        <v>0</v>
      </c>
      <c r="B364" s="119"/>
      <c r="S364" s="19" t="s">
        <v>2413</v>
      </c>
      <c r="T364" s="19" t="s">
        <v>2414</v>
      </c>
      <c r="U364" s="19" t="s">
        <v>2415</v>
      </c>
      <c r="V364" s="19" t="s">
        <v>1423</v>
      </c>
    </row>
    <row r="365" spans="1:22" x14ac:dyDescent="0.25">
      <c r="A365">
        <f>IF(ISNUMBER(SEARCH('Project Detail'!$B$5,'Data Validation'!B365)),MAX($A$1:A364)+1,0)</f>
        <v>0</v>
      </c>
      <c r="B365" s="119"/>
      <c r="S365" s="19" t="s">
        <v>2416</v>
      </c>
      <c r="T365" s="19" t="s">
        <v>2417</v>
      </c>
      <c r="U365" s="19" t="s">
        <v>2418</v>
      </c>
      <c r="V365" s="19" t="s">
        <v>1423</v>
      </c>
    </row>
    <row r="366" spans="1:22" x14ac:dyDescent="0.25">
      <c r="A366">
        <f>IF(ISNUMBER(SEARCH('Project Detail'!$B$5,'Data Validation'!B366)),MAX($A$1:A365)+1,0)</f>
        <v>0</v>
      </c>
      <c r="B366" s="119"/>
      <c r="S366" s="19" t="s">
        <v>2419</v>
      </c>
      <c r="T366" s="19" t="s">
        <v>2420</v>
      </c>
      <c r="U366" s="19" t="s">
        <v>2421</v>
      </c>
      <c r="V366" s="19" t="s">
        <v>1423</v>
      </c>
    </row>
    <row r="367" spans="1:22" x14ac:dyDescent="0.25">
      <c r="A367">
        <f>IF(ISNUMBER(SEARCH('Project Detail'!$B$5,'Data Validation'!B367)),MAX($A$1:A366)+1,0)</f>
        <v>0</v>
      </c>
      <c r="B367" s="119"/>
      <c r="S367" s="19" t="s">
        <v>2422</v>
      </c>
      <c r="T367" s="19" t="s">
        <v>2423</v>
      </c>
      <c r="U367" s="19" t="s">
        <v>2424</v>
      </c>
      <c r="V367" s="19" t="s">
        <v>1423</v>
      </c>
    </row>
    <row r="368" spans="1:22" x14ac:dyDescent="0.25">
      <c r="A368">
        <f>IF(ISNUMBER(SEARCH('Project Detail'!$B$5,'Data Validation'!B368)),MAX($A$1:A367)+1,0)</f>
        <v>0</v>
      </c>
      <c r="B368" s="119"/>
      <c r="S368" s="19" t="s">
        <v>2425</v>
      </c>
      <c r="T368" s="19" t="s">
        <v>2426</v>
      </c>
      <c r="U368" s="19" t="s">
        <v>2427</v>
      </c>
      <c r="V368" s="19" t="s">
        <v>1423</v>
      </c>
    </row>
    <row r="369" spans="1:22" x14ac:dyDescent="0.25">
      <c r="A369">
        <f>IF(ISNUMBER(SEARCH('Project Detail'!$B$5,'Data Validation'!B369)),MAX($A$1:A368)+1,0)</f>
        <v>0</v>
      </c>
      <c r="B369" s="119"/>
      <c r="S369" s="19" t="s">
        <v>2428</v>
      </c>
      <c r="T369" s="19" t="s">
        <v>2429</v>
      </c>
      <c r="U369" s="19" t="s">
        <v>2430</v>
      </c>
      <c r="V369" s="19" t="s">
        <v>1423</v>
      </c>
    </row>
    <row r="370" spans="1:22" x14ac:dyDescent="0.25">
      <c r="A370">
        <f>IF(ISNUMBER(SEARCH('Project Detail'!$B$5,'Data Validation'!B370)),MAX($A$1:A369)+1,0)</f>
        <v>0</v>
      </c>
      <c r="B370" s="119"/>
      <c r="S370" s="19" t="s">
        <v>2431</v>
      </c>
      <c r="T370" s="19" t="s">
        <v>2432</v>
      </c>
      <c r="U370" s="19" t="s">
        <v>2433</v>
      </c>
      <c r="V370" s="19" t="s">
        <v>1423</v>
      </c>
    </row>
    <row r="371" spans="1:22" x14ac:dyDescent="0.25">
      <c r="A371">
        <f>IF(ISNUMBER(SEARCH('Project Detail'!$B$5,'Data Validation'!B371)),MAX($A$1:A370)+1,0)</f>
        <v>0</v>
      </c>
      <c r="B371" s="119"/>
      <c r="S371" s="19" t="s">
        <v>2434</v>
      </c>
      <c r="T371" s="19" t="s">
        <v>2435</v>
      </c>
      <c r="U371" s="19" t="s">
        <v>2436</v>
      </c>
      <c r="V371" s="19" t="s">
        <v>1423</v>
      </c>
    </row>
    <row r="372" spans="1:22" x14ac:dyDescent="0.25">
      <c r="A372">
        <f>IF(ISNUMBER(SEARCH('Project Detail'!$B$5,'Data Validation'!B372)),MAX($A$1:A371)+1,0)</f>
        <v>0</v>
      </c>
      <c r="B372" s="119"/>
      <c r="S372" s="19" t="s">
        <v>2437</v>
      </c>
      <c r="T372" s="19" t="s">
        <v>2438</v>
      </c>
      <c r="U372" s="19" t="s">
        <v>978</v>
      </c>
      <c r="V372" s="19" t="s">
        <v>1423</v>
      </c>
    </row>
    <row r="373" spans="1:22" x14ac:dyDescent="0.25">
      <c r="A373">
        <f>IF(ISNUMBER(SEARCH('Project Detail'!$B$5,'Data Validation'!B373)),MAX($A$1:A372)+1,0)</f>
        <v>0</v>
      </c>
      <c r="B373" s="119"/>
      <c r="S373" s="19" t="s">
        <v>2439</v>
      </c>
      <c r="T373" s="19" t="s">
        <v>2440</v>
      </c>
      <c r="U373" s="19" t="s">
        <v>469</v>
      </c>
      <c r="V373" s="19" t="s">
        <v>1423</v>
      </c>
    </row>
    <row r="374" spans="1:22" x14ac:dyDescent="0.25">
      <c r="A374">
        <f>IF(ISNUMBER(SEARCH('Project Detail'!$B$5,'Data Validation'!B374)),MAX($A$1:A373)+1,0)</f>
        <v>0</v>
      </c>
      <c r="B374" s="119"/>
      <c r="S374" s="19" t="s">
        <v>2441</v>
      </c>
      <c r="T374" s="19" t="s">
        <v>2442</v>
      </c>
      <c r="U374" s="19" t="s">
        <v>2443</v>
      </c>
      <c r="V374" s="19" t="s">
        <v>1423</v>
      </c>
    </row>
    <row r="375" spans="1:22" x14ac:dyDescent="0.25">
      <c r="A375">
        <f>IF(ISNUMBER(SEARCH('Project Detail'!$B$5,'Data Validation'!B375)),MAX($A$1:A374)+1,0)</f>
        <v>0</v>
      </c>
      <c r="B375" s="119"/>
      <c r="S375" s="19" t="s">
        <v>2444</v>
      </c>
      <c r="T375" s="19" t="s">
        <v>2445</v>
      </c>
      <c r="U375" s="19" t="s">
        <v>2446</v>
      </c>
      <c r="V375" s="19" t="s">
        <v>1423</v>
      </c>
    </row>
    <row r="376" spans="1:22" x14ac:dyDescent="0.25">
      <c r="A376">
        <f>IF(ISNUMBER(SEARCH('Project Detail'!$B$5,'Data Validation'!B376)),MAX($A$1:A375)+1,0)</f>
        <v>0</v>
      </c>
      <c r="B376" s="119"/>
      <c r="S376" s="19" t="s">
        <v>2447</v>
      </c>
      <c r="T376" s="19" t="s">
        <v>2448</v>
      </c>
      <c r="U376" s="19" t="s">
        <v>2449</v>
      </c>
      <c r="V376" s="19" t="s">
        <v>1423</v>
      </c>
    </row>
    <row r="377" spans="1:22" x14ac:dyDescent="0.25">
      <c r="A377">
        <f>IF(ISNUMBER(SEARCH('Project Detail'!$B$5,'Data Validation'!B377)),MAX($A$1:A376)+1,0)</f>
        <v>0</v>
      </c>
      <c r="B377" s="119"/>
      <c r="S377" s="19" t="s">
        <v>2450</v>
      </c>
      <c r="T377" s="19" t="s">
        <v>2451</v>
      </c>
      <c r="U377" s="19" t="s">
        <v>2452</v>
      </c>
      <c r="V377" s="19" t="s">
        <v>1423</v>
      </c>
    </row>
    <row r="378" spans="1:22" x14ac:dyDescent="0.25">
      <c r="A378">
        <f>IF(ISNUMBER(SEARCH('Project Detail'!$B$5,'Data Validation'!B378)),MAX($A$1:A377)+1,0)</f>
        <v>0</v>
      </c>
      <c r="B378" s="119"/>
      <c r="S378" s="19" t="s">
        <v>2453</v>
      </c>
      <c r="T378" s="19" t="s">
        <v>2454</v>
      </c>
      <c r="U378" s="19" t="s">
        <v>2455</v>
      </c>
      <c r="V378" s="19" t="s">
        <v>1423</v>
      </c>
    </row>
    <row r="379" spans="1:22" x14ac:dyDescent="0.25">
      <c r="A379">
        <f>IF(ISNUMBER(SEARCH('Project Detail'!$B$5,'Data Validation'!B379)),MAX($A$1:A378)+1,0)</f>
        <v>0</v>
      </c>
      <c r="B379" s="119"/>
      <c r="S379" s="19" t="s">
        <v>2456</v>
      </c>
      <c r="T379" s="19" t="s">
        <v>2457</v>
      </c>
      <c r="U379" s="19" t="s">
        <v>2458</v>
      </c>
      <c r="V379" s="19" t="s">
        <v>1423</v>
      </c>
    </row>
    <row r="380" spans="1:22" x14ac:dyDescent="0.25">
      <c r="A380">
        <f>IF(ISNUMBER(SEARCH('Project Detail'!$B$5,'Data Validation'!B380)),MAX($A$1:A379)+1,0)</f>
        <v>0</v>
      </c>
      <c r="B380" s="119"/>
      <c r="S380" s="19" t="s">
        <v>2459</v>
      </c>
      <c r="T380" s="19" t="s">
        <v>2460</v>
      </c>
      <c r="U380" s="19" t="s">
        <v>2461</v>
      </c>
      <c r="V380" s="19" t="s">
        <v>1423</v>
      </c>
    </row>
    <row r="381" spans="1:22" x14ac:dyDescent="0.25">
      <c r="A381">
        <f>IF(ISNUMBER(SEARCH('Project Detail'!$B$5,'Data Validation'!B381)),MAX($A$1:A380)+1,0)</f>
        <v>0</v>
      </c>
      <c r="B381" s="119"/>
      <c r="S381" s="19" t="s">
        <v>2462</v>
      </c>
      <c r="T381" s="19" t="s">
        <v>2463</v>
      </c>
      <c r="U381" s="19" t="s">
        <v>2464</v>
      </c>
      <c r="V381" s="19" t="s">
        <v>1423</v>
      </c>
    </row>
    <row r="382" spans="1:22" x14ac:dyDescent="0.25">
      <c r="A382">
        <f>IF(ISNUMBER(SEARCH('Project Detail'!$B$5,'Data Validation'!B382)),MAX($A$1:A381)+1,0)</f>
        <v>0</v>
      </c>
      <c r="B382" s="119"/>
      <c r="S382" s="19" t="s">
        <v>2465</v>
      </c>
      <c r="T382" s="19" t="s">
        <v>2466</v>
      </c>
      <c r="U382" s="19" t="s">
        <v>2467</v>
      </c>
      <c r="V382" s="19" t="s">
        <v>1423</v>
      </c>
    </row>
    <row r="383" spans="1:22" x14ac:dyDescent="0.25">
      <c r="A383">
        <f>IF(ISNUMBER(SEARCH('Project Detail'!$B$5,'Data Validation'!B383)),MAX($A$1:A382)+1,0)</f>
        <v>0</v>
      </c>
      <c r="B383" s="119"/>
      <c r="S383" s="19" t="s">
        <v>2468</v>
      </c>
      <c r="T383" s="19" t="s">
        <v>2469</v>
      </c>
      <c r="U383" s="19" t="s">
        <v>2470</v>
      </c>
      <c r="V383" s="19" t="s">
        <v>1423</v>
      </c>
    </row>
    <row r="384" spans="1:22" x14ac:dyDescent="0.25">
      <c r="A384">
        <f>IF(ISNUMBER(SEARCH('Project Detail'!$B$5,'Data Validation'!B384)),MAX($A$1:A383)+1,0)</f>
        <v>0</v>
      </c>
      <c r="B384" s="119"/>
      <c r="S384" s="19" t="s">
        <v>2471</v>
      </c>
      <c r="T384" s="19" t="s">
        <v>2472</v>
      </c>
      <c r="U384" s="19" t="s">
        <v>2473</v>
      </c>
      <c r="V384" s="19" t="s">
        <v>1423</v>
      </c>
    </row>
    <row r="385" spans="1:22" x14ac:dyDescent="0.25">
      <c r="A385">
        <f>IF(ISNUMBER(SEARCH('Project Detail'!$B$5,'Data Validation'!B385)),MAX($A$1:A384)+1,0)</f>
        <v>0</v>
      </c>
      <c r="B385" s="119"/>
      <c r="S385" s="19" t="s">
        <v>2474</v>
      </c>
      <c r="T385" s="19" t="s">
        <v>2475</v>
      </c>
      <c r="U385" s="19" t="s">
        <v>2476</v>
      </c>
      <c r="V385" s="19" t="s">
        <v>1423</v>
      </c>
    </row>
    <row r="386" spans="1:22" x14ac:dyDescent="0.25">
      <c r="A386">
        <f>IF(ISNUMBER(SEARCH('Project Detail'!$B$5,'Data Validation'!B386)),MAX($A$1:A385)+1,0)</f>
        <v>0</v>
      </c>
      <c r="B386" s="119"/>
      <c r="S386" s="19" t="s">
        <v>2477</v>
      </c>
      <c r="T386" s="19" t="s">
        <v>2478</v>
      </c>
      <c r="U386" s="19" t="s">
        <v>2479</v>
      </c>
      <c r="V386" s="19" t="s">
        <v>1423</v>
      </c>
    </row>
    <row r="387" spans="1:22" x14ac:dyDescent="0.25">
      <c r="A387">
        <f>IF(ISNUMBER(SEARCH('Project Detail'!$B$5,'Data Validation'!B387)),MAX($A$1:A386)+1,0)</f>
        <v>0</v>
      </c>
      <c r="B387" s="119"/>
      <c r="S387" s="19" t="s">
        <v>2480</v>
      </c>
      <c r="T387" s="19" t="s">
        <v>2481</v>
      </c>
      <c r="U387" s="19" t="s">
        <v>2482</v>
      </c>
      <c r="V387" s="19" t="s">
        <v>1423</v>
      </c>
    </row>
    <row r="388" spans="1:22" x14ac:dyDescent="0.25">
      <c r="A388">
        <f>IF(ISNUMBER(SEARCH('Project Detail'!$B$5,'Data Validation'!B388)),MAX($A$1:A387)+1,0)</f>
        <v>0</v>
      </c>
      <c r="B388" s="119"/>
      <c r="S388" s="19" t="s">
        <v>2483</v>
      </c>
      <c r="T388" s="19" t="s">
        <v>2484</v>
      </c>
      <c r="U388" s="19" t="s">
        <v>2485</v>
      </c>
      <c r="V388" s="19" t="s">
        <v>1423</v>
      </c>
    </row>
    <row r="389" spans="1:22" x14ac:dyDescent="0.25">
      <c r="A389">
        <f>IF(ISNUMBER(SEARCH('Project Detail'!$B$5,'Data Validation'!B389)),MAX($A$1:A388)+1,0)</f>
        <v>0</v>
      </c>
      <c r="B389" s="119"/>
      <c r="S389" s="19" t="s">
        <v>2486</v>
      </c>
      <c r="T389" s="19" t="s">
        <v>2487</v>
      </c>
      <c r="U389" s="19" t="s">
        <v>2488</v>
      </c>
      <c r="V389" s="19" t="s">
        <v>1423</v>
      </c>
    </row>
    <row r="390" spans="1:22" x14ac:dyDescent="0.25">
      <c r="A390">
        <f>IF(ISNUMBER(SEARCH('Project Detail'!$B$5,'Data Validation'!B390)),MAX($A$1:A389)+1,0)</f>
        <v>0</v>
      </c>
      <c r="B390" s="119"/>
      <c r="S390" s="19" t="s">
        <v>2489</v>
      </c>
      <c r="T390" s="19" t="s">
        <v>2490</v>
      </c>
      <c r="U390" s="19" t="s">
        <v>2491</v>
      </c>
      <c r="V390" s="19" t="s">
        <v>1423</v>
      </c>
    </row>
    <row r="391" spans="1:22" x14ac:dyDescent="0.25">
      <c r="A391">
        <f>IF(ISNUMBER(SEARCH('Project Detail'!$B$5,'Data Validation'!B391)),MAX($A$1:A390)+1,0)</f>
        <v>0</v>
      </c>
      <c r="B391" s="119"/>
      <c r="S391" s="19" t="s">
        <v>2492</v>
      </c>
      <c r="T391" s="19" t="s">
        <v>2493</v>
      </c>
      <c r="U391" s="19" t="s">
        <v>2494</v>
      </c>
      <c r="V391" s="19" t="s">
        <v>1423</v>
      </c>
    </row>
    <row r="392" spans="1:22" x14ac:dyDescent="0.25">
      <c r="A392">
        <f>IF(ISNUMBER(SEARCH('Project Detail'!$B$5,'Data Validation'!B392)),MAX($A$1:A391)+1,0)</f>
        <v>0</v>
      </c>
      <c r="B392" s="119"/>
      <c r="S392" s="19" t="s">
        <v>2495</v>
      </c>
      <c r="T392" s="19" t="s">
        <v>2496</v>
      </c>
      <c r="U392" s="19" t="s">
        <v>2497</v>
      </c>
      <c r="V392" s="19" t="s">
        <v>1423</v>
      </c>
    </row>
    <row r="393" spans="1:22" x14ac:dyDescent="0.25">
      <c r="A393">
        <f>IF(ISNUMBER(SEARCH('Project Detail'!$B$5,'Data Validation'!B393)),MAX($A$1:A392)+1,0)</f>
        <v>0</v>
      </c>
      <c r="B393" s="119"/>
      <c r="S393" s="19" t="s">
        <v>2498</v>
      </c>
      <c r="T393" s="19" t="s">
        <v>2499</v>
      </c>
      <c r="U393" s="19" t="s">
        <v>2500</v>
      </c>
      <c r="V393" s="19" t="s">
        <v>1423</v>
      </c>
    </row>
    <row r="394" spans="1:22" x14ac:dyDescent="0.25">
      <c r="A394">
        <f>IF(ISNUMBER(SEARCH('Project Detail'!$B$5,'Data Validation'!B394)),MAX($A$1:A393)+1,0)</f>
        <v>0</v>
      </c>
      <c r="B394" s="119"/>
      <c r="S394" s="19" t="s">
        <v>2501</v>
      </c>
      <c r="T394" s="19" t="s">
        <v>2502</v>
      </c>
      <c r="U394" s="19" t="s">
        <v>2503</v>
      </c>
      <c r="V394" s="19" t="s">
        <v>1423</v>
      </c>
    </row>
    <row r="395" spans="1:22" x14ac:dyDescent="0.25">
      <c r="A395">
        <f>IF(ISNUMBER(SEARCH('Project Detail'!$B$5,'Data Validation'!B395)),MAX($A$1:A394)+1,0)</f>
        <v>0</v>
      </c>
      <c r="B395" s="119"/>
      <c r="S395" s="19" t="s">
        <v>2504</v>
      </c>
      <c r="T395" s="19" t="s">
        <v>2505</v>
      </c>
      <c r="U395" s="19" t="s">
        <v>2506</v>
      </c>
      <c r="V395" s="19" t="s">
        <v>1423</v>
      </c>
    </row>
    <row r="396" spans="1:22" x14ac:dyDescent="0.25">
      <c r="A396">
        <f>IF(ISNUMBER(SEARCH('Project Detail'!$B$5,'Data Validation'!B396)),MAX($A$1:A395)+1,0)</f>
        <v>0</v>
      </c>
      <c r="B396" s="119"/>
      <c r="S396" s="19" t="s">
        <v>2507</v>
      </c>
      <c r="T396" s="19" t="s">
        <v>2508</v>
      </c>
      <c r="U396" s="19" t="s">
        <v>2509</v>
      </c>
      <c r="V396" s="19" t="s">
        <v>1423</v>
      </c>
    </row>
    <row r="397" spans="1:22" x14ac:dyDescent="0.25">
      <c r="A397">
        <f>IF(ISNUMBER(SEARCH('Project Detail'!$B$5,'Data Validation'!B397)),MAX($A$1:A396)+1,0)</f>
        <v>0</v>
      </c>
      <c r="B397" s="119"/>
      <c r="S397" s="19" t="s">
        <v>2510</v>
      </c>
      <c r="T397" s="19" t="s">
        <v>2511</v>
      </c>
      <c r="U397" s="19" t="s">
        <v>779</v>
      </c>
      <c r="V397" s="19" t="s">
        <v>1423</v>
      </c>
    </row>
    <row r="398" spans="1:22" x14ac:dyDescent="0.25">
      <c r="A398">
        <f>IF(ISNUMBER(SEARCH('Project Detail'!$B$5,'Data Validation'!B398)),MAX($A$1:A397)+1,0)</f>
        <v>0</v>
      </c>
      <c r="B398" s="119"/>
      <c r="S398" s="19" t="s">
        <v>2512</v>
      </c>
      <c r="T398" s="19" t="s">
        <v>2513</v>
      </c>
      <c r="U398" s="19" t="s">
        <v>2514</v>
      </c>
      <c r="V398" s="19" t="s">
        <v>1423</v>
      </c>
    </row>
    <row r="399" spans="1:22" x14ac:dyDescent="0.25">
      <c r="A399">
        <f>IF(ISNUMBER(SEARCH('Project Detail'!$B$5,'Data Validation'!B399)),MAX($A$1:A398)+1,0)</f>
        <v>0</v>
      </c>
      <c r="B399" s="119"/>
      <c r="S399" s="19" t="s">
        <v>2515</v>
      </c>
      <c r="T399" s="19" t="s">
        <v>2516</v>
      </c>
      <c r="U399" s="19" t="s">
        <v>2516</v>
      </c>
    </row>
    <row r="400" spans="1:22" x14ac:dyDescent="0.25">
      <c r="A400">
        <f>IF(ISNUMBER(SEARCH('Project Detail'!$B$5,'Data Validation'!B400)),MAX($A$1:A399)+1,0)</f>
        <v>0</v>
      </c>
      <c r="B400" s="119"/>
      <c r="S400" s="19" t="s">
        <v>2517</v>
      </c>
      <c r="T400" s="19" t="s">
        <v>2518</v>
      </c>
      <c r="U400" s="19" t="s">
        <v>2518</v>
      </c>
    </row>
    <row r="401" spans="1:22" x14ac:dyDescent="0.25">
      <c r="A401">
        <f>IF(ISNUMBER(SEARCH('Project Detail'!$B$5,'Data Validation'!B401)),MAX($A$1:A400)+1,0)</f>
        <v>0</v>
      </c>
      <c r="B401" s="119"/>
      <c r="S401" s="19" t="s">
        <v>2519</v>
      </c>
      <c r="T401" s="19" t="s">
        <v>2520</v>
      </c>
      <c r="U401" s="19" t="s">
        <v>2521</v>
      </c>
      <c r="V401" s="19" t="s">
        <v>1413</v>
      </c>
    </row>
    <row r="402" spans="1:22" x14ac:dyDescent="0.25">
      <c r="A402">
        <f>IF(ISNUMBER(SEARCH('Project Detail'!$B$5,'Data Validation'!B402)),MAX($A$1:A401)+1,0)</f>
        <v>0</v>
      </c>
      <c r="B402" s="119"/>
      <c r="S402" s="19" t="s">
        <v>2522</v>
      </c>
      <c r="T402" s="19" t="s">
        <v>2523</v>
      </c>
      <c r="U402" s="19" t="s">
        <v>2523</v>
      </c>
      <c r="V402" s="19" t="s">
        <v>1423</v>
      </c>
    </row>
    <row r="403" spans="1:22" x14ac:dyDescent="0.25">
      <c r="A403">
        <f>IF(ISNUMBER(SEARCH('Project Detail'!$B$5,'Data Validation'!B403)),MAX($A$1:A402)+1,0)</f>
        <v>0</v>
      </c>
      <c r="B403" s="119"/>
      <c r="S403" s="19" t="s">
        <v>2524</v>
      </c>
      <c r="T403" s="19" t="s">
        <v>2525</v>
      </c>
      <c r="U403" s="19" t="s">
        <v>2526</v>
      </c>
      <c r="V403" s="19" t="s">
        <v>1413</v>
      </c>
    </row>
    <row r="404" spans="1:22" x14ac:dyDescent="0.25">
      <c r="A404">
        <f>IF(ISNUMBER(SEARCH('Project Detail'!$B$5,'Data Validation'!B404)),MAX($A$1:A403)+1,0)</f>
        <v>0</v>
      </c>
      <c r="B404" s="119"/>
      <c r="S404" s="19" t="s">
        <v>2527</v>
      </c>
      <c r="T404" s="19" t="s">
        <v>2528</v>
      </c>
      <c r="U404" s="19" t="s">
        <v>816</v>
      </c>
      <c r="V404" s="19" t="s">
        <v>1413</v>
      </c>
    </row>
    <row r="405" spans="1:22" x14ac:dyDescent="0.25">
      <c r="A405">
        <f>IF(ISNUMBER(SEARCH('Project Detail'!$B$5,'Data Validation'!B405)),MAX($A$1:A404)+1,0)</f>
        <v>0</v>
      </c>
      <c r="B405" s="119"/>
      <c r="S405" s="19" t="s">
        <v>2529</v>
      </c>
      <c r="T405" s="19" t="s">
        <v>2530</v>
      </c>
      <c r="U405" s="19" t="s">
        <v>2531</v>
      </c>
      <c r="V405" s="19" t="s">
        <v>1423</v>
      </c>
    </row>
    <row r="406" spans="1:22" x14ac:dyDescent="0.25">
      <c r="A406">
        <f>IF(ISNUMBER(SEARCH('Project Detail'!$B$5,'Data Validation'!B406)),MAX($A$1:A405)+1,0)</f>
        <v>0</v>
      </c>
      <c r="B406" s="119"/>
      <c r="S406" s="19" t="s">
        <v>2532</v>
      </c>
      <c r="T406" s="19" t="s">
        <v>2533</v>
      </c>
      <c r="U406" s="19" t="s">
        <v>2534</v>
      </c>
      <c r="V406" s="19" t="s">
        <v>1413</v>
      </c>
    </row>
    <row r="407" spans="1:22" x14ac:dyDescent="0.25">
      <c r="A407">
        <f>IF(ISNUMBER(SEARCH('Project Detail'!$B$5,'Data Validation'!B407)),MAX($A$1:A406)+1,0)</f>
        <v>0</v>
      </c>
      <c r="B407" s="119"/>
      <c r="S407" s="19" t="s">
        <v>2535</v>
      </c>
      <c r="T407" s="19" t="s">
        <v>2536</v>
      </c>
      <c r="U407" s="19" t="s">
        <v>2537</v>
      </c>
      <c r="V407" s="19" t="s">
        <v>1413</v>
      </c>
    </row>
    <row r="408" spans="1:22" x14ac:dyDescent="0.25">
      <c r="A408">
        <f>IF(ISNUMBER(SEARCH('Project Detail'!$B$5,'Data Validation'!B408)),MAX($A$1:A407)+1,0)</f>
        <v>0</v>
      </c>
      <c r="B408" s="119"/>
      <c r="S408" s="19" t="s">
        <v>2538</v>
      </c>
      <c r="T408" s="19" t="s">
        <v>2539</v>
      </c>
      <c r="U408" s="19" t="s">
        <v>684</v>
      </c>
      <c r="V408" s="19" t="s">
        <v>1413</v>
      </c>
    </row>
    <row r="409" spans="1:22" x14ac:dyDescent="0.25">
      <c r="A409">
        <f>IF(ISNUMBER(SEARCH('Project Detail'!$B$5,'Data Validation'!B409)),MAX($A$1:A408)+1,0)</f>
        <v>0</v>
      </c>
      <c r="B409" s="119"/>
      <c r="S409" s="19" t="s">
        <v>2540</v>
      </c>
      <c r="T409" s="19" t="s">
        <v>2541</v>
      </c>
      <c r="U409" s="19" t="s">
        <v>2542</v>
      </c>
      <c r="V409" s="19" t="s">
        <v>1413</v>
      </c>
    </row>
    <row r="410" spans="1:22" x14ac:dyDescent="0.25">
      <c r="A410">
        <f>IF(ISNUMBER(SEARCH('Project Detail'!$B$5,'Data Validation'!B410)),MAX($A$1:A409)+1,0)</f>
        <v>0</v>
      </c>
      <c r="B410" s="119"/>
      <c r="S410" s="19" t="s">
        <v>2543</v>
      </c>
      <c r="T410" s="19" t="s">
        <v>2544</v>
      </c>
      <c r="U410" s="19" t="s">
        <v>2545</v>
      </c>
      <c r="V410" s="19" t="s">
        <v>1413</v>
      </c>
    </row>
    <row r="411" spans="1:22" x14ac:dyDescent="0.25">
      <c r="A411">
        <f>IF(ISNUMBER(SEARCH('Project Detail'!$B$5,'Data Validation'!B411)),MAX($A$1:A410)+1,0)</f>
        <v>0</v>
      </c>
      <c r="B411" s="119"/>
      <c r="S411" s="19" t="s">
        <v>2546</v>
      </c>
      <c r="T411" s="19" t="s">
        <v>2547</v>
      </c>
      <c r="U411" s="19" t="s">
        <v>490</v>
      </c>
      <c r="V411" s="19" t="s">
        <v>1423</v>
      </c>
    </row>
    <row r="412" spans="1:22" x14ac:dyDescent="0.25">
      <c r="A412">
        <f>IF(ISNUMBER(SEARCH('Project Detail'!$B$5,'Data Validation'!B412)),MAX($A$1:A411)+1,0)</f>
        <v>0</v>
      </c>
      <c r="B412" s="119"/>
      <c r="S412" s="19" t="s">
        <v>2548</v>
      </c>
      <c r="T412" s="19" t="s">
        <v>2549</v>
      </c>
      <c r="U412" s="19" t="s">
        <v>2550</v>
      </c>
      <c r="V412" s="19" t="s">
        <v>1413</v>
      </c>
    </row>
    <row r="413" spans="1:22" x14ac:dyDescent="0.25">
      <c r="A413">
        <f>IF(ISNUMBER(SEARCH('Project Detail'!$B$5,'Data Validation'!B413)),MAX($A$1:A412)+1,0)</f>
        <v>0</v>
      </c>
      <c r="B413" s="119"/>
      <c r="S413" s="19" t="s">
        <v>2551</v>
      </c>
      <c r="T413" s="19" t="s">
        <v>2552</v>
      </c>
      <c r="U413" s="19" t="s">
        <v>2553</v>
      </c>
      <c r="V413" s="19" t="s">
        <v>1413</v>
      </c>
    </row>
    <row r="414" spans="1:22" x14ac:dyDescent="0.25">
      <c r="A414">
        <f>IF(ISNUMBER(SEARCH('Project Detail'!$B$5,'Data Validation'!B414)),MAX($A$1:A413)+1,0)</f>
        <v>0</v>
      </c>
      <c r="B414" s="119"/>
      <c r="S414" s="19" t="s">
        <v>2554</v>
      </c>
      <c r="T414" s="19" t="s">
        <v>2555</v>
      </c>
      <c r="U414" s="19" t="s">
        <v>2556</v>
      </c>
      <c r="V414" s="19" t="s">
        <v>1413</v>
      </c>
    </row>
    <row r="415" spans="1:22" x14ac:dyDescent="0.25">
      <c r="A415">
        <f>IF(ISNUMBER(SEARCH('Project Detail'!$B$5,'Data Validation'!B415)),MAX($A$1:A414)+1,0)</f>
        <v>0</v>
      </c>
      <c r="B415" s="119"/>
      <c r="S415" s="19" t="s">
        <v>2557</v>
      </c>
      <c r="T415" s="19" t="s">
        <v>2558</v>
      </c>
      <c r="U415" s="19" t="s">
        <v>586</v>
      </c>
      <c r="V415" s="19" t="s">
        <v>1413</v>
      </c>
    </row>
    <row r="416" spans="1:22" x14ac:dyDescent="0.25">
      <c r="A416">
        <f>IF(ISNUMBER(SEARCH('Project Detail'!$B$5,'Data Validation'!B416)),MAX($A$1:A415)+1,0)</f>
        <v>0</v>
      </c>
      <c r="B416" s="119"/>
      <c r="S416" s="19" t="s">
        <v>2559</v>
      </c>
      <c r="T416" s="19" t="s">
        <v>2560</v>
      </c>
      <c r="U416" s="19" t="s">
        <v>2561</v>
      </c>
      <c r="V416" s="19" t="s">
        <v>1413</v>
      </c>
    </row>
    <row r="417" spans="1:22" x14ac:dyDescent="0.25">
      <c r="A417">
        <f>IF(ISNUMBER(SEARCH('Project Detail'!$B$5,'Data Validation'!B417)),MAX($A$1:A416)+1,0)</f>
        <v>0</v>
      </c>
      <c r="B417" s="119"/>
      <c r="S417" s="19" t="s">
        <v>2562</v>
      </c>
      <c r="T417" s="19" t="s">
        <v>2563</v>
      </c>
      <c r="U417" s="19" t="s">
        <v>2564</v>
      </c>
      <c r="V417" s="19" t="s">
        <v>1423</v>
      </c>
    </row>
    <row r="418" spans="1:22" x14ac:dyDescent="0.25">
      <c r="A418">
        <f>IF(ISNUMBER(SEARCH('Project Detail'!$B$5,'Data Validation'!B418)),MAX($A$1:A417)+1,0)</f>
        <v>0</v>
      </c>
      <c r="B418" s="119"/>
      <c r="S418" s="19" t="s">
        <v>2565</v>
      </c>
      <c r="T418" s="19" t="s">
        <v>2566</v>
      </c>
      <c r="U418" s="19" t="s">
        <v>2567</v>
      </c>
      <c r="V418" s="19" t="s">
        <v>1413</v>
      </c>
    </row>
    <row r="419" spans="1:22" x14ac:dyDescent="0.25">
      <c r="A419">
        <f>IF(ISNUMBER(SEARCH('Project Detail'!$B$5,'Data Validation'!B419)),MAX($A$1:A418)+1,0)</f>
        <v>0</v>
      </c>
      <c r="B419" s="119"/>
      <c r="S419" s="19" t="s">
        <v>2568</v>
      </c>
      <c r="T419" s="19" t="s">
        <v>2569</v>
      </c>
      <c r="U419" s="19" t="s">
        <v>2570</v>
      </c>
      <c r="V419" s="19" t="s">
        <v>1423</v>
      </c>
    </row>
    <row r="420" spans="1:22" x14ac:dyDescent="0.25">
      <c r="A420">
        <f>IF(ISNUMBER(SEARCH('Project Detail'!$B$5,'Data Validation'!B420)),MAX($A$1:A419)+1,0)</f>
        <v>0</v>
      </c>
      <c r="B420" s="119"/>
      <c r="S420" s="19" t="s">
        <v>2571</v>
      </c>
      <c r="T420" s="19" t="s">
        <v>2572</v>
      </c>
      <c r="U420" s="19" t="s">
        <v>2573</v>
      </c>
      <c r="V420" s="19" t="s">
        <v>1423</v>
      </c>
    </row>
    <row r="421" spans="1:22" x14ac:dyDescent="0.25">
      <c r="A421">
        <f>IF(ISNUMBER(SEARCH('Project Detail'!$B$5,'Data Validation'!B421)),MAX($A$1:A420)+1,0)</f>
        <v>0</v>
      </c>
      <c r="B421" s="119"/>
      <c r="S421" s="19" t="s">
        <v>2574</v>
      </c>
      <c r="T421" s="19" t="s">
        <v>2575</v>
      </c>
      <c r="U421" s="19" t="s">
        <v>2576</v>
      </c>
      <c r="V421" s="19" t="s">
        <v>1423</v>
      </c>
    </row>
    <row r="422" spans="1:22" x14ac:dyDescent="0.25">
      <c r="A422">
        <f>IF(ISNUMBER(SEARCH('Project Detail'!$B$5,'Data Validation'!B422)),MAX($A$1:A421)+1,0)</f>
        <v>0</v>
      </c>
      <c r="B422" s="119"/>
      <c r="S422" s="19" t="s">
        <v>2577</v>
      </c>
      <c r="T422" s="19" t="s">
        <v>2578</v>
      </c>
      <c r="U422" s="19" t="s">
        <v>2579</v>
      </c>
      <c r="V422" s="19" t="s">
        <v>1423</v>
      </c>
    </row>
    <row r="423" spans="1:22" x14ac:dyDescent="0.25">
      <c r="A423">
        <f>IF(ISNUMBER(SEARCH('Project Detail'!$B$5,'Data Validation'!B423)),MAX($A$1:A422)+1,0)</f>
        <v>0</v>
      </c>
      <c r="B423" s="119"/>
      <c r="S423" s="19" t="s">
        <v>2580</v>
      </c>
      <c r="T423" s="19" t="s">
        <v>2581</v>
      </c>
      <c r="U423" s="19" t="s">
        <v>2582</v>
      </c>
      <c r="V423" s="19" t="s">
        <v>1423</v>
      </c>
    </row>
    <row r="424" spans="1:22" x14ac:dyDescent="0.25">
      <c r="A424">
        <f>IF(ISNUMBER(SEARCH('Project Detail'!$B$5,'Data Validation'!B424)),MAX($A$1:A423)+1,0)</f>
        <v>0</v>
      </c>
      <c r="B424" s="119"/>
      <c r="S424" s="19" t="s">
        <v>2583</v>
      </c>
      <c r="T424" s="19" t="s">
        <v>2584</v>
      </c>
      <c r="U424" s="19" t="s">
        <v>2585</v>
      </c>
      <c r="V424" s="19" t="s">
        <v>1423</v>
      </c>
    </row>
    <row r="425" spans="1:22" x14ac:dyDescent="0.25">
      <c r="A425">
        <f>IF(ISNUMBER(SEARCH('Project Detail'!$B$5,'Data Validation'!B425)),MAX($A$1:A424)+1,0)</f>
        <v>0</v>
      </c>
      <c r="B425" s="119"/>
      <c r="S425" s="19" t="s">
        <v>2586</v>
      </c>
      <c r="T425" s="19" t="s">
        <v>2587</v>
      </c>
      <c r="U425" s="19" t="s">
        <v>2588</v>
      </c>
      <c r="V425" s="19" t="s">
        <v>1423</v>
      </c>
    </row>
    <row r="426" spans="1:22" x14ac:dyDescent="0.25">
      <c r="A426">
        <f>IF(ISNUMBER(SEARCH('Project Detail'!$B$5,'Data Validation'!B426)),MAX($A$1:A425)+1,0)</f>
        <v>0</v>
      </c>
      <c r="B426" s="119"/>
      <c r="S426" s="19" t="s">
        <v>2589</v>
      </c>
      <c r="T426" s="19" t="s">
        <v>2590</v>
      </c>
      <c r="U426" s="19" t="s">
        <v>2591</v>
      </c>
      <c r="V426" s="19" t="s">
        <v>1423</v>
      </c>
    </row>
    <row r="427" spans="1:22" x14ac:dyDescent="0.25">
      <c r="A427">
        <f>IF(ISNUMBER(SEARCH('Project Detail'!$B$5,'Data Validation'!B427)),MAX($A$1:A426)+1,0)</f>
        <v>0</v>
      </c>
      <c r="B427" s="119"/>
      <c r="S427" s="19" t="s">
        <v>2592</v>
      </c>
      <c r="T427" s="19" t="s">
        <v>2593</v>
      </c>
      <c r="U427" s="19" t="s">
        <v>2594</v>
      </c>
      <c r="V427" s="19" t="s">
        <v>1423</v>
      </c>
    </row>
    <row r="428" spans="1:22" x14ac:dyDescent="0.25">
      <c r="A428">
        <f>IF(ISNUMBER(SEARCH('Project Detail'!$B$5,'Data Validation'!B428)),MAX($A$1:A427)+1,0)</f>
        <v>0</v>
      </c>
      <c r="B428" s="119"/>
      <c r="S428" s="19" t="s">
        <v>2595</v>
      </c>
      <c r="T428" s="19" t="s">
        <v>2596</v>
      </c>
      <c r="U428" s="19" t="s">
        <v>2597</v>
      </c>
      <c r="V428" s="19" t="s">
        <v>1423</v>
      </c>
    </row>
    <row r="429" spans="1:22" x14ac:dyDescent="0.25">
      <c r="A429">
        <f>IF(ISNUMBER(SEARCH('Project Detail'!$B$5,'Data Validation'!B429)),MAX($A$1:A428)+1,0)</f>
        <v>0</v>
      </c>
      <c r="B429" s="119"/>
      <c r="S429" s="19" t="s">
        <v>2598</v>
      </c>
      <c r="T429" s="19" t="s">
        <v>2599</v>
      </c>
      <c r="U429" s="19" t="s">
        <v>2600</v>
      </c>
      <c r="V429" s="19" t="s">
        <v>1423</v>
      </c>
    </row>
    <row r="430" spans="1:22" x14ac:dyDescent="0.25">
      <c r="A430">
        <f>IF(ISNUMBER(SEARCH('Project Detail'!$B$5,'Data Validation'!B430)),MAX($A$1:A429)+1,0)</f>
        <v>0</v>
      </c>
      <c r="B430" s="119"/>
      <c r="S430" s="19" t="s">
        <v>2601</v>
      </c>
      <c r="T430" s="19" t="s">
        <v>2602</v>
      </c>
      <c r="U430" s="19" t="s">
        <v>2603</v>
      </c>
      <c r="V430" s="19" t="s">
        <v>1423</v>
      </c>
    </row>
    <row r="431" spans="1:22" x14ac:dyDescent="0.25">
      <c r="A431">
        <f>IF(ISNUMBER(SEARCH('Project Detail'!$B$5,'Data Validation'!B431)),MAX($A$1:A430)+1,0)</f>
        <v>0</v>
      </c>
      <c r="B431" s="119"/>
      <c r="S431" s="19" t="s">
        <v>2604</v>
      </c>
      <c r="T431" s="19" t="s">
        <v>2605</v>
      </c>
      <c r="U431" s="19" t="s">
        <v>2606</v>
      </c>
      <c r="V431" s="19" t="s">
        <v>1413</v>
      </c>
    </row>
    <row r="432" spans="1:22" x14ac:dyDescent="0.25">
      <c r="A432">
        <f>IF(ISNUMBER(SEARCH('Project Detail'!$B$5,'Data Validation'!B432)),MAX($A$1:A431)+1,0)</f>
        <v>0</v>
      </c>
      <c r="B432" s="119"/>
      <c r="S432" s="19" t="s">
        <v>2607</v>
      </c>
      <c r="T432" s="19" t="s">
        <v>2608</v>
      </c>
      <c r="U432" s="19" t="s">
        <v>2609</v>
      </c>
      <c r="V432" s="19" t="s">
        <v>1413</v>
      </c>
    </row>
    <row r="433" spans="1:22" x14ac:dyDescent="0.25">
      <c r="A433">
        <f>IF(ISNUMBER(SEARCH('Project Detail'!$B$5,'Data Validation'!B433)),MAX($A$1:A432)+1,0)</f>
        <v>0</v>
      </c>
      <c r="B433" s="119"/>
      <c r="S433" s="19" t="s">
        <v>2610</v>
      </c>
      <c r="T433" s="19" t="s">
        <v>2611</v>
      </c>
      <c r="U433" s="19" t="s">
        <v>2612</v>
      </c>
      <c r="V433" s="19" t="s">
        <v>1423</v>
      </c>
    </row>
    <row r="434" spans="1:22" x14ac:dyDescent="0.25">
      <c r="A434">
        <f>IF(ISNUMBER(SEARCH('Project Detail'!$B$5,'Data Validation'!B434)),MAX($A$1:A433)+1,0)</f>
        <v>0</v>
      </c>
      <c r="B434" s="119"/>
      <c r="S434" s="19" t="s">
        <v>2613</v>
      </c>
      <c r="T434" s="19" t="s">
        <v>2614</v>
      </c>
      <c r="U434" s="19" t="s">
        <v>2615</v>
      </c>
      <c r="V434" s="19" t="s">
        <v>1423</v>
      </c>
    </row>
    <row r="435" spans="1:22" x14ac:dyDescent="0.25">
      <c r="A435">
        <f>IF(ISNUMBER(SEARCH('Project Detail'!$B$5,'Data Validation'!B435)),MAX($A$1:A434)+1,0)</f>
        <v>0</v>
      </c>
      <c r="B435" s="119"/>
      <c r="S435" s="19" t="s">
        <v>2616</v>
      </c>
      <c r="T435" s="19" t="s">
        <v>2617</v>
      </c>
      <c r="U435" s="19" t="s">
        <v>2618</v>
      </c>
      <c r="V435" s="19" t="s">
        <v>1423</v>
      </c>
    </row>
    <row r="436" spans="1:22" x14ac:dyDescent="0.25">
      <c r="A436">
        <f>IF(ISNUMBER(SEARCH('Project Detail'!$B$5,'Data Validation'!B436)),MAX($A$1:A435)+1,0)</f>
        <v>0</v>
      </c>
      <c r="B436" s="119"/>
      <c r="S436" s="19" t="s">
        <v>2619</v>
      </c>
      <c r="T436" s="19" t="s">
        <v>2620</v>
      </c>
      <c r="U436" s="19" t="s">
        <v>2621</v>
      </c>
      <c r="V436" s="19" t="s">
        <v>1423</v>
      </c>
    </row>
    <row r="437" spans="1:22" x14ac:dyDescent="0.25">
      <c r="A437">
        <f>IF(ISNUMBER(SEARCH('Project Detail'!$B$5,'Data Validation'!B437)),MAX($A$1:A436)+1,0)</f>
        <v>0</v>
      </c>
      <c r="B437" s="119"/>
      <c r="S437" s="19" t="s">
        <v>2622</v>
      </c>
      <c r="T437" s="19" t="s">
        <v>2623</v>
      </c>
      <c r="U437" s="19" t="s">
        <v>2624</v>
      </c>
      <c r="V437" s="19" t="s">
        <v>1423</v>
      </c>
    </row>
    <row r="438" spans="1:22" x14ac:dyDescent="0.25">
      <c r="A438">
        <f>IF(ISNUMBER(SEARCH('Project Detail'!$B$5,'Data Validation'!B438)),MAX($A$1:A437)+1,0)</f>
        <v>0</v>
      </c>
      <c r="B438" s="119"/>
      <c r="S438" s="19" t="s">
        <v>2625</v>
      </c>
      <c r="T438" s="19" t="s">
        <v>2626</v>
      </c>
      <c r="U438" s="19" t="s">
        <v>2627</v>
      </c>
      <c r="V438" s="19" t="s">
        <v>1423</v>
      </c>
    </row>
    <row r="439" spans="1:22" x14ac:dyDescent="0.25">
      <c r="A439">
        <f>IF(ISNUMBER(SEARCH('Project Detail'!$B$5,'Data Validation'!B439)),MAX($A$1:A438)+1,0)</f>
        <v>0</v>
      </c>
      <c r="B439" s="119"/>
      <c r="S439" s="19" t="s">
        <v>2628</v>
      </c>
      <c r="T439" s="19" t="s">
        <v>2629</v>
      </c>
      <c r="U439" s="19" t="s">
        <v>2630</v>
      </c>
      <c r="V439" s="19" t="s">
        <v>1423</v>
      </c>
    </row>
    <row r="440" spans="1:22" x14ac:dyDescent="0.25">
      <c r="A440">
        <f>IF(ISNUMBER(SEARCH('Project Detail'!$B$5,'Data Validation'!B440)),MAX($A$1:A439)+1,0)</f>
        <v>0</v>
      </c>
      <c r="B440" s="119"/>
      <c r="S440" s="19" t="s">
        <v>2631</v>
      </c>
      <c r="T440" s="19" t="s">
        <v>2632</v>
      </c>
      <c r="U440" s="19" t="s">
        <v>2633</v>
      </c>
      <c r="V440" s="19" t="s">
        <v>1423</v>
      </c>
    </row>
    <row r="441" spans="1:22" x14ac:dyDescent="0.25">
      <c r="A441">
        <f>IF(ISNUMBER(SEARCH('Project Detail'!$B$5,'Data Validation'!B441)),MAX($A$1:A440)+1,0)</f>
        <v>0</v>
      </c>
      <c r="B441" s="119"/>
      <c r="S441" s="19" t="s">
        <v>2634</v>
      </c>
      <c r="T441" s="19" t="s">
        <v>2635</v>
      </c>
      <c r="U441" s="19" t="s">
        <v>2636</v>
      </c>
      <c r="V441" s="19" t="s">
        <v>1423</v>
      </c>
    </row>
    <row r="442" spans="1:22" x14ac:dyDescent="0.25">
      <c r="A442">
        <f>IF(ISNUMBER(SEARCH('Project Detail'!$B$5,'Data Validation'!B442)),MAX($A$1:A441)+1,0)</f>
        <v>0</v>
      </c>
      <c r="B442" s="119"/>
      <c r="S442" s="19" t="s">
        <v>2637</v>
      </c>
      <c r="T442" s="19" t="s">
        <v>2638</v>
      </c>
      <c r="U442" s="19" t="s">
        <v>2639</v>
      </c>
      <c r="V442" s="19" t="s">
        <v>1423</v>
      </c>
    </row>
    <row r="443" spans="1:22" x14ac:dyDescent="0.25">
      <c r="A443">
        <f>IF(ISNUMBER(SEARCH('Project Detail'!$B$5,'Data Validation'!B443)),MAX($A$1:A442)+1,0)</f>
        <v>0</v>
      </c>
      <c r="B443" s="119"/>
      <c r="S443" s="19" t="s">
        <v>2640</v>
      </c>
      <c r="T443" s="19" t="s">
        <v>2641</v>
      </c>
      <c r="U443" s="19" t="s">
        <v>2641</v>
      </c>
      <c r="V443" s="19" t="s">
        <v>1423</v>
      </c>
    </row>
    <row r="444" spans="1:22" x14ac:dyDescent="0.25">
      <c r="A444">
        <f>IF(ISNUMBER(SEARCH('Project Detail'!$B$5,'Data Validation'!B444)),MAX($A$1:A443)+1,0)</f>
        <v>0</v>
      </c>
      <c r="B444" s="119"/>
      <c r="S444" s="19" t="s">
        <v>2642</v>
      </c>
      <c r="T444" s="19" t="s">
        <v>2643</v>
      </c>
      <c r="U444" s="19" t="s">
        <v>2644</v>
      </c>
      <c r="V444" s="19" t="s">
        <v>1423</v>
      </c>
    </row>
    <row r="445" spans="1:22" x14ac:dyDescent="0.25">
      <c r="A445">
        <f>IF(ISNUMBER(SEARCH('Project Detail'!$B$5,'Data Validation'!B445)),MAX($A$1:A444)+1,0)</f>
        <v>0</v>
      </c>
      <c r="B445" s="119"/>
      <c r="S445" s="19" t="s">
        <v>2645</v>
      </c>
      <c r="T445" s="19" t="s">
        <v>2646</v>
      </c>
      <c r="U445" s="19" t="s">
        <v>2647</v>
      </c>
      <c r="V445" s="19" t="s">
        <v>1423</v>
      </c>
    </row>
    <row r="446" spans="1:22" x14ac:dyDescent="0.25">
      <c r="A446">
        <f>IF(ISNUMBER(SEARCH('Project Detail'!$B$5,'Data Validation'!B446)),MAX($A$1:A445)+1,0)</f>
        <v>0</v>
      </c>
      <c r="B446" s="119"/>
      <c r="S446" s="19" t="s">
        <v>2648</v>
      </c>
      <c r="T446" s="19" t="s">
        <v>2649</v>
      </c>
      <c r="U446" s="19" t="s">
        <v>2650</v>
      </c>
      <c r="V446" s="19" t="s">
        <v>1423</v>
      </c>
    </row>
    <row r="447" spans="1:22" x14ac:dyDescent="0.25">
      <c r="A447">
        <f>IF(ISNUMBER(SEARCH('Project Detail'!$B$5,'Data Validation'!B447)),MAX($A$1:A446)+1,0)</f>
        <v>0</v>
      </c>
      <c r="B447" s="119"/>
      <c r="S447" s="19" t="s">
        <v>2651</v>
      </c>
      <c r="T447" s="19" t="s">
        <v>2652</v>
      </c>
      <c r="U447" s="19" t="s">
        <v>2653</v>
      </c>
      <c r="V447" s="19" t="s">
        <v>1423</v>
      </c>
    </row>
    <row r="448" spans="1:22" x14ac:dyDescent="0.25">
      <c r="A448">
        <f>IF(ISNUMBER(SEARCH('Project Detail'!$B$5,'Data Validation'!B448)),MAX($A$1:A447)+1,0)</f>
        <v>0</v>
      </c>
      <c r="B448" s="119"/>
      <c r="S448" s="19" t="s">
        <v>2654</v>
      </c>
      <c r="T448" s="19" t="s">
        <v>2655</v>
      </c>
      <c r="U448" s="19" t="s">
        <v>2656</v>
      </c>
      <c r="V448" s="19" t="s">
        <v>1413</v>
      </c>
    </row>
    <row r="449" spans="1:22" x14ac:dyDescent="0.25">
      <c r="A449">
        <f>IF(ISNUMBER(SEARCH('Project Detail'!$B$5,'Data Validation'!B449)),MAX($A$1:A448)+1,0)</f>
        <v>0</v>
      </c>
      <c r="B449" s="119"/>
      <c r="S449" s="19" t="s">
        <v>2657</v>
      </c>
      <c r="T449" s="19" t="s">
        <v>2658</v>
      </c>
      <c r="U449" s="19" t="s">
        <v>2659</v>
      </c>
      <c r="V449" s="19" t="s">
        <v>1423</v>
      </c>
    </row>
    <row r="450" spans="1:22" x14ac:dyDescent="0.25">
      <c r="A450">
        <f>IF(ISNUMBER(SEARCH('Project Detail'!$B$5,'Data Validation'!B450)),MAX($A$1:A449)+1,0)</f>
        <v>0</v>
      </c>
      <c r="B450" s="119"/>
      <c r="S450" s="19" t="s">
        <v>2660</v>
      </c>
      <c r="T450" s="19" t="s">
        <v>2661</v>
      </c>
      <c r="U450" s="19" t="s">
        <v>2662</v>
      </c>
      <c r="V450" s="19" t="s">
        <v>1423</v>
      </c>
    </row>
    <row r="451" spans="1:22" x14ac:dyDescent="0.25">
      <c r="A451">
        <f>IF(ISNUMBER(SEARCH('Project Detail'!$B$5,'Data Validation'!B451)),MAX($A$1:A450)+1,0)</f>
        <v>0</v>
      </c>
      <c r="B451" s="119"/>
      <c r="S451" s="19" t="s">
        <v>2663</v>
      </c>
      <c r="T451" s="19" t="s">
        <v>2664</v>
      </c>
      <c r="U451" s="19" t="s">
        <v>2665</v>
      </c>
      <c r="V451" s="19" t="s">
        <v>1423</v>
      </c>
    </row>
    <row r="452" spans="1:22" x14ac:dyDescent="0.25">
      <c r="A452">
        <f>IF(ISNUMBER(SEARCH('Project Detail'!$B$5,'Data Validation'!B452)),MAX($A$1:A451)+1,0)</f>
        <v>0</v>
      </c>
      <c r="B452" s="119"/>
      <c r="S452" s="19" t="s">
        <v>2666</v>
      </c>
      <c r="T452" s="19" t="s">
        <v>2667</v>
      </c>
      <c r="U452" s="19" t="s">
        <v>2668</v>
      </c>
      <c r="V452" s="19" t="s">
        <v>1423</v>
      </c>
    </row>
    <row r="453" spans="1:22" x14ac:dyDescent="0.25">
      <c r="A453">
        <f>IF(ISNUMBER(SEARCH('Project Detail'!$B$5,'Data Validation'!B453)),MAX($A$1:A452)+1,0)</f>
        <v>0</v>
      </c>
      <c r="B453" s="119"/>
      <c r="S453" s="19" t="s">
        <v>2669</v>
      </c>
      <c r="T453" s="19" t="s">
        <v>2658</v>
      </c>
      <c r="U453" s="19" t="s">
        <v>2670</v>
      </c>
      <c r="V453" s="19" t="s">
        <v>1423</v>
      </c>
    </row>
    <row r="454" spans="1:22" x14ac:dyDescent="0.25">
      <c r="A454">
        <f>IF(ISNUMBER(SEARCH('Project Detail'!$B$5,'Data Validation'!B454)),MAX($A$1:A453)+1,0)</f>
        <v>0</v>
      </c>
      <c r="B454" s="119"/>
      <c r="S454" s="19" t="s">
        <v>2671</v>
      </c>
      <c r="T454" s="19" t="s">
        <v>2672</v>
      </c>
      <c r="U454" s="19" t="s">
        <v>2673</v>
      </c>
      <c r="V454" s="19" t="s">
        <v>1423</v>
      </c>
    </row>
    <row r="455" spans="1:22" x14ac:dyDescent="0.25">
      <c r="A455">
        <f>IF(ISNUMBER(SEARCH('Project Detail'!$B$5,'Data Validation'!B455)),MAX($A$1:A454)+1,0)</f>
        <v>0</v>
      </c>
      <c r="B455" s="119"/>
      <c r="S455" s="19" t="s">
        <v>2674</v>
      </c>
      <c r="T455" s="19" t="s">
        <v>2675</v>
      </c>
      <c r="U455" s="19" t="s">
        <v>2676</v>
      </c>
      <c r="V455" s="19" t="s">
        <v>1423</v>
      </c>
    </row>
    <row r="456" spans="1:22" x14ac:dyDescent="0.25">
      <c r="A456">
        <f>IF(ISNUMBER(SEARCH('Project Detail'!$B$5,'Data Validation'!B456)),MAX($A$1:A455)+1,0)</f>
        <v>0</v>
      </c>
      <c r="B456" s="119"/>
      <c r="S456" s="19" t="s">
        <v>2677</v>
      </c>
      <c r="T456" s="19" t="s">
        <v>2678</v>
      </c>
      <c r="U456" s="19" t="s">
        <v>2679</v>
      </c>
      <c r="V456" s="19" t="s">
        <v>1413</v>
      </c>
    </row>
    <row r="457" spans="1:22" x14ac:dyDescent="0.25">
      <c r="A457">
        <f>IF(ISNUMBER(SEARCH('Project Detail'!$B$5,'Data Validation'!B457)),MAX($A$1:A456)+1,0)</f>
        <v>0</v>
      </c>
      <c r="B457" s="119"/>
      <c r="S457" s="19" t="s">
        <v>2680</v>
      </c>
      <c r="T457" s="19" t="s">
        <v>2681</v>
      </c>
      <c r="U457" s="19" t="s">
        <v>2682</v>
      </c>
      <c r="V457" s="19" t="s">
        <v>1423</v>
      </c>
    </row>
    <row r="458" spans="1:22" x14ac:dyDescent="0.25">
      <c r="A458">
        <f>IF(ISNUMBER(SEARCH('Project Detail'!$B$5,'Data Validation'!B458)),MAX($A$1:A457)+1,0)</f>
        <v>0</v>
      </c>
      <c r="B458" s="119"/>
      <c r="S458" s="19" t="s">
        <v>2683</v>
      </c>
      <c r="T458" s="19" t="s">
        <v>2684</v>
      </c>
      <c r="U458" s="19" t="s">
        <v>2685</v>
      </c>
      <c r="V458" s="19" t="s">
        <v>1423</v>
      </c>
    </row>
    <row r="459" spans="1:22" x14ac:dyDescent="0.25">
      <c r="A459">
        <f>IF(ISNUMBER(SEARCH('Project Detail'!$B$5,'Data Validation'!B459)),MAX($A$1:A458)+1,0)</f>
        <v>0</v>
      </c>
      <c r="B459" s="119"/>
      <c r="S459" s="19" t="s">
        <v>2686</v>
      </c>
      <c r="T459" s="19" t="s">
        <v>2687</v>
      </c>
      <c r="U459" s="19" t="s">
        <v>2688</v>
      </c>
      <c r="V459" s="19" t="s">
        <v>1423</v>
      </c>
    </row>
    <row r="460" spans="1:22" x14ac:dyDescent="0.25">
      <c r="A460">
        <f>IF(ISNUMBER(SEARCH('Project Detail'!$B$5,'Data Validation'!B460)),MAX($A$1:A459)+1,0)</f>
        <v>0</v>
      </c>
      <c r="B460" s="119"/>
      <c r="S460" s="19" t="s">
        <v>2689</v>
      </c>
      <c r="T460" s="19" t="s">
        <v>2690</v>
      </c>
      <c r="U460" s="19" t="s">
        <v>2691</v>
      </c>
      <c r="V460" s="19" t="s">
        <v>1423</v>
      </c>
    </row>
    <row r="461" spans="1:22" x14ac:dyDescent="0.25">
      <c r="A461">
        <f>IF(ISNUMBER(SEARCH('Project Detail'!$B$5,'Data Validation'!B461)),MAX($A$1:A460)+1,0)</f>
        <v>0</v>
      </c>
      <c r="B461" s="119"/>
      <c r="S461" s="19" t="s">
        <v>2692</v>
      </c>
      <c r="T461" s="19" t="s">
        <v>2693</v>
      </c>
      <c r="U461" s="19" t="s">
        <v>2694</v>
      </c>
      <c r="V461" s="19" t="s">
        <v>1423</v>
      </c>
    </row>
    <row r="462" spans="1:22" x14ac:dyDescent="0.25">
      <c r="A462">
        <f>IF(ISNUMBER(SEARCH('Project Detail'!$B$5,'Data Validation'!B462)),MAX($A$1:A461)+1,0)</f>
        <v>0</v>
      </c>
      <c r="B462" s="119"/>
      <c r="S462" s="19" t="s">
        <v>2695</v>
      </c>
      <c r="T462" s="19" t="s">
        <v>2696</v>
      </c>
      <c r="U462" s="19" t="s">
        <v>2697</v>
      </c>
      <c r="V462" s="19" t="s">
        <v>1423</v>
      </c>
    </row>
    <row r="463" spans="1:22" x14ac:dyDescent="0.25">
      <c r="A463">
        <f>IF(ISNUMBER(SEARCH('Project Detail'!$B$5,'Data Validation'!B463)),MAX($A$1:A462)+1,0)</f>
        <v>0</v>
      </c>
      <c r="B463" s="119"/>
      <c r="S463" s="19" t="s">
        <v>2698</v>
      </c>
      <c r="T463" s="19" t="s">
        <v>2699</v>
      </c>
      <c r="U463" s="19" t="s">
        <v>2700</v>
      </c>
      <c r="V463" s="19" t="s">
        <v>1423</v>
      </c>
    </row>
    <row r="464" spans="1:22" x14ac:dyDescent="0.25">
      <c r="A464">
        <f>IF(ISNUMBER(SEARCH('Project Detail'!$B$5,'Data Validation'!B464)),MAX($A$1:A463)+1,0)</f>
        <v>0</v>
      </c>
      <c r="B464" s="119"/>
      <c r="S464" s="19" t="s">
        <v>2701</v>
      </c>
      <c r="T464" s="19" t="s">
        <v>2702</v>
      </c>
      <c r="U464" s="19" t="s">
        <v>2703</v>
      </c>
      <c r="V464" s="19" t="s">
        <v>1423</v>
      </c>
    </row>
    <row r="465" spans="1:22" x14ac:dyDescent="0.25">
      <c r="A465">
        <f>IF(ISNUMBER(SEARCH('Project Detail'!$B$5,'Data Validation'!B465)),MAX($A$1:A464)+1,0)</f>
        <v>0</v>
      </c>
      <c r="B465" s="119"/>
      <c r="S465" s="19" t="s">
        <v>2704</v>
      </c>
      <c r="T465" s="19" t="s">
        <v>2705</v>
      </c>
      <c r="U465" s="19" t="s">
        <v>2706</v>
      </c>
      <c r="V465" s="19" t="s">
        <v>1423</v>
      </c>
    </row>
    <row r="466" spans="1:22" x14ac:dyDescent="0.25">
      <c r="A466">
        <f>IF(ISNUMBER(SEARCH('Project Detail'!$B$5,'Data Validation'!B466)),MAX($A$1:A465)+1,0)</f>
        <v>0</v>
      </c>
      <c r="B466" s="119"/>
      <c r="S466" s="19" t="s">
        <v>2707</v>
      </c>
      <c r="T466" s="19" t="s">
        <v>2708</v>
      </c>
      <c r="U466" s="19" t="s">
        <v>2709</v>
      </c>
      <c r="V466" s="19" t="s">
        <v>1423</v>
      </c>
    </row>
    <row r="467" spans="1:22" x14ac:dyDescent="0.25">
      <c r="A467">
        <f>IF(ISNUMBER(SEARCH('Project Detail'!$B$5,'Data Validation'!B467)),MAX($A$1:A466)+1,0)</f>
        <v>0</v>
      </c>
      <c r="B467" s="119"/>
      <c r="S467" s="19" t="s">
        <v>2710</v>
      </c>
      <c r="T467" s="19" t="s">
        <v>2711</v>
      </c>
      <c r="U467" s="19" t="s">
        <v>2712</v>
      </c>
      <c r="V467" s="19" t="s">
        <v>1423</v>
      </c>
    </row>
    <row r="468" spans="1:22" x14ac:dyDescent="0.25">
      <c r="A468">
        <f>IF(ISNUMBER(SEARCH('Project Detail'!$B$5,'Data Validation'!B468)),MAX($A$1:A467)+1,0)</f>
        <v>0</v>
      </c>
      <c r="B468" s="119"/>
      <c r="S468" s="19" t="s">
        <v>2713</v>
      </c>
      <c r="T468" s="19" t="s">
        <v>2714</v>
      </c>
      <c r="U468" s="19" t="s">
        <v>2714</v>
      </c>
      <c r="V468" s="19" t="s">
        <v>1423</v>
      </c>
    </row>
    <row r="469" spans="1:22" x14ac:dyDescent="0.25">
      <c r="A469">
        <f>IF(ISNUMBER(SEARCH('Project Detail'!$B$5,'Data Validation'!B469)),MAX($A$1:A468)+1,0)</f>
        <v>0</v>
      </c>
      <c r="B469" s="119"/>
      <c r="S469" s="19" t="s">
        <v>2715</v>
      </c>
      <c r="T469" s="19" t="s">
        <v>2716</v>
      </c>
      <c r="U469" s="19" t="s">
        <v>2716</v>
      </c>
      <c r="V469" s="19" t="s">
        <v>1413</v>
      </c>
    </row>
    <row r="470" spans="1:22" x14ac:dyDescent="0.25">
      <c r="A470">
        <f>IF(ISNUMBER(SEARCH('Project Detail'!$B$5,'Data Validation'!B470)),MAX($A$1:A469)+1,0)</f>
        <v>0</v>
      </c>
      <c r="B470" s="119"/>
      <c r="S470" s="19" t="s">
        <v>2717</v>
      </c>
      <c r="T470" s="19" t="s">
        <v>2718</v>
      </c>
      <c r="U470" s="19" t="s">
        <v>2719</v>
      </c>
      <c r="V470" s="19" t="s">
        <v>1423</v>
      </c>
    </row>
    <row r="471" spans="1:22" x14ac:dyDescent="0.25">
      <c r="A471">
        <f>IF(ISNUMBER(SEARCH('Project Detail'!$B$5,'Data Validation'!B471)),MAX($A$1:A470)+1,0)</f>
        <v>0</v>
      </c>
      <c r="B471" s="119"/>
      <c r="S471" s="19" t="s">
        <v>2720</v>
      </c>
      <c r="T471" s="19" t="s">
        <v>2721</v>
      </c>
      <c r="U471" s="19" t="s">
        <v>2722</v>
      </c>
      <c r="V471" s="19" t="s">
        <v>1423</v>
      </c>
    </row>
    <row r="472" spans="1:22" x14ac:dyDescent="0.25">
      <c r="A472">
        <f>IF(ISNUMBER(SEARCH('Project Detail'!$B$5,'Data Validation'!B472)),MAX($A$1:A471)+1,0)</f>
        <v>0</v>
      </c>
      <c r="B472" s="119"/>
      <c r="S472" s="19" t="s">
        <v>2723</v>
      </c>
      <c r="T472" s="19" t="s">
        <v>2724</v>
      </c>
      <c r="U472" s="19" t="s">
        <v>2725</v>
      </c>
      <c r="V472" s="19" t="s">
        <v>1423</v>
      </c>
    </row>
    <row r="473" spans="1:22" x14ac:dyDescent="0.25">
      <c r="A473">
        <f>IF(ISNUMBER(SEARCH('Project Detail'!$B$5,'Data Validation'!B473)),MAX($A$1:A472)+1,0)</f>
        <v>0</v>
      </c>
      <c r="B473" s="119"/>
      <c r="S473" s="19" t="s">
        <v>2726</v>
      </c>
      <c r="T473" s="19" t="s">
        <v>2727</v>
      </c>
      <c r="U473" s="19" t="s">
        <v>800</v>
      </c>
      <c r="V473" s="19" t="s">
        <v>1423</v>
      </c>
    </row>
    <row r="474" spans="1:22" x14ac:dyDescent="0.25">
      <c r="A474">
        <f>IF(ISNUMBER(SEARCH('Project Detail'!$B$5,'Data Validation'!B474)),MAX($A$1:A473)+1,0)</f>
        <v>0</v>
      </c>
      <c r="B474" s="119"/>
      <c r="S474" s="19" t="s">
        <v>2728</v>
      </c>
      <c r="T474" s="19" t="s">
        <v>2729</v>
      </c>
      <c r="U474" s="19" t="s">
        <v>2730</v>
      </c>
      <c r="V474" s="19" t="s">
        <v>1423</v>
      </c>
    </row>
    <row r="475" spans="1:22" x14ac:dyDescent="0.25">
      <c r="A475">
        <f>IF(ISNUMBER(SEARCH('Project Detail'!$B$5,'Data Validation'!B475)),MAX($A$1:A474)+1,0)</f>
        <v>0</v>
      </c>
      <c r="B475" s="119"/>
      <c r="S475" s="19" t="s">
        <v>2731</v>
      </c>
      <c r="T475" s="19" t="s">
        <v>2732</v>
      </c>
      <c r="U475" s="19" t="s">
        <v>2733</v>
      </c>
      <c r="V475" s="19" t="s">
        <v>1423</v>
      </c>
    </row>
    <row r="476" spans="1:22" x14ac:dyDescent="0.25">
      <c r="A476">
        <f>IF(ISNUMBER(SEARCH('Project Detail'!$B$5,'Data Validation'!B476)),MAX($A$1:A475)+1,0)</f>
        <v>0</v>
      </c>
      <c r="B476" s="119"/>
      <c r="S476" s="19" t="s">
        <v>2734</v>
      </c>
      <c r="T476" s="19" t="s">
        <v>2735</v>
      </c>
      <c r="U476" s="19" t="s">
        <v>2736</v>
      </c>
      <c r="V476" s="19" t="s">
        <v>1413</v>
      </c>
    </row>
    <row r="477" spans="1:22" x14ac:dyDescent="0.25">
      <c r="A477">
        <f>IF(ISNUMBER(SEARCH('Project Detail'!$B$5,'Data Validation'!B477)),MAX($A$1:A476)+1,0)</f>
        <v>0</v>
      </c>
      <c r="B477" s="119"/>
      <c r="S477" s="19" t="s">
        <v>2737</v>
      </c>
      <c r="T477" s="19" t="s">
        <v>2738</v>
      </c>
      <c r="U477" s="19" t="s">
        <v>2739</v>
      </c>
      <c r="V477" s="19" t="s">
        <v>1413</v>
      </c>
    </row>
    <row r="478" spans="1:22" x14ac:dyDescent="0.25">
      <c r="A478">
        <f>IF(ISNUMBER(SEARCH('Project Detail'!$B$5,'Data Validation'!B478)),MAX($A$1:A477)+1,0)</f>
        <v>0</v>
      </c>
      <c r="B478" s="119"/>
      <c r="S478" s="19" t="s">
        <v>2740</v>
      </c>
      <c r="T478" s="19" t="s">
        <v>2741</v>
      </c>
      <c r="U478" s="19" t="s">
        <v>2742</v>
      </c>
      <c r="V478" s="19" t="s">
        <v>1423</v>
      </c>
    </row>
    <row r="479" spans="1:22" x14ac:dyDescent="0.25">
      <c r="A479">
        <f>IF(ISNUMBER(SEARCH('Project Detail'!$B$5,'Data Validation'!B479)),MAX($A$1:A478)+1,0)</f>
        <v>0</v>
      </c>
      <c r="B479" s="119"/>
      <c r="S479" s="19" t="s">
        <v>2743</v>
      </c>
      <c r="T479" s="19" t="s">
        <v>2744</v>
      </c>
      <c r="U479" s="19" t="s">
        <v>2745</v>
      </c>
      <c r="V479" s="19" t="s">
        <v>1423</v>
      </c>
    </row>
    <row r="480" spans="1:22" x14ac:dyDescent="0.25">
      <c r="A480">
        <f>IF(ISNUMBER(SEARCH('Project Detail'!$B$5,'Data Validation'!B480)),MAX($A$1:A479)+1,0)</f>
        <v>0</v>
      </c>
      <c r="B480" s="119"/>
      <c r="S480" s="19" t="s">
        <v>2746</v>
      </c>
      <c r="T480" s="19" t="s">
        <v>2747</v>
      </c>
      <c r="U480" s="19" t="s">
        <v>2748</v>
      </c>
      <c r="V480" s="19" t="s">
        <v>1423</v>
      </c>
    </row>
    <row r="481" spans="1:22" x14ac:dyDescent="0.25">
      <c r="A481">
        <f>IF(ISNUMBER(SEARCH('Project Detail'!$B$5,'Data Validation'!B481)),MAX($A$1:A480)+1,0)</f>
        <v>0</v>
      </c>
      <c r="B481" s="119"/>
      <c r="S481" s="19" t="s">
        <v>2749</v>
      </c>
      <c r="T481" s="19" t="s">
        <v>1133</v>
      </c>
      <c r="U481" s="19" t="s">
        <v>2750</v>
      </c>
      <c r="V481" s="19" t="s">
        <v>1423</v>
      </c>
    </row>
    <row r="482" spans="1:22" x14ac:dyDescent="0.25">
      <c r="A482">
        <f>IF(ISNUMBER(SEARCH('Project Detail'!$B$5,'Data Validation'!B482)),MAX($A$1:A481)+1,0)</f>
        <v>0</v>
      </c>
      <c r="B482" s="119"/>
      <c r="S482" s="19" t="s">
        <v>2751</v>
      </c>
      <c r="T482" s="19" t="s">
        <v>2752</v>
      </c>
      <c r="U482" s="19" t="s">
        <v>2753</v>
      </c>
      <c r="V482" s="19" t="s">
        <v>1423</v>
      </c>
    </row>
    <row r="483" spans="1:22" x14ac:dyDescent="0.25">
      <c r="A483">
        <f>IF(ISNUMBER(SEARCH('Project Detail'!$B$5,'Data Validation'!B483)),MAX($A$1:A482)+1,0)</f>
        <v>0</v>
      </c>
      <c r="B483" s="119"/>
      <c r="S483" s="19" t="s">
        <v>2754</v>
      </c>
      <c r="T483" s="19" t="s">
        <v>2755</v>
      </c>
      <c r="U483" s="19" t="s">
        <v>2756</v>
      </c>
      <c r="V483" s="19" t="s">
        <v>1423</v>
      </c>
    </row>
    <row r="484" spans="1:22" x14ac:dyDescent="0.25">
      <c r="A484">
        <f>IF(ISNUMBER(SEARCH('Project Detail'!$B$5,'Data Validation'!B484)),MAX($A$1:A483)+1,0)</f>
        <v>0</v>
      </c>
      <c r="B484" s="119"/>
      <c r="S484" s="19" t="s">
        <v>2757</v>
      </c>
      <c r="T484" s="19" t="s">
        <v>2758</v>
      </c>
      <c r="U484" s="19" t="s">
        <v>2759</v>
      </c>
      <c r="V484" s="19" t="s">
        <v>1423</v>
      </c>
    </row>
    <row r="485" spans="1:22" x14ac:dyDescent="0.25">
      <c r="A485">
        <f>IF(ISNUMBER(SEARCH('Project Detail'!$B$5,'Data Validation'!B485)),MAX($A$1:A484)+1,0)</f>
        <v>0</v>
      </c>
      <c r="B485" s="119"/>
      <c r="S485" s="19" t="s">
        <v>2760</v>
      </c>
      <c r="T485" s="19" t="s">
        <v>2761</v>
      </c>
      <c r="U485" s="19" t="s">
        <v>2761</v>
      </c>
      <c r="V485" s="19" t="s">
        <v>1423</v>
      </c>
    </row>
    <row r="486" spans="1:22" x14ac:dyDescent="0.25">
      <c r="A486">
        <f>IF(ISNUMBER(SEARCH('Project Detail'!$B$5,'Data Validation'!B486)),MAX($A$1:A485)+1,0)</f>
        <v>0</v>
      </c>
      <c r="B486" s="119"/>
      <c r="S486" s="19" t="s">
        <v>2762</v>
      </c>
      <c r="T486" s="19" t="s">
        <v>2763</v>
      </c>
      <c r="U486" s="19" t="s">
        <v>2764</v>
      </c>
      <c r="V486" s="19" t="s">
        <v>1423</v>
      </c>
    </row>
    <row r="487" spans="1:22" x14ac:dyDescent="0.25">
      <c r="A487">
        <f>IF(ISNUMBER(SEARCH('Project Detail'!$B$5,'Data Validation'!B487)),MAX($A$1:A486)+1,0)</f>
        <v>0</v>
      </c>
      <c r="B487" s="119"/>
      <c r="S487" s="19" t="s">
        <v>2765</v>
      </c>
      <c r="T487" s="19" t="s">
        <v>2766</v>
      </c>
      <c r="U487" s="19" t="s">
        <v>2766</v>
      </c>
      <c r="V487" s="19" t="s">
        <v>1423</v>
      </c>
    </row>
    <row r="488" spans="1:22" x14ac:dyDescent="0.25">
      <c r="A488">
        <f>IF(ISNUMBER(SEARCH('Project Detail'!$B$5,'Data Validation'!B488)),MAX($A$1:A487)+1,0)</f>
        <v>0</v>
      </c>
      <c r="B488" s="119"/>
      <c r="S488" s="19" t="s">
        <v>2767</v>
      </c>
      <c r="T488" s="19" t="s">
        <v>2768</v>
      </c>
      <c r="U488" s="19" t="s">
        <v>2768</v>
      </c>
      <c r="V488" s="19" t="s">
        <v>1423</v>
      </c>
    </row>
    <row r="489" spans="1:22" x14ac:dyDescent="0.25">
      <c r="A489">
        <f>IF(ISNUMBER(SEARCH('Project Detail'!$B$5,'Data Validation'!B489)),MAX($A$1:A488)+1,0)</f>
        <v>0</v>
      </c>
      <c r="B489" s="119"/>
      <c r="S489" s="19" t="s">
        <v>2769</v>
      </c>
      <c r="T489" s="19" t="s">
        <v>2770</v>
      </c>
      <c r="U489" s="19" t="s">
        <v>2770</v>
      </c>
      <c r="V489" s="19" t="s">
        <v>1423</v>
      </c>
    </row>
    <row r="490" spans="1:22" x14ac:dyDescent="0.25">
      <c r="A490">
        <f>IF(ISNUMBER(SEARCH('Project Detail'!$B$5,'Data Validation'!B490)),MAX($A$1:A489)+1,0)</f>
        <v>0</v>
      </c>
      <c r="B490" s="119"/>
      <c r="S490" s="19" t="s">
        <v>2771</v>
      </c>
      <c r="T490" s="19" t="s">
        <v>2772</v>
      </c>
      <c r="U490" s="19" t="s">
        <v>2772</v>
      </c>
      <c r="V490" s="19" t="s">
        <v>1423</v>
      </c>
    </row>
    <row r="491" spans="1:22" x14ac:dyDescent="0.25">
      <c r="A491">
        <f>IF(ISNUMBER(SEARCH('Project Detail'!$B$5,'Data Validation'!B491)),MAX($A$1:A490)+1,0)</f>
        <v>0</v>
      </c>
      <c r="B491" s="119"/>
      <c r="S491" s="19" t="s">
        <v>2773</v>
      </c>
      <c r="T491" s="19" t="s">
        <v>2774</v>
      </c>
      <c r="U491" s="19" t="s">
        <v>2774</v>
      </c>
      <c r="V491" s="19" t="s">
        <v>1423</v>
      </c>
    </row>
    <row r="492" spans="1:22" x14ac:dyDescent="0.25">
      <c r="A492">
        <f>IF(ISNUMBER(SEARCH('Project Detail'!$B$5,'Data Validation'!B492)),MAX($A$1:A491)+1,0)</f>
        <v>0</v>
      </c>
      <c r="B492" s="119"/>
      <c r="S492" s="19" t="s">
        <v>2775</v>
      </c>
      <c r="T492" s="19" t="s">
        <v>2776</v>
      </c>
      <c r="U492" s="19" t="s">
        <v>2776</v>
      </c>
      <c r="V492" s="19" t="s">
        <v>1423</v>
      </c>
    </row>
    <row r="493" spans="1:22" x14ac:dyDescent="0.25">
      <c r="A493">
        <f>IF(ISNUMBER(SEARCH('Project Detail'!$B$5,'Data Validation'!B493)),MAX($A$1:A492)+1,0)</f>
        <v>0</v>
      </c>
      <c r="B493" s="119"/>
      <c r="S493" s="19" t="s">
        <v>2777</v>
      </c>
      <c r="T493" s="19" t="s">
        <v>2778</v>
      </c>
      <c r="U493" s="19" t="s">
        <v>2778</v>
      </c>
      <c r="V493" s="19" t="s">
        <v>1423</v>
      </c>
    </row>
    <row r="494" spans="1:22" x14ac:dyDescent="0.25">
      <c r="A494">
        <f>IF(ISNUMBER(SEARCH('Project Detail'!$B$5,'Data Validation'!B494)),MAX($A$1:A493)+1,0)</f>
        <v>0</v>
      </c>
      <c r="B494" s="119"/>
      <c r="S494" s="19" t="s">
        <v>2779</v>
      </c>
      <c r="T494" s="19" t="s">
        <v>2780</v>
      </c>
      <c r="U494" s="19" t="s">
        <v>2781</v>
      </c>
      <c r="V494" s="19" t="s">
        <v>1423</v>
      </c>
    </row>
    <row r="495" spans="1:22" x14ac:dyDescent="0.25">
      <c r="A495">
        <f>IF(ISNUMBER(SEARCH('Project Detail'!$B$5,'Data Validation'!B495)),MAX($A$1:A494)+1,0)</f>
        <v>0</v>
      </c>
      <c r="B495" s="119"/>
      <c r="S495" s="19" t="s">
        <v>2782</v>
      </c>
      <c r="T495" s="19" t="s">
        <v>2783</v>
      </c>
      <c r="U495" s="19" t="s">
        <v>2783</v>
      </c>
      <c r="V495" s="19" t="s">
        <v>1423</v>
      </c>
    </row>
    <row r="496" spans="1:22" x14ac:dyDescent="0.25">
      <c r="A496">
        <f>IF(ISNUMBER(SEARCH('Project Detail'!$B$5,'Data Validation'!B496)),MAX($A$1:A495)+1,0)</f>
        <v>0</v>
      </c>
      <c r="B496" s="119"/>
      <c r="S496" s="19" t="s">
        <v>2784</v>
      </c>
      <c r="T496" s="19" t="s">
        <v>2785</v>
      </c>
      <c r="U496" s="19" t="s">
        <v>2786</v>
      </c>
      <c r="V496" s="19" t="s">
        <v>1423</v>
      </c>
    </row>
    <row r="497" spans="1:22" x14ac:dyDescent="0.25">
      <c r="A497">
        <f>IF(ISNUMBER(SEARCH('Project Detail'!$B$5,'Data Validation'!B497)),MAX($A$1:A496)+1,0)</f>
        <v>0</v>
      </c>
      <c r="B497" s="119"/>
      <c r="S497" s="19" t="s">
        <v>2787</v>
      </c>
      <c r="T497" s="19" t="s">
        <v>2788</v>
      </c>
      <c r="U497" s="19" t="s">
        <v>2789</v>
      </c>
      <c r="V497" s="19" t="s">
        <v>1423</v>
      </c>
    </row>
    <row r="498" spans="1:22" x14ac:dyDescent="0.25">
      <c r="A498">
        <f>IF(ISNUMBER(SEARCH('Project Detail'!$B$5,'Data Validation'!B498)),MAX($A$1:A497)+1,0)</f>
        <v>0</v>
      </c>
      <c r="B498" s="119"/>
      <c r="S498" s="19" t="s">
        <v>2790</v>
      </c>
      <c r="T498" s="19" t="s">
        <v>2791</v>
      </c>
      <c r="U498" s="19" t="s">
        <v>2792</v>
      </c>
      <c r="V498" s="19" t="s">
        <v>1423</v>
      </c>
    </row>
    <row r="499" spans="1:22" x14ac:dyDescent="0.25">
      <c r="A499">
        <f>IF(ISNUMBER(SEARCH('Project Detail'!$B$5,'Data Validation'!B499)),MAX($A$1:A498)+1,0)</f>
        <v>0</v>
      </c>
      <c r="B499" s="119"/>
      <c r="S499" s="19" t="s">
        <v>2793</v>
      </c>
      <c r="T499" s="19" t="s">
        <v>2794</v>
      </c>
      <c r="U499" s="19" t="s">
        <v>2795</v>
      </c>
      <c r="V499" s="19" t="s">
        <v>1423</v>
      </c>
    </row>
    <row r="500" spans="1:22" x14ac:dyDescent="0.25">
      <c r="A500">
        <f>IF(ISNUMBER(SEARCH('Project Detail'!$B$5,'Data Validation'!B500)),MAX($A$1:A499)+1,0)</f>
        <v>0</v>
      </c>
      <c r="B500" s="119"/>
      <c r="S500" s="19" t="s">
        <v>2796</v>
      </c>
      <c r="T500" s="19" t="s">
        <v>2797</v>
      </c>
      <c r="U500" s="19" t="s">
        <v>2798</v>
      </c>
      <c r="V500" s="19" t="s">
        <v>1423</v>
      </c>
    </row>
    <row r="501" spans="1:22" x14ac:dyDescent="0.25">
      <c r="A501">
        <f>IF(ISNUMBER(SEARCH('Project Detail'!$B$5,'Data Validation'!B501)),MAX($A$1:A500)+1,0)</f>
        <v>0</v>
      </c>
      <c r="B501" s="119"/>
      <c r="S501" s="19" t="s">
        <v>2799</v>
      </c>
      <c r="T501" s="19" t="s">
        <v>2800</v>
      </c>
      <c r="U501" s="19" t="s">
        <v>2801</v>
      </c>
      <c r="V501" s="19" t="s">
        <v>1423</v>
      </c>
    </row>
    <row r="502" spans="1:22" x14ac:dyDescent="0.25">
      <c r="A502">
        <f>IF(ISNUMBER(SEARCH('Project Detail'!$B$5,'Data Validation'!B502)),MAX($A$1:A501)+1,0)</f>
        <v>0</v>
      </c>
      <c r="B502" s="119"/>
      <c r="S502" s="19" t="s">
        <v>2802</v>
      </c>
      <c r="T502" s="19" t="s">
        <v>2803</v>
      </c>
      <c r="U502" s="19" t="s">
        <v>2803</v>
      </c>
      <c r="V502" s="19" t="s">
        <v>1423</v>
      </c>
    </row>
    <row r="503" spans="1:22" x14ac:dyDescent="0.25">
      <c r="A503">
        <f>IF(ISNUMBER(SEARCH('Project Detail'!$B$5,'Data Validation'!B503)),MAX($A$1:A502)+1,0)</f>
        <v>0</v>
      </c>
      <c r="B503" s="119"/>
      <c r="S503" s="19" t="s">
        <v>2804</v>
      </c>
      <c r="T503" s="19" t="s">
        <v>2805</v>
      </c>
      <c r="U503" s="19" t="s">
        <v>2805</v>
      </c>
      <c r="V503" s="19" t="s">
        <v>1423</v>
      </c>
    </row>
    <row r="504" spans="1:22" x14ac:dyDescent="0.25">
      <c r="S504" s="19" t="s">
        <v>2806</v>
      </c>
      <c r="T504" s="19" t="s">
        <v>493</v>
      </c>
      <c r="U504" s="19" t="s">
        <v>493</v>
      </c>
      <c r="V504" s="19" t="s">
        <v>1423</v>
      </c>
    </row>
    <row r="505" spans="1:22" x14ac:dyDescent="0.25">
      <c r="S505" s="19" t="s">
        <v>2807</v>
      </c>
      <c r="T505" s="19" t="s">
        <v>2808</v>
      </c>
      <c r="U505" s="19" t="s">
        <v>2808</v>
      </c>
      <c r="V505" s="19" t="s">
        <v>1423</v>
      </c>
    </row>
    <row r="506" spans="1:22" x14ac:dyDescent="0.25">
      <c r="S506" s="19" t="s">
        <v>2809</v>
      </c>
      <c r="T506" s="19" t="s">
        <v>2810</v>
      </c>
      <c r="U506" s="19" t="s">
        <v>2810</v>
      </c>
      <c r="V506" s="19" t="s">
        <v>1423</v>
      </c>
    </row>
    <row r="507" spans="1:22" x14ac:dyDescent="0.25">
      <c r="S507" s="19" t="s">
        <v>2811</v>
      </c>
      <c r="T507" s="19" t="s">
        <v>2812</v>
      </c>
      <c r="U507" s="19" t="s">
        <v>2812</v>
      </c>
      <c r="V507" s="19" t="s">
        <v>1423</v>
      </c>
    </row>
    <row r="508" spans="1:22" x14ac:dyDescent="0.25">
      <c r="S508" s="19" t="s">
        <v>2813</v>
      </c>
      <c r="T508" s="19" t="s">
        <v>2814</v>
      </c>
      <c r="U508" s="19" t="s">
        <v>2814</v>
      </c>
      <c r="V508" s="19" t="s">
        <v>1423</v>
      </c>
    </row>
    <row r="509" spans="1:22" x14ac:dyDescent="0.25">
      <c r="S509" s="19" t="s">
        <v>2815</v>
      </c>
      <c r="T509" s="19" t="s">
        <v>2816</v>
      </c>
      <c r="U509" s="19" t="s">
        <v>2816</v>
      </c>
      <c r="V509" s="19" t="s">
        <v>1423</v>
      </c>
    </row>
    <row r="510" spans="1:22" x14ac:dyDescent="0.25">
      <c r="S510" s="19" t="s">
        <v>2817</v>
      </c>
      <c r="T510" s="19" t="s">
        <v>2818</v>
      </c>
      <c r="U510" s="19" t="s">
        <v>2819</v>
      </c>
      <c r="V510" s="19" t="s">
        <v>1423</v>
      </c>
    </row>
    <row r="511" spans="1:22" x14ac:dyDescent="0.25">
      <c r="S511" s="19" t="s">
        <v>2820</v>
      </c>
      <c r="T511" s="19" t="s">
        <v>2821</v>
      </c>
      <c r="U511" s="19" t="s">
        <v>2822</v>
      </c>
      <c r="V511" s="19" t="s">
        <v>1423</v>
      </c>
    </row>
    <row r="512" spans="1:22" x14ac:dyDescent="0.25">
      <c r="S512" s="19" t="s">
        <v>2823</v>
      </c>
      <c r="T512" s="19" t="s">
        <v>2824</v>
      </c>
      <c r="U512" s="19" t="s">
        <v>2825</v>
      </c>
      <c r="V512" s="19" t="s">
        <v>1423</v>
      </c>
    </row>
    <row r="513" spans="19:22" x14ac:dyDescent="0.25">
      <c r="S513" s="19" t="s">
        <v>2826</v>
      </c>
      <c r="T513" s="19" t="s">
        <v>2827</v>
      </c>
      <c r="U513" s="19" t="s">
        <v>2828</v>
      </c>
      <c r="V513" s="19" t="s">
        <v>1423</v>
      </c>
    </row>
    <row r="514" spans="19:22" x14ac:dyDescent="0.25">
      <c r="S514" s="19" t="s">
        <v>2829</v>
      </c>
      <c r="T514" s="19" t="s">
        <v>2830</v>
      </c>
      <c r="U514" s="19" t="s">
        <v>2831</v>
      </c>
      <c r="V514" s="19" t="s">
        <v>1423</v>
      </c>
    </row>
    <row r="515" spans="19:22" x14ac:dyDescent="0.25">
      <c r="S515" s="19" t="s">
        <v>2832</v>
      </c>
      <c r="T515" s="19" t="s">
        <v>2833</v>
      </c>
      <c r="U515" s="19" t="s">
        <v>2834</v>
      </c>
      <c r="V515" s="19" t="s">
        <v>1423</v>
      </c>
    </row>
    <row r="516" spans="19:22" x14ac:dyDescent="0.25">
      <c r="S516" s="19" t="s">
        <v>2835</v>
      </c>
      <c r="T516" s="19" t="s">
        <v>2836</v>
      </c>
      <c r="U516" s="19" t="s">
        <v>2837</v>
      </c>
      <c r="V516" s="19" t="s">
        <v>1423</v>
      </c>
    </row>
    <row r="517" spans="19:22" x14ac:dyDescent="0.25">
      <c r="S517" s="19" t="s">
        <v>2838</v>
      </c>
      <c r="T517" s="19" t="s">
        <v>2839</v>
      </c>
      <c r="U517" s="19" t="s">
        <v>2839</v>
      </c>
    </row>
    <row r="518" spans="19:22" x14ac:dyDescent="0.25">
      <c r="S518" s="19" t="s">
        <v>2840</v>
      </c>
      <c r="T518" s="19" t="s">
        <v>2841</v>
      </c>
      <c r="U518" s="19" t="s">
        <v>2842</v>
      </c>
      <c r="V518" s="19" t="s">
        <v>1423</v>
      </c>
    </row>
    <row r="519" spans="19:22" x14ac:dyDescent="0.25">
      <c r="S519" s="19" t="s">
        <v>2843</v>
      </c>
      <c r="T519" s="19" t="s">
        <v>2844</v>
      </c>
      <c r="U519" s="19" t="s">
        <v>526</v>
      </c>
      <c r="V519" s="19" t="s">
        <v>1413</v>
      </c>
    </row>
    <row r="520" spans="19:22" x14ac:dyDescent="0.25">
      <c r="S520" s="19" t="s">
        <v>2845</v>
      </c>
      <c r="T520" s="19" t="s">
        <v>2846</v>
      </c>
      <c r="U520" s="19" t="s">
        <v>2847</v>
      </c>
      <c r="V520" s="19" t="s">
        <v>1423</v>
      </c>
    </row>
    <row r="521" spans="19:22" x14ac:dyDescent="0.25">
      <c r="S521" s="19" t="s">
        <v>2848</v>
      </c>
      <c r="T521" s="19" t="s">
        <v>2849</v>
      </c>
      <c r="U521" s="19" t="s">
        <v>2849</v>
      </c>
    </row>
    <row r="522" spans="19:22" x14ac:dyDescent="0.25">
      <c r="S522" s="19" t="s">
        <v>2850</v>
      </c>
      <c r="T522" s="19" t="s">
        <v>2851</v>
      </c>
      <c r="U522" s="19" t="s">
        <v>2851</v>
      </c>
    </row>
    <row r="523" spans="19:22" x14ac:dyDescent="0.25">
      <c r="S523" s="19" t="s">
        <v>2852</v>
      </c>
      <c r="T523" s="19" t="s">
        <v>2853</v>
      </c>
      <c r="U523" s="19" t="s">
        <v>2853</v>
      </c>
    </row>
    <row r="524" spans="19:22" x14ac:dyDescent="0.25">
      <c r="S524" s="19" t="s">
        <v>2854</v>
      </c>
      <c r="T524" s="19" t="s">
        <v>2855</v>
      </c>
      <c r="U524" s="19" t="s">
        <v>2855</v>
      </c>
    </row>
    <row r="525" spans="19:22" x14ac:dyDescent="0.25">
      <c r="S525" s="19" t="s">
        <v>2856</v>
      </c>
      <c r="T525" s="19" t="s">
        <v>432</v>
      </c>
      <c r="U525" s="19" t="s">
        <v>432</v>
      </c>
    </row>
    <row r="526" spans="19:22" x14ac:dyDescent="0.25">
      <c r="S526" s="19" t="s">
        <v>2857</v>
      </c>
      <c r="T526" s="19" t="s">
        <v>2858</v>
      </c>
      <c r="U526" s="19" t="s">
        <v>2858</v>
      </c>
    </row>
    <row r="527" spans="19:22" x14ac:dyDescent="0.25">
      <c r="S527" s="19" t="s">
        <v>2859</v>
      </c>
      <c r="T527" s="19" t="s">
        <v>2860</v>
      </c>
      <c r="U527" s="19" t="s">
        <v>2860</v>
      </c>
    </row>
    <row r="528" spans="19:22" x14ac:dyDescent="0.25">
      <c r="S528" s="19" t="s">
        <v>2861</v>
      </c>
      <c r="T528" s="19" t="s">
        <v>2862</v>
      </c>
      <c r="U528" s="19" t="s">
        <v>2862</v>
      </c>
    </row>
    <row r="529" spans="19:21" x14ac:dyDescent="0.25">
      <c r="S529" s="19" t="s">
        <v>2863</v>
      </c>
      <c r="T529" s="19" t="s">
        <v>2864</v>
      </c>
      <c r="U529" s="19" t="s">
        <v>2864</v>
      </c>
    </row>
    <row r="530" spans="19:21" x14ac:dyDescent="0.25">
      <c r="S530" s="19" t="s">
        <v>2865</v>
      </c>
      <c r="T530" s="19" t="s">
        <v>2866</v>
      </c>
      <c r="U530" s="19" t="s">
        <v>2866</v>
      </c>
    </row>
    <row r="531" spans="19:21" x14ac:dyDescent="0.25">
      <c r="S531" s="19" t="s">
        <v>2867</v>
      </c>
      <c r="T531" s="19" t="s">
        <v>2868</v>
      </c>
      <c r="U531" s="19" t="s">
        <v>2868</v>
      </c>
    </row>
    <row r="532" spans="19:21" x14ac:dyDescent="0.25">
      <c r="S532" s="19" t="s">
        <v>2869</v>
      </c>
      <c r="T532" s="19" t="s">
        <v>2870</v>
      </c>
      <c r="U532" s="19" t="s">
        <v>2870</v>
      </c>
    </row>
    <row r="533" spans="19:21" x14ac:dyDescent="0.25">
      <c r="S533" s="19" t="s">
        <v>2871</v>
      </c>
      <c r="T533" s="19" t="s">
        <v>2872</v>
      </c>
      <c r="U533" s="19" t="s">
        <v>2872</v>
      </c>
    </row>
    <row r="534" spans="19:21" x14ac:dyDescent="0.25">
      <c r="S534" s="19" t="s">
        <v>2873</v>
      </c>
      <c r="T534" s="19" t="s">
        <v>2874</v>
      </c>
      <c r="U534" s="19" t="s">
        <v>2874</v>
      </c>
    </row>
    <row r="535" spans="19:21" x14ac:dyDescent="0.25">
      <c r="S535" s="19" t="s">
        <v>2875</v>
      </c>
      <c r="T535" s="19" t="s">
        <v>2876</v>
      </c>
      <c r="U535" s="19" t="s">
        <v>2876</v>
      </c>
    </row>
    <row r="536" spans="19:21" x14ac:dyDescent="0.25">
      <c r="S536" s="19" t="s">
        <v>2877</v>
      </c>
      <c r="T536" s="19" t="s">
        <v>2878</v>
      </c>
      <c r="U536" s="19" t="s">
        <v>2878</v>
      </c>
    </row>
    <row r="537" spans="19:21" x14ac:dyDescent="0.25">
      <c r="S537" s="19" t="s">
        <v>2879</v>
      </c>
      <c r="T537" s="19" t="s">
        <v>2880</v>
      </c>
      <c r="U537" s="19" t="s">
        <v>2880</v>
      </c>
    </row>
    <row r="538" spans="19:21" x14ac:dyDescent="0.25">
      <c r="S538" s="19" t="s">
        <v>2881</v>
      </c>
      <c r="T538" s="19" t="s">
        <v>2882</v>
      </c>
      <c r="U538" s="19" t="s">
        <v>2882</v>
      </c>
    </row>
    <row r="539" spans="19:21" x14ac:dyDescent="0.25">
      <c r="S539" s="19" t="s">
        <v>2883</v>
      </c>
      <c r="T539" s="19" t="s">
        <v>2884</v>
      </c>
      <c r="U539" s="19" t="s">
        <v>2884</v>
      </c>
    </row>
    <row r="540" spans="19:21" x14ac:dyDescent="0.25">
      <c r="S540" s="19" t="s">
        <v>2885</v>
      </c>
      <c r="T540" s="19" t="s">
        <v>2886</v>
      </c>
      <c r="U540" s="19" t="s">
        <v>2886</v>
      </c>
    </row>
    <row r="541" spans="19:21" x14ac:dyDescent="0.25">
      <c r="S541" s="19" t="s">
        <v>2887</v>
      </c>
      <c r="T541" s="19" t="s">
        <v>2888</v>
      </c>
      <c r="U541" s="19" t="s">
        <v>2888</v>
      </c>
    </row>
    <row r="542" spans="19:21" x14ac:dyDescent="0.25">
      <c r="S542" s="19" t="s">
        <v>2889</v>
      </c>
      <c r="T542" s="19" t="s">
        <v>2890</v>
      </c>
      <c r="U542" s="19" t="s">
        <v>2890</v>
      </c>
    </row>
    <row r="543" spans="19:21" x14ac:dyDescent="0.25">
      <c r="S543" s="19" t="s">
        <v>2891</v>
      </c>
      <c r="T543" s="19" t="s">
        <v>2892</v>
      </c>
      <c r="U543" s="19" t="s">
        <v>2892</v>
      </c>
    </row>
    <row r="544" spans="19:21" x14ac:dyDescent="0.25">
      <c r="S544" s="19" t="s">
        <v>2893</v>
      </c>
      <c r="T544" s="19" t="s">
        <v>2894</v>
      </c>
      <c r="U544" s="19" t="s">
        <v>2894</v>
      </c>
    </row>
    <row r="545" spans="19:21" x14ac:dyDescent="0.25">
      <c r="S545" s="19" t="s">
        <v>2895</v>
      </c>
      <c r="T545" s="19" t="s">
        <v>2896</v>
      </c>
      <c r="U545" s="19" t="s">
        <v>2896</v>
      </c>
    </row>
    <row r="546" spans="19:21" x14ac:dyDescent="0.25">
      <c r="S546" s="19" t="s">
        <v>2897</v>
      </c>
      <c r="T546" s="19" t="s">
        <v>2898</v>
      </c>
      <c r="U546" s="19" t="s">
        <v>2898</v>
      </c>
    </row>
    <row r="547" spans="19:21" x14ac:dyDescent="0.25">
      <c r="S547" s="19" t="s">
        <v>2899</v>
      </c>
      <c r="T547" s="19" t="s">
        <v>2900</v>
      </c>
      <c r="U547" s="19" t="s">
        <v>2900</v>
      </c>
    </row>
    <row r="548" spans="19:21" x14ac:dyDescent="0.25">
      <c r="S548" s="19" t="s">
        <v>2901</v>
      </c>
      <c r="T548" s="19" t="s">
        <v>1827</v>
      </c>
      <c r="U548" s="19" t="s">
        <v>1827</v>
      </c>
    </row>
    <row r="549" spans="19:21" x14ac:dyDescent="0.25">
      <c r="S549" s="19" t="s">
        <v>2902</v>
      </c>
      <c r="T549" s="19" t="s">
        <v>2903</v>
      </c>
      <c r="U549" s="19" t="s">
        <v>2903</v>
      </c>
    </row>
    <row r="550" spans="19:21" x14ac:dyDescent="0.25">
      <c r="S550" s="19" t="s">
        <v>2904</v>
      </c>
      <c r="T550" s="19" t="s">
        <v>1516</v>
      </c>
      <c r="U550" s="19" t="s">
        <v>1516</v>
      </c>
    </row>
    <row r="551" spans="19:21" x14ac:dyDescent="0.25">
      <c r="S551" s="19" t="s">
        <v>2905</v>
      </c>
      <c r="T551" s="19" t="s">
        <v>1717</v>
      </c>
      <c r="U551" s="19" t="s">
        <v>1717</v>
      </c>
    </row>
    <row r="552" spans="19:21" x14ac:dyDescent="0.25">
      <c r="S552" s="19" t="s">
        <v>2906</v>
      </c>
      <c r="T552" s="19" t="s">
        <v>2907</v>
      </c>
      <c r="U552" s="19" t="s">
        <v>2907</v>
      </c>
    </row>
    <row r="553" spans="19:21" x14ac:dyDescent="0.25">
      <c r="S553" s="19" t="s">
        <v>2908</v>
      </c>
      <c r="T553" s="19" t="s">
        <v>2909</v>
      </c>
      <c r="U553" s="19" t="s">
        <v>2909</v>
      </c>
    </row>
    <row r="554" spans="19:21" x14ac:dyDescent="0.25">
      <c r="S554" s="19" t="s">
        <v>2910</v>
      </c>
      <c r="T554" s="19" t="s">
        <v>2911</v>
      </c>
      <c r="U554" s="19" t="s">
        <v>2911</v>
      </c>
    </row>
    <row r="555" spans="19:21" x14ac:dyDescent="0.25">
      <c r="S555" s="19" t="s">
        <v>2912</v>
      </c>
      <c r="T555" s="19" t="s">
        <v>2913</v>
      </c>
      <c r="U555" s="19" t="s">
        <v>2913</v>
      </c>
    </row>
    <row r="556" spans="19:21" x14ac:dyDescent="0.25">
      <c r="S556" s="19" t="s">
        <v>2914</v>
      </c>
      <c r="T556" s="19" t="s">
        <v>2915</v>
      </c>
      <c r="U556" s="19" t="s">
        <v>2915</v>
      </c>
    </row>
    <row r="557" spans="19:21" x14ac:dyDescent="0.25">
      <c r="S557" s="19" t="s">
        <v>2916</v>
      </c>
      <c r="T557" s="19" t="s">
        <v>2917</v>
      </c>
      <c r="U557" s="19" t="s">
        <v>2917</v>
      </c>
    </row>
    <row r="558" spans="19:21" x14ac:dyDescent="0.25">
      <c r="S558" s="19" t="s">
        <v>2918</v>
      </c>
      <c r="T558" s="19" t="s">
        <v>2919</v>
      </c>
      <c r="U558" s="19" t="s">
        <v>2919</v>
      </c>
    </row>
    <row r="559" spans="19:21" x14ac:dyDescent="0.25">
      <c r="S559" s="19" t="s">
        <v>2920</v>
      </c>
      <c r="T559" s="19" t="s">
        <v>2921</v>
      </c>
      <c r="U559" s="19" t="s">
        <v>2921</v>
      </c>
    </row>
    <row r="560" spans="19:21" x14ac:dyDescent="0.25">
      <c r="S560" s="19" t="s">
        <v>2922</v>
      </c>
      <c r="T560" s="19" t="s">
        <v>2923</v>
      </c>
      <c r="U560" s="19" t="s">
        <v>2923</v>
      </c>
    </row>
    <row r="561" spans="19:21" x14ac:dyDescent="0.25">
      <c r="S561" s="19" t="s">
        <v>2924</v>
      </c>
      <c r="T561" s="19" t="s">
        <v>2925</v>
      </c>
      <c r="U561" s="19" t="s">
        <v>2925</v>
      </c>
    </row>
    <row r="562" spans="19:21" x14ac:dyDescent="0.25">
      <c r="S562" s="19" t="s">
        <v>2926</v>
      </c>
      <c r="T562" s="19" t="s">
        <v>2927</v>
      </c>
      <c r="U562" s="19" t="s">
        <v>2927</v>
      </c>
    </row>
    <row r="563" spans="19:21" x14ac:dyDescent="0.25">
      <c r="S563" s="19" t="s">
        <v>2928</v>
      </c>
      <c r="T563" s="19" t="s">
        <v>2929</v>
      </c>
      <c r="U563" s="19" t="s">
        <v>2929</v>
      </c>
    </row>
    <row r="564" spans="19:21" x14ac:dyDescent="0.25">
      <c r="S564" s="19" t="s">
        <v>2930</v>
      </c>
      <c r="T564" s="19" t="s">
        <v>2931</v>
      </c>
      <c r="U564" s="19" t="s">
        <v>2931</v>
      </c>
    </row>
    <row r="565" spans="19:21" x14ac:dyDescent="0.25">
      <c r="S565" s="19" t="s">
        <v>2932</v>
      </c>
      <c r="T565" s="19" t="s">
        <v>2933</v>
      </c>
      <c r="U565" s="19" t="s">
        <v>2933</v>
      </c>
    </row>
    <row r="566" spans="19:21" x14ac:dyDescent="0.25">
      <c r="S566" s="19" t="s">
        <v>2934</v>
      </c>
      <c r="T566" s="19" t="s">
        <v>2935</v>
      </c>
      <c r="U566" s="19" t="s">
        <v>2935</v>
      </c>
    </row>
    <row r="567" spans="19:21" x14ac:dyDescent="0.25">
      <c r="S567" s="19" t="s">
        <v>2936</v>
      </c>
      <c r="T567" s="19" t="s">
        <v>2937</v>
      </c>
      <c r="U567" s="19" t="s">
        <v>2937</v>
      </c>
    </row>
    <row r="568" spans="19:21" x14ac:dyDescent="0.25">
      <c r="S568" s="19" t="s">
        <v>2938</v>
      </c>
      <c r="T568" s="19" t="s">
        <v>2939</v>
      </c>
      <c r="U568" s="19" t="s">
        <v>2939</v>
      </c>
    </row>
    <row r="569" spans="19:21" x14ac:dyDescent="0.25">
      <c r="S569" s="19" t="s">
        <v>2940</v>
      </c>
      <c r="T569" s="19" t="s">
        <v>2941</v>
      </c>
      <c r="U569" s="19" t="s">
        <v>2941</v>
      </c>
    </row>
    <row r="570" spans="19:21" x14ac:dyDescent="0.25">
      <c r="S570" s="19" t="s">
        <v>2942</v>
      </c>
      <c r="T570" s="19" t="s">
        <v>2943</v>
      </c>
      <c r="U570" s="19" t="s">
        <v>2943</v>
      </c>
    </row>
    <row r="571" spans="19:21" x14ac:dyDescent="0.25">
      <c r="S571" s="19" t="s">
        <v>2944</v>
      </c>
      <c r="T571" s="19" t="s">
        <v>2945</v>
      </c>
      <c r="U571" s="19" t="s">
        <v>2945</v>
      </c>
    </row>
    <row r="572" spans="19:21" x14ac:dyDescent="0.25">
      <c r="S572" s="19" t="s">
        <v>2946</v>
      </c>
      <c r="T572" s="19" t="s">
        <v>2947</v>
      </c>
      <c r="U572" s="19" t="s">
        <v>2947</v>
      </c>
    </row>
    <row r="573" spans="19:21" x14ac:dyDescent="0.25">
      <c r="S573" s="19" t="s">
        <v>2948</v>
      </c>
      <c r="T573" s="19" t="s">
        <v>2949</v>
      </c>
      <c r="U573" s="19" t="s">
        <v>2949</v>
      </c>
    </row>
    <row r="574" spans="19:21" x14ac:dyDescent="0.25">
      <c r="S574" s="19" t="s">
        <v>2950</v>
      </c>
      <c r="T574" s="19" t="s">
        <v>2951</v>
      </c>
      <c r="U574" s="19" t="s">
        <v>2951</v>
      </c>
    </row>
    <row r="575" spans="19:21" x14ac:dyDescent="0.25">
      <c r="S575" s="19" t="s">
        <v>2952</v>
      </c>
      <c r="T575" s="19" t="s">
        <v>2953</v>
      </c>
      <c r="U575" s="19" t="s">
        <v>2953</v>
      </c>
    </row>
    <row r="576" spans="19:21" x14ac:dyDescent="0.25">
      <c r="S576" s="19" t="s">
        <v>2954</v>
      </c>
      <c r="T576" s="19" t="s">
        <v>2955</v>
      </c>
      <c r="U576" s="19" t="s">
        <v>2955</v>
      </c>
    </row>
    <row r="577" spans="19:21" x14ac:dyDescent="0.25">
      <c r="S577" s="19" t="s">
        <v>2956</v>
      </c>
      <c r="T577" s="19" t="s">
        <v>2957</v>
      </c>
      <c r="U577" s="19" t="s">
        <v>2957</v>
      </c>
    </row>
    <row r="578" spans="19:21" x14ac:dyDescent="0.25">
      <c r="S578" s="19" t="s">
        <v>2958</v>
      </c>
      <c r="T578" s="19" t="s">
        <v>2959</v>
      </c>
      <c r="U578" s="19" t="s">
        <v>2959</v>
      </c>
    </row>
    <row r="579" spans="19:21" x14ac:dyDescent="0.25">
      <c r="S579" s="19" t="s">
        <v>2960</v>
      </c>
      <c r="T579" s="19" t="s">
        <v>2961</v>
      </c>
      <c r="U579" s="19" t="s">
        <v>2961</v>
      </c>
    </row>
    <row r="580" spans="19:21" x14ac:dyDescent="0.25">
      <c r="S580" s="19" t="s">
        <v>2962</v>
      </c>
      <c r="T580" s="19" t="s">
        <v>2963</v>
      </c>
      <c r="U580" s="19" t="s">
        <v>2963</v>
      </c>
    </row>
    <row r="581" spans="19:21" x14ac:dyDescent="0.25">
      <c r="S581" s="19" t="s">
        <v>2964</v>
      </c>
      <c r="T581" s="19" t="s">
        <v>2965</v>
      </c>
      <c r="U581" s="19" t="s">
        <v>2965</v>
      </c>
    </row>
    <row r="582" spans="19:21" x14ac:dyDescent="0.25">
      <c r="S582" s="19" t="s">
        <v>2966</v>
      </c>
      <c r="T582" s="19" t="s">
        <v>2967</v>
      </c>
      <c r="U582" s="19" t="s">
        <v>2967</v>
      </c>
    </row>
    <row r="583" spans="19:21" x14ac:dyDescent="0.25">
      <c r="S583" s="19" t="s">
        <v>2968</v>
      </c>
      <c r="T583" s="19" t="s">
        <v>2969</v>
      </c>
      <c r="U583" s="19" t="s">
        <v>2969</v>
      </c>
    </row>
    <row r="584" spans="19:21" x14ac:dyDescent="0.25">
      <c r="S584" s="19" t="s">
        <v>2970</v>
      </c>
      <c r="T584" s="19" t="s">
        <v>2971</v>
      </c>
      <c r="U584" s="19" t="s">
        <v>2971</v>
      </c>
    </row>
    <row r="585" spans="19:21" x14ac:dyDescent="0.25">
      <c r="S585" s="19" t="s">
        <v>2972</v>
      </c>
      <c r="T585" s="19" t="s">
        <v>2973</v>
      </c>
      <c r="U585" s="19" t="s">
        <v>2973</v>
      </c>
    </row>
    <row r="586" spans="19:21" x14ac:dyDescent="0.25">
      <c r="S586" s="19" t="s">
        <v>2974</v>
      </c>
      <c r="T586" s="19" t="s">
        <v>2975</v>
      </c>
      <c r="U586" s="19" t="s">
        <v>2975</v>
      </c>
    </row>
    <row r="587" spans="19:21" x14ac:dyDescent="0.25">
      <c r="S587" s="19" t="s">
        <v>2976</v>
      </c>
      <c r="T587" s="19" t="s">
        <v>2977</v>
      </c>
      <c r="U587" s="19" t="s">
        <v>2977</v>
      </c>
    </row>
    <row r="588" spans="19:21" x14ac:dyDescent="0.25">
      <c r="S588" s="19" t="s">
        <v>2978</v>
      </c>
      <c r="T588" s="19" t="s">
        <v>2979</v>
      </c>
      <c r="U588" s="19" t="s">
        <v>2979</v>
      </c>
    </row>
    <row r="589" spans="19:21" x14ac:dyDescent="0.25">
      <c r="S589" s="19" t="s">
        <v>2980</v>
      </c>
      <c r="T589" s="19" t="s">
        <v>2981</v>
      </c>
      <c r="U589" s="19" t="s">
        <v>2981</v>
      </c>
    </row>
    <row r="590" spans="19:21" x14ac:dyDescent="0.25">
      <c r="S590" s="19" t="s">
        <v>2982</v>
      </c>
      <c r="T590" s="19" t="s">
        <v>2983</v>
      </c>
      <c r="U590" s="19" t="s">
        <v>2983</v>
      </c>
    </row>
    <row r="591" spans="19:21" x14ac:dyDescent="0.25">
      <c r="S591" s="19" t="s">
        <v>2984</v>
      </c>
      <c r="T591" s="19" t="s">
        <v>2985</v>
      </c>
      <c r="U591" s="19" t="s">
        <v>2985</v>
      </c>
    </row>
    <row r="592" spans="19:21" x14ac:dyDescent="0.25">
      <c r="S592" s="19" t="s">
        <v>2986</v>
      </c>
      <c r="T592" s="19" t="s">
        <v>2987</v>
      </c>
      <c r="U592" s="19" t="s">
        <v>2987</v>
      </c>
    </row>
    <row r="593" spans="19:21" x14ac:dyDescent="0.25">
      <c r="S593" s="19" t="s">
        <v>2988</v>
      </c>
      <c r="T593" s="19" t="s">
        <v>2989</v>
      </c>
      <c r="U593" s="19" t="s">
        <v>2989</v>
      </c>
    </row>
    <row r="594" spans="19:21" x14ac:dyDescent="0.25">
      <c r="S594" s="19" t="s">
        <v>2990</v>
      </c>
      <c r="T594" s="19" t="s">
        <v>2945</v>
      </c>
      <c r="U594" s="19" t="s">
        <v>2945</v>
      </c>
    </row>
    <row r="595" spans="19:21" x14ac:dyDescent="0.25">
      <c r="S595" s="19" t="s">
        <v>2991</v>
      </c>
      <c r="T595" s="19" t="s">
        <v>2992</v>
      </c>
      <c r="U595" s="19" t="s">
        <v>2992</v>
      </c>
    </row>
    <row r="596" spans="19:21" x14ac:dyDescent="0.25">
      <c r="S596" s="19" t="s">
        <v>2993</v>
      </c>
      <c r="T596" s="19" t="s">
        <v>2994</v>
      </c>
      <c r="U596" s="19" t="s">
        <v>2994</v>
      </c>
    </row>
    <row r="597" spans="19:21" x14ac:dyDescent="0.25">
      <c r="S597" s="19" t="s">
        <v>2995</v>
      </c>
      <c r="T597" s="19" t="s">
        <v>2996</v>
      </c>
      <c r="U597" s="19" t="s">
        <v>2996</v>
      </c>
    </row>
    <row r="598" spans="19:21" x14ac:dyDescent="0.25">
      <c r="S598" s="19" t="s">
        <v>2997</v>
      </c>
      <c r="T598" s="19" t="s">
        <v>2998</v>
      </c>
      <c r="U598" s="19" t="s">
        <v>2998</v>
      </c>
    </row>
    <row r="599" spans="19:21" x14ac:dyDescent="0.25">
      <c r="S599" s="19" t="s">
        <v>2999</v>
      </c>
      <c r="T599" s="19" t="s">
        <v>3000</v>
      </c>
      <c r="U599" s="19" t="s">
        <v>3000</v>
      </c>
    </row>
    <row r="600" spans="19:21" x14ac:dyDescent="0.25">
      <c r="S600" s="19" t="s">
        <v>3001</v>
      </c>
      <c r="T600" s="19" t="s">
        <v>3002</v>
      </c>
      <c r="U600" s="19" t="s">
        <v>3002</v>
      </c>
    </row>
    <row r="601" spans="19:21" x14ac:dyDescent="0.25">
      <c r="S601" s="19" t="s">
        <v>3003</v>
      </c>
      <c r="T601" s="19" t="s">
        <v>3004</v>
      </c>
      <c r="U601" s="19" t="s">
        <v>3004</v>
      </c>
    </row>
    <row r="602" spans="19:21" x14ac:dyDescent="0.25">
      <c r="S602" s="19" t="s">
        <v>3005</v>
      </c>
      <c r="T602" s="19" t="s">
        <v>3006</v>
      </c>
      <c r="U602" s="19" t="s">
        <v>3006</v>
      </c>
    </row>
    <row r="603" spans="19:21" x14ac:dyDescent="0.25">
      <c r="S603" s="19" t="s">
        <v>3007</v>
      </c>
      <c r="T603" s="19" t="s">
        <v>3008</v>
      </c>
      <c r="U603" s="19" t="s">
        <v>3008</v>
      </c>
    </row>
    <row r="604" spans="19:21" x14ac:dyDescent="0.25">
      <c r="S604" s="19" t="s">
        <v>3009</v>
      </c>
      <c r="T604" s="19" t="s">
        <v>3010</v>
      </c>
      <c r="U604" s="19" t="s">
        <v>3010</v>
      </c>
    </row>
    <row r="605" spans="19:21" x14ac:dyDescent="0.25">
      <c r="S605" s="19" t="s">
        <v>3011</v>
      </c>
      <c r="T605" s="19" t="s">
        <v>3012</v>
      </c>
      <c r="U605" s="19" t="s">
        <v>3012</v>
      </c>
    </row>
    <row r="606" spans="19:21" x14ac:dyDescent="0.25">
      <c r="S606" s="19" t="s">
        <v>3013</v>
      </c>
      <c r="T606" s="19" t="s">
        <v>3014</v>
      </c>
      <c r="U606" s="19" t="s">
        <v>3014</v>
      </c>
    </row>
    <row r="607" spans="19:21" x14ac:dyDescent="0.25">
      <c r="S607" s="19" t="s">
        <v>3015</v>
      </c>
      <c r="T607" s="19" t="s">
        <v>3016</v>
      </c>
      <c r="U607" s="19" t="s">
        <v>3016</v>
      </c>
    </row>
    <row r="608" spans="19:21" x14ac:dyDescent="0.25">
      <c r="S608" s="19" t="s">
        <v>3017</v>
      </c>
      <c r="T608" s="19" t="s">
        <v>3018</v>
      </c>
      <c r="U608" s="19" t="s">
        <v>3018</v>
      </c>
    </row>
    <row r="609" spans="19:21" x14ac:dyDescent="0.25">
      <c r="S609" s="19" t="s">
        <v>3019</v>
      </c>
      <c r="T609" s="19" t="s">
        <v>3020</v>
      </c>
      <c r="U609" s="19" t="s">
        <v>3020</v>
      </c>
    </row>
    <row r="610" spans="19:21" x14ac:dyDescent="0.25">
      <c r="S610" s="19" t="s">
        <v>3021</v>
      </c>
      <c r="T610" s="19" t="s">
        <v>3022</v>
      </c>
      <c r="U610" s="19" t="s">
        <v>3022</v>
      </c>
    </row>
    <row r="611" spans="19:21" x14ac:dyDescent="0.25">
      <c r="S611" s="19" t="s">
        <v>3023</v>
      </c>
      <c r="T611" s="19" t="s">
        <v>3024</v>
      </c>
      <c r="U611" s="19" t="s">
        <v>3024</v>
      </c>
    </row>
    <row r="612" spans="19:21" x14ac:dyDescent="0.25">
      <c r="S612" s="19" t="s">
        <v>3025</v>
      </c>
      <c r="T612" s="19" t="s">
        <v>3026</v>
      </c>
      <c r="U612" s="19" t="s">
        <v>3026</v>
      </c>
    </row>
    <row r="613" spans="19:21" x14ac:dyDescent="0.25">
      <c r="S613" s="19" t="s">
        <v>3027</v>
      </c>
      <c r="T613" s="19" t="s">
        <v>815</v>
      </c>
      <c r="U613" s="19" t="s">
        <v>815</v>
      </c>
    </row>
    <row r="614" spans="19:21" x14ac:dyDescent="0.25">
      <c r="S614" s="19" t="s">
        <v>3028</v>
      </c>
      <c r="T614" s="19" t="s">
        <v>3029</v>
      </c>
      <c r="U614" s="19" t="s">
        <v>3029</v>
      </c>
    </row>
    <row r="615" spans="19:21" x14ac:dyDescent="0.25">
      <c r="S615" s="19" t="s">
        <v>3030</v>
      </c>
      <c r="T615" s="19" t="s">
        <v>3031</v>
      </c>
      <c r="U615" s="19" t="s">
        <v>3031</v>
      </c>
    </row>
    <row r="616" spans="19:21" x14ac:dyDescent="0.25">
      <c r="S616" s="19" t="s">
        <v>3032</v>
      </c>
      <c r="T616" s="19" t="s">
        <v>3033</v>
      </c>
      <c r="U616" s="19" t="s">
        <v>3033</v>
      </c>
    </row>
    <row r="617" spans="19:21" x14ac:dyDescent="0.25">
      <c r="S617" s="19" t="s">
        <v>3034</v>
      </c>
      <c r="T617" s="19" t="s">
        <v>3035</v>
      </c>
      <c r="U617" s="19" t="s">
        <v>3035</v>
      </c>
    </row>
    <row r="618" spans="19:21" x14ac:dyDescent="0.25">
      <c r="S618" s="19" t="s">
        <v>3036</v>
      </c>
      <c r="T618" s="19" t="s">
        <v>3037</v>
      </c>
      <c r="U618" s="19" t="s">
        <v>3037</v>
      </c>
    </row>
    <row r="619" spans="19:21" x14ac:dyDescent="0.25">
      <c r="S619" s="19" t="s">
        <v>3038</v>
      </c>
      <c r="T619" s="19" t="s">
        <v>3039</v>
      </c>
      <c r="U619" s="19" t="s">
        <v>3039</v>
      </c>
    </row>
    <row r="620" spans="19:21" x14ac:dyDescent="0.25">
      <c r="S620" s="19" t="s">
        <v>3040</v>
      </c>
      <c r="T620" s="19" t="s">
        <v>3041</v>
      </c>
      <c r="U620" s="19" t="s">
        <v>3041</v>
      </c>
    </row>
    <row r="621" spans="19:21" x14ac:dyDescent="0.25">
      <c r="S621" s="19" t="s">
        <v>3042</v>
      </c>
      <c r="T621" s="19" t="s">
        <v>3043</v>
      </c>
      <c r="U621" s="19" t="s">
        <v>3043</v>
      </c>
    </row>
    <row r="622" spans="19:21" x14ac:dyDescent="0.25">
      <c r="S622" s="19" t="s">
        <v>3044</v>
      </c>
      <c r="T622" s="19" t="s">
        <v>3045</v>
      </c>
      <c r="U622" s="19" t="s">
        <v>3045</v>
      </c>
    </row>
    <row r="623" spans="19:21" x14ac:dyDescent="0.25">
      <c r="S623" s="19" t="s">
        <v>3046</v>
      </c>
      <c r="T623" s="19" t="s">
        <v>3047</v>
      </c>
      <c r="U623" s="19" t="s">
        <v>3047</v>
      </c>
    </row>
    <row r="624" spans="19:21" x14ac:dyDescent="0.25">
      <c r="S624" s="19" t="s">
        <v>3048</v>
      </c>
      <c r="T624" s="19" t="s">
        <v>3049</v>
      </c>
      <c r="U624" s="19" t="s">
        <v>3049</v>
      </c>
    </row>
    <row r="625" spans="19:21" x14ac:dyDescent="0.25">
      <c r="S625" s="19" t="s">
        <v>3050</v>
      </c>
      <c r="T625" s="19" t="s">
        <v>3051</v>
      </c>
      <c r="U625" s="19" t="s">
        <v>3051</v>
      </c>
    </row>
    <row r="626" spans="19:21" x14ac:dyDescent="0.25">
      <c r="S626" s="19" t="s">
        <v>3052</v>
      </c>
      <c r="T626" s="19" t="s">
        <v>3053</v>
      </c>
      <c r="U626" s="19" t="s">
        <v>3053</v>
      </c>
    </row>
    <row r="627" spans="19:21" x14ac:dyDescent="0.25">
      <c r="S627" s="19" t="s">
        <v>3054</v>
      </c>
      <c r="T627" s="19" t="s">
        <v>3055</v>
      </c>
      <c r="U627" s="19" t="s">
        <v>3055</v>
      </c>
    </row>
    <row r="628" spans="19:21" x14ac:dyDescent="0.25">
      <c r="S628" s="19" t="s">
        <v>3056</v>
      </c>
      <c r="T628" s="19" t="s">
        <v>3057</v>
      </c>
      <c r="U628" s="19" t="s">
        <v>3057</v>
      </c>
    </row>
    <row r="629" spans="19:21" x14ac:dyDescent="0.25">
      <c r="S629" s="19" t="s">
        <v>3058</v>
      </c>
      <c r="T629" s="19" t="s">
        <v>3059</v>
      </c>
      <c r="U629" s="19" t="s">
        <v>3059</v>
      </c>
    </row>
    <row r="630" spans="19:21" x14ac:dyDescent="0.25">
      <c r="S630" s="19" t="s">
        <v>3060</v>
      </c>
      <c r="T630" s="19" t="s">
        <v>3061</v>
      </c>
      <c r="U630" s="19" t="s">
        <v>3061</v>
      </c>
    </row>
    <row r="631" spans="19:21" x14ac:dyDescent="0.25">
      <c r="S631" s="19" t="s">
        <v>3062</v>
      </c>
      <c r="T631" s="19" t="s">
        <v>3063</v>
      </c>
      <c r="U631" s="19" t="s">
        <v>3063</v>
      </c>
    </row>
    <row r="632" spans="19:21" x14ac:dyDescent="0.25">
      <c r="S632" s="19" t="s">
        <v>3064</v>
      </c>
      <c r="T632" s="19" t="s">
        <v>3065</v>
      </c>
      <c r="U632" s="19" t="s">
        <v>3065</v>
      </c>
    </row>
    <row r="633" spans="19:21" x14ac:dyDescent="0.25">
      <c r="S633" s="19" t="s">
        <v>3066</v>
      </c>
      <c r="T633" s="19" t="s">
        <v>3067</v>
      </c>
      <c r="U633" s="19" t="s">
        <v>3067</v>
      </c>
    </row>
    <row r="634" spans="19:21" x14ac:dyDescent="0.25">
      <c r="S634" s="19" t="s">
        <v>3068</v>
      </c>
      <c r="T634" s="19" t="s">
        <v>3069</v>
      </c>
      <c r="U634" s="19" t="s">
        <v>3069</v>
      </c>
    </row>
    <row r="635" spans="19:21" x14ac:dyDescent="0.25">
      <c r="S635" s="19" t="s">
        <v>3070</v>
      </c>
      <c r="T635" s="19" t="s">
        <v>3071</v>
      </c>
      <c r="U635" s="19" t="s">
        <v>3071</v>
      </c>
    </row>
    <row r="636" spans="19:21" x14ac:dyDescent="0.25">
      <c r="S636" s="19" t="s">
        <v>3072</v>
      </c>
      <c r="T636" s="19" t="s">
        <v>3073</v>
      </c>
      <c r="U636" s="19" t="s">
        <v>3073</v>
      </c>
    </row>
    <row r="637" spans="19:21" x14ac:dyDescent="0.25">
      <c r="S637" s="19" t="s">
        <v>3074</v>
      </c>
      <c r="T637" s="19" t="s">
        <v>3075</v>
      </c>
      <c r="U637" s="19" t="s">
        <v>3075</v>
      </c>
    </row>
    <row r="638" spans="19:21" x14ac:dyDescent="0.25">
      <c r="S638" s="19" t="s">
        <v>3076</v>
      </c>
      <c r="T638" s="19" t="s">
        <v>3077</v>
      </c>
      <c r="U638" s="19" t="s">
        <v>3077</v>
      </c>
    </row>
    <row r="639" spans="19:21" x14ac:dyDescent="0.25">
      <c r="S639" s="19" t="s">
        <v>3078</v>
      </c>
      <c r="T639" s="19" t="s">
        <v>3079</v>
      </c>
      <c r="U639" s="19" t="s">
        <v>3079</v>
      </c>
    </row>
    <row r="640" spans="19:21" x14ac:dyDescent="0.25">
      <c r="S640" s="19" t="s">
        <v>3080</v>
      </c>
      <c r="T640" s="19" t="s">
        <v>3081</v>
      </c>
      <c r="U640" s="19" t="s">
        <v>3081</v>
      </c>
    </row>
    <row r="641" spans="19:21" x14ac:dyDescent="0.25">
      <c r="S641" s="19" t="s">
        <v>3082</v>
      </c>
      <c r="T641" s="19" t="s">
        <v>3083</v>
      </c>
      <c r="U641" s="19" t="s">
        <v>3083</v>
      </c>
    </row>
    <row r="642" spans="19:21" x14ac:dyDescent="0.25">
      <c r="S642" s="19" t="s">
        <v>3084</v>
      </c>
      <c r="T642" s="19" t="s">
        <v>3085</v>
      </c>
      <c r="U642" s="19" t="s">
        <v>3085</v>
      </c>
    </row>
    <row r="643" spans="19:21" x14ac:dyDescent="0.25">
      <c r="S643" s="19" t="s">
        <v>3086</v>
      </c>
      <c r="T643" s="19" t="s">
        <v>3087</v>
      </c>
      <c r="U643" s="19" t="s">
        <v>3087</v>
      </c>
    </row>
    <row r="644" spans="19:21" x14ac:dyDescent="0.25">
      <c r="S644" s="19" t="s">
        <v>3088</v>
      </c>
      <c r="T644" s="19" t="s">
        <v>3089</v>
      </c>
      <c r="U644" s="19" t="s">
        <v>3089</v>
      </c>
    </row>
    <row r="645" spans="19:21" x14ac:dyDescent="0.25">
      <c r="S645" s="19" t="s">
        <v>3090</v>
      </c>
      <c r="T645" s="19" t="s">
        <v>3069</v>
      </c>
      <c r="U645" s="19" t="s">
        <v>3069</v>
      </c>
    </row>
    <row r="646" spans="19:21" x14ac:dyDescent="0.25">
      <c r="S646" s="19" t="s">
        <v>3091</v>
      </c>
      <c r="T646" s="19" t="s">
        <v>3092</v>
      </c>
      <c r="U646" s="19" t="s">
        <v>3092</v>
      </c>
    </row>
    <row r="647" spans="19:21" x14ac:dyDescent="0.25">
      <c r="S647" s="19" t="s">
        <v>3093</v>
      </c>
      <c r="T647" s="19" t="s">
        <v>3094</v>
      </c>
      <c r="U647" s="19" t="s">
        <v>3094</v>
      </c>
    </row>
    <row r="648" spans="19:21" x14ac:dyDescent="0.25">
      <c r="S648" s="19" t="s">
        <v>3095</v>
      </c>
      <c r="T648" s="19" t="s">
        <v>3096</v>
      </c>
      <c r="U648" s="19" t="s">
        <v>3096</v>
      </c>
    </row>
    <row r="649" spans="19:21" x14ac:dyDescent="0.25">
      <c r="S649" s="19" t="s">
        <v>3097</v>
      </c>
      <c r="T649" s="19" t="s">
        <v>3098</v>
      </c>
      <c r="U649" s="19" t="s">
        <v>3098</v>
      </c>
    </row>
    <row r="650" spans="19:21" x14ac:dyDescent="0.25">
      <c r="S650" s="19" t="s">
        <v>3099</v>
      </c>
      <c r="T650" s="19" t="s">
        <v>3100</v>
      </c>
      <c r="U650" s="19" t="s">
        <v>3100</v>
      </c>
    </row>
    <row r="651" spans="19:21" x14ac:dyDescent="0.25">
      <c r="S651" s="19" t="s">
        <v>3101</v>
      </c>
      <c r="T651" s="19" t="s">
        <v>3102</v>
      </c>
      <c r="U651" s="19" t="s">
        <v>3102</v>
      </c>
    </row>
    <row r="652" spans="19:21" x14ac:dyDescent="0.25">
      <c r="S652" s="19" t="s">
        <v>3103</v>
      </c>
      <c r="T652" s="19" t="s">
        <v>3104</v>
      </c>
      <c r="U652" s="19" t="s">
        <v>3104</v>
      </c>
    </row>
  </sheetData>
  <sortState ref="B2:B491">
    <sortCondition ref="B2"/>
  </sortState>
  <conditionalFormatting sqref="B355:B484">
    <cfRule type="duplicateValues" dxfId="51" priority="148"/>
  </conditionalFormatting>
  <conditionalFormatting sqref="B339:B354">
    <cfRule type="duplicateValues" dxfId="50" priority="2"/>
  </conditionalFormatting>
  <conditionalFormatting sqref="B339:B354">
    <cfRule type="duplicateValues" dxfId="49" priority="1"/>
  </conditionalFormatting>
  <conditionalFormatting sqref="B2:B354">
    <cfRule type="duplicateValues" dxfId="48" priority="3"/>
    <cfRule type="duplicateValues" dxfId="47" priority="4"/>
    <cfRule type="duplicateValues" dxfId="46" priority="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8" customWidth="1"/>
    <col min="5" max="8" width="16.42578125" customWidth="1"/>
    <col min="9" max="9" width="8.7109375" customWidth="1"/>
    <col min="10" max="11" width="16.42578125" customWidth="1"/>
  </cols>
  <sheetData>
    <row r="1" spans="1:13" ht="24" thickBot="1" x14ac:dyDescent="0.4">
      <c r="A1" s="1" t="s">
        <v>313</v>
      </c>
      <c r="B1" s="1"/>
      <c r="C1" s="1"/>
      <c r="D1" s="1"/>
      <c r="E1" s="1"/>
      <c r="F1" s="1"/>
      <c r="G1" s="1"/>
      <c r="H1" s="1"/>
      <c r="I1" s="1"/>
      <c r="J1" s="1"/>
      <c r="K1" s="1"/>
      <c r="L1" s="1"/>
      <c r="M1" s="1"/>
    </row>
    <row r="2" spans="1:13" ht="24" thickTop="1" x14ac:dyDescent="0.35">
      <c r="A2" s="26" t="s">
        <v>351</v>
      </c>
      <c r="B2" s="27" t="e">
        <f>#REF!</f>
        <v>#REF!</v>
      </c>
      <c r="C2" s="27"/>
      <c r="D2" s="18"/>
      <c r="E2" s="18"/>
      <c r="F2" s="18"/>
      <c r="G2" s="18"/>
      <c r="H2" s="18"/>
      <c r="I2" s="18"/>
      <c r="J2" s="18"/>
      <c r="K2" s="18"/>
      <c r="L2" s="18"/>
      <c r="M2" s="18"/>
    </row>
    <row r="3" spans="1:13" ht="30" x14ac:dyDescent="0.25">
      <c r="A3" s="9" t="s">
        <v>302</v>
      </c>
      <c r="B3" s="32" t="s">
        <v>356</v>
      </c>
      <c r="C3" s="32" t="s">
        <v>355</v>
      </c>
      <c r="D3" s="10" t="s">
        <v>310</v>
      </c>
      <c r="E3" s="10" t="s">
        <v>311</v>
      </c>
    </row>
    <row r="4" spans="1:13" x14ac:dyDescent="0.25">
      <c r="A4" t="s">
        <v>326</v>
      </c>
      <c r="B4" s="4">
        <f>COUNTIFS(q_Report_Integrated!$G:$G,$A4,q_Report_Integrated!$AN:$AN,Planning!$B$2)</f>
        <v>0</v>
      </c>
      <c r="C4" s="28" t="e">
        <f>Table6[[#This Row],[Total Open Projects]]/$B$22</f>
        <v>#DIV/0!</v>
      </c>
      <c r="D4" s="11">
        <f>SUMIF(q_Report_Integrated!$G:$G,A4,q_Report_Integrated!$V:$V)</f>
        <v>0</v>
      </c>
      <c r="E4" s="11">
        <f>SUMIF(q_Report_Integrated!$G:$G,B4,q_Report_Integrated!$W:$W)</f>
        <v>0</v>
      </c>
    </row>
    <row r="5" spans="1:13" x14ac:dyDescent="0.25">
      <c r="A5" t="s">
        <v>21</v>
      </c>
      <c r="B5" s="4">
        <f>COUNTIFS(q_Report_Integrated!$G:$G,$A5,q_Report_Integrated!$AN:$AN,Planning!$B$2)</f>
        <v>0</v>
      </c>
      <c r="C5" s="28" t="e">
        <f>Table6[[#This Row],[Total Open Projects]]/$B$22</f>
        <v>#DIV/0!</v>
      </c>
      <c r="D5" s="11">
        <f>SUMIF(q_Report_Integrated!$G:$G,A5,q_Report_Integrated!$V:$V)</f>
        <v>0</v>
      </c>
      <c r="E5" s="11">
        <f>SUMIF(q_Report_Integrated!$G:$G,B5,q_Report_Integrated!$W:$W)</f>
        <v>0</v>
      </c>
    </row>
    <row r="6" spans="1:13" x14ac:dyDescent="0.25">
      <c r="A6" t="s">
        <v>32</v>
      </c>
      <c r="B6" s="4">
        <f>COUNTIFS(q_Report_Integrated!$G:$G,$A6,q_Report_Integrated!$AN:$AN,Planning!$B$2)</f>
        <v>0</v>
      </c>
      <c r="C6" s="28" t="e">
        <f>Table6[[#This Row],[Total Open Projects]]/$B$22</f>
        <v>#DIV/0!</v>
      </c>
      <c r="D6" s="11">
        <f>SUMIF(q_Report_Integrated!$G:$G,A6,q_Report_Integrated!$V:$V)</f>
        <v>0</v>
      </c>
      <c r="E6" s="11">
        <f>SUMIF(q_Report_Integrated!$G:$G,B6,q_Report_Integrated!$W:$W)</f>
        <v>0</v>
      </c>
    </row>
    <row r="7" spans="1:13" x14ac:dyDescent="0.25">
      <c r="A7" t="s">
        <v>93</v>
      </c>
      <c r="B7" s="4">
        <f>COUNTIFS(q_Report_Integrated!$G:$G,$A7,q_Report_Integrated!$AN:$AN,Planning!$B$2)</f>
        <v>0</v>
      </c>
      <c r="C7" s="28" t="e">
        <f>Table6[[#This Row],[Total Open Projects]]/$B$22</f>
        <v>#DIV/0!</v>
      </c>
      <c r="D7" s="11">
        <f>SUMIF(q_Report_Integrated!$G:$G,A7,q_Report_Integrated!$V:$V)</f>
        <v>0</v>
      </c>
      <c r="E7" s="11">
        <f>SUMIF(q_Report_Integrated!$G:$G,B7,q_Report_Integrated!$W:$W)</f>
        <v>0</v>
      </c>
    </row>
    <row r="8" spans="1:13" x14ac:dyDescent="0.25">
      <c r="A8" t="s">
        <v>101</v>
      </c>
      <c r="B8" s="4">
        <f>COUNTIFS(q_Report_Integrated!$G:$G,$A8,q_Report_Integrated!$AN:$AN,Planning!$B$2)</f>
        <v>0</v>
      </c>
      <c r="C8" s="28" t="e">
        <f>Table6[[#This Row],[Total Open Projects]]/$B$22</f>
        <v>#DIV/0!</v>
      </c>
      <c r="D8" s="11">
        <f>SUMIF(q_Report_Integrated!$G:$G,A8,q_Report_Integrated!$V:$V)</f>
        <v>0</v>
      </c>
      <c r="E8" s="11">
        <f>SUMIF(q_Report_Integrated!$G:$G,B8,q_Report_Integrated!$W:$W)</f>
        <v>0</v>
      </c>
    </row>
    <row r="9" spans="1:13" x14ac:dyDescent="0.25">
      <c r="A9" t="s">
        <v>130</v>
      </c>
      <c r="B9" s="4">
        <f>COUNTIFS(q_Report_Integrated!$G:$G,$A9,q_Report_Integrated!$AN:$AN,Planning!$B$2)</f>
        <v>0</v>
      </c>
      <c r="C9" s="28" t="e">
        <f>Table6[[#This Row],[Total Open Projects]]/$B$22</f>
        <v>#DIV/0!</v>
      </c>
      <c r="D9" s="11">
        <f>SUMIF(q_Report_Integrated!$G:$G,A9,q_Report_Integrated!$V:$V)</f>
        <v>0</v>
      </c>
      <c r="E9" s="11">
        <f>SUMIF(q_Report_Integrated!$G:$G,B9,q_Report_Integrated!$W:$W)</f>
        <v>0</v>
      </c>
    </row>
    <row r="10" spans="1:13" x14ac:dyDescent="0.25">
      <c r="A10" t="s">
        <v>177</v>
      </c>
      <c r="B10" s="4">
        <f>COUNTIFS(q_Report_Integrated!$G:$G,$A10,q_Report_Integrated!$AN:$AN,Planning!$B$2)</f>
        <v>0</v>
      </c>
      <c r="C10" s="28" t="e">
        <f>Table6[[#This Row],[Total Open Projects]]/$B$22</f>
        <v>#DIV/0!</v>
      </c>
      <c r="D10" s="11">
        <f>SUMIF(q_Report_Integrated!$G:$G,A10,q_Report_Integrated!$V:$V)</f>
        <v>0</v>
      </c>
      <c r="E10" s="11">
        <f>SUMIF(q_Report_Integrated!$G:$G,B10,q_Report_Integrated!$W:$W)</f>
        <v>0</v>
      </c>
    </row>
    <row r="11" spans="1:13" x14ac:dyDescent="0.25">
      <c r="A11" t="s">
        <v>194</v>
      </c>
      <c r="B11" s="4">
        <f>COUNTIFS(q_Report_Integrated!$G:$G,$A11,q_Report_Integrated!$AN:$AN,Planning!$B$2)</f>
        <v>0</v>
      </c>
      <c r="C11" s="28" t="e">
        <f>Table6[[#This Row],[Total Open Projects]]/$B$22</f>
        <v>#DIV/0!</v>
      </c>
      <c r="D11" s="11">
        <f>SUMIF(q_Report_Integrated!$G:$G,A11,q_Report_Integrated!$V:$V)</f>
        <v>0</v>
      </c>
      <c r="E11" s="11">
        <f>SUMIF(q_Report_Integrated!$G:$G,B11,q_Report_Integrated!$W:$W)</f>
        <v>0</v>
      </c>
    </row>
    <row r="12" spans="1:13" x14ac:dyDescent="0.25">
      <c r="A12" t="s">
        <v>343</v>
      </c>
      <c r="B12" s="4">
        <f>COUNTIFS(q_Report_Integrated!$G:$G,$A12,q_Report_Integrated!$AN:$AN,Planning!$B$2)</f>
        <v>0</v>
      </c>
      <c r="C12" s="28" t="e">
        <f>Table6[[#This Row],[Total Open Projects]]/$B$22</f>
        <v>#DIV/0!</v>
      </c>
      <c r="D12" s="11">
        <f>SUMIF(q_Report_Integrated!$G:$G,A12,q_Report_Integrated!$V:$V)</f>
        <v>0</v>
      </c>
      <c r="E12" s="11">
        <f>SUMIF(q_Report_Integrated!$G:$G,B12,q_Report_Integrated!$W:$W)</f>
        <v>0</v>
      </c>
    </row>
    <row r="13" spans="1:13" x14ac:dyDescent="0.25">
      <c r="A13" t="s">
        <v>250</v>
      </c>
      <c r="B13" s="4">
        <f>COUNTIFS(q_Report_Integrated!$G:$G,$A13,q_Report_Integrated!$AN:$AN,Planning!$B$2)</f>
        <v>0</v>
      </c>
      <c r="C13" s="28" t="e">
        <f>Table6[[#This Row],[Total Open Projects]]/$B$22</f>
        <v>#DIV/0!</v>
      </c>
      <c r="D13" s="11">
        <f>SUMIF(q_Report_Integrated!$G:$G,A13,q_Report_Integrated!$V:$V)</f>
        <v>0</v>
      </c>
      <c r="E13" s="11">
        <f>SUMIF(q_Report_Integrated!$G:$G,B13,q_Report_Integrated!$W:$W)</f>
        <v>0</v>
      </c>
    </row>
    <row r="14" spans="1:13" x14ac:dyDescent="0.25">
      <c r="A14" t="s">
        <v>254</v>
      </c>
      <c r="B14" s="4">
        <f>COUNTIFS(q_Report_Integrated!$G:$G,$A14,q_Report_Integrated!$AN:$AN,Planning!$B$2)</f>
        <v>0</v>
      </c>
      <c r="C14" s="28" t="e">
        <f>Table6[[#This Row],[Total Open Projects]]/$B$22</f>
        <v>#DIV/0!</v>
      </c>
      <c r="D14" s="11">
        <f>SUMIF(q_Report_Integrated!$G:$G,A14,q_Report_Integrated!$V:$V)</f>
        <v>0</v>
      </c>
      <c r="E14" s="11">
        <f>SUMIF(q_Report_Integrated!$G:$G,B14,q_Report_Integrated!$W:$W)</f>
        <v>0</v>
      </c>
    </row>
    <row r="15" spans="1:13" x14ac:dyDescent="0.25">
      <c r="A15" t="s">
        <v>259</v>
      </c>
      <c r="B15" s="4">
        <f>COUNTIFS(q_Report_Integrated!$G:$G,$A15,q_Report_Integrated!$AN:$AN,Planning!$B$2)</f>
        <v>0</v>
      </c>
      <c r="C15" s="28" t="e">
        <f>Table6[[#This Row],[Total Open Projects]]/$B$22</f>
        <v>#DIV/0!</v>
      </c>
      <c r="D15" s="11">
        <f>SUMIF(q_Report_Integrated!$G:$G,A15,q_Report_Integrated!$V:$V)</f>
        <v>0</v>
      </c>
      <c r="E15" s="11">
        <f>SUMIF(q_Report_Integrated!$G:$G,B15,q_Report_Integrated!$W:$W)</f>
        <v>0</v>
      </c>
    </row>
    <row r="16" spans="1:13" x14ac:dyDescent="0.25">
      <c r="A16" t="s">
        <v>354</v>
      </c>
      <c r="B16" s="4">
        <f>COUNTIFS(q_Report_Integrated!$G:$G,$A16,q_Report_Integrated!$AN:$AN,Planning!$B$2)</f>
        <v>0</v>
      </c>
      <c r="C16" s="28" t="e">
        <f>Table6[[#This Row],[Total Open Projects]]/$B$22</f>
        <v>#DIV/0!</v>
      </c>
      <c r="D16" s="11">
        <f>SUMIF(q_Report_Integrated!$G:$G,A16,q_Report_Integrated!$V:$V)</f>
        <v>0</v>
      </c>
      <c r="E16" s="11">
        <f>SUMIF(q_Report_Integrated!$G:$G,B16,q_Report_Integrated!$W:$W)</f>
        <v>0</v>
      </c>
    </row>
    <row r="17" spans="1:9" x14ac:dyDescent="0.25">
      <c r="A17" t="s">
        <v>280</v>
      </c>
      <c r="B17" s="4">
        <f>COUNTIFS(q_Report_Integrated!$G:$G,$A17,q_Report_Integrated!$AN:$AN,Planning!$B$2)</f>
        <v>0</v>
      </c>
      <c r="C17" s="28" t="e">
        <f>Table6[[#This Row],[Total Open Projects]]/$B$22</f>
        <v>#DIV/0!</v>
      </c>
      <c r="D17" s="11">
        <f>SUMIF(q_Report_Integrated!$G:$G,A17,q_Report_Integrated!$V:$V)</f>
        <v>0</v>
      </c>
      <c r="E17" s="11">
        <f>SUMIF(q_Report_Integrated!$G:$G,B17,q_Report_Integrated!$W:$W)</f>
        <v>0</v>
      </c>
    </row>
    <row r="18" spans="1:9" x14ac:dyDescent="0.25">
      <c r="A18" t="s">
        <v>285</v>
      </c>
      <c r="B18" s="4">
        <f>COUNTIFS(q_Report_Integrated!$G:$G,$A18,q_Report_Integrated!$AN:$AN,Planning!$B$2)</f>
        <v>0</v>
      </c>
      <c r="C18" s="28" t="e">
        <f>Table6[[#This Row],[Total Open Projects]]/$B$22</f>
        <v>#DIV/0!</v>
      </c>
      <c r="D18" s="11">
        <f>SUMIF(q_Report_Integrated!$G:$G,A18,q_Report_Integrated!$V:$V)</f>
        <v>0</v>
      </c>
      <c r="E18" s="11">
        <f>SUMIF(q_Report_Integrated!$G:$G,B18,q_Report_Integrated!$W:$W)</f>
        <v>0</v>
      </c>
    </row>
    <row r="19" spans="1:9" x14ac:dyDescent="0.25">
      <c r="A19" t="s">
        <v>286</v>
      </c>
      <c r="B19" s="4">
        <f>COUNTIFS(q_Report_Integrated!$G:$G,$A19,q_Report_Integrated!$AN:$AN,Planning!$B$2)</f>
        <v>0</v>
      </c>
      <c r="C19" s="28" t="e">
        <f>Table6[[#This Row],[Total Open Projects]]/$B$22</f>
        <v>#DIV/0!</v>
      </c>
      <c r="D19" s="11">
        <f>SUMIF(q_Report_Integrated!$G:$G,A19,q_Report_Integrated!$V:$V)</f>
        <v>0</v>
      </c>
      <c r="E19" s="11">
        <f>SUMIF(q_Report_Integrated!$G:$G,B19,q_Report_Integrated!$W:$W)</f>
        <v>0</v>
      </c>
    </row>
    <row r="20" spans="1:9" x14ac:dyDescent="0.25">
      <c r="A20" t="s">
        <v>289</v>
      </c>
      <c r="B20" s="4">
        <f>COUNTIFS(q_Report_Integrated!$G:$G,$A20,q_Report_Integrated!$AN:$AN,Planning!$B$2)</f>
        <v>0</v>
      </c>
      <c r="C20" s="28" t="e">
        <f>Table6[[#This Row],[Total Open Projects]]/$B$22</f>
        <v>#DIV/0!</v>
      </c>
      <c r="D20" s="11">
        <f>SUMIF(q_Report_Integrated!$G:$G,A20,q_Report_Integrated!$V:$V)</f>
        <v>0</v>
      </c>
      <c r="E20" s="11">
        <f>SUMIF(q_Report_Integrated!$G:$G,B20,q_Report_Integrated!$W:$W)</f>
        <v>0</v>
      </c>
    </row>
    <row r="21" spans="1:9" ht="15.75" thickBot="1" x14ac:dyDescent="0.3">
      <c r="A21" t="s">
        <v>296</v>
      </c>
      <c r="B21" s="4">
        <f>COUNTIFS(q_Report_Integrated!$G:$G,$A21,q_Report_Integrated!$AN:$AN,Planning!$B$2)</f>
        <v>0</v>
      </c>
      <c r="C21" s="28" t="e">
        <f>Table6[[#This Row],[Total Open Projects]]/$B$22</f>
        <v>#DIV/0!</v>
      </c>
      <c r="D21" s="11">
        <f>SUMIF(q_Report_Integrated!$G:$G,A21,q_Report_Integrated!$V:$V)</f>
        <v>0</v>
      </c>
      <c r="E21" s="11">
        <f>SUMIF(q_Report_Integrated!$G:$G,B21,q_Report_Integrated!$W:$W)</f>
        <v>0</v>
      </c>
    </row>
    <row r="22" spans="1:9" ht="15.75" thickBot="1" x14ac:dyDescent="0.3">
      <c r="A22" s="5" t="s">
        <v>312</v>
      </c>
      <c r="B22" s="12">
        <f>SUM(B4:B21)</f>
        <v>0</v>
      </c>
      <c r="C22" s="29" t="e">
        <f>Table6[[#This Row],[Total Open Projects]]/$B$22</f>
        <v>#DIV/0!</v>
      </c>
      <c r="D22" s="13">
        <f>SUM(D4:D21)</f>
        <v>0</v>
      </c>
      <c r="E22" s="14">
        <f>SUM(E4:E21)</f>
        <v>0</v>
      </c>
    </row>
    <row r="25" spans="1:9" ht="15.75" x14ac:dyDescent="0.25">
      <c r="A25" s="35" t="s">
        <v>364</v>
      </c>
      <c r="B25" s="36"/>
      <c r="C25" s="36"/>
      <c r="D25" s="37"/>
      <c r="E25" s="36"/>
      <c r="F25" s="36"/>
      <c r="G25" s="36"/>
      <c r="H25" s="36"/>
      <c r="I25" s="36"/>
    </row>
    <row r="26" spans="1:9" x14ac:dyDescent="0.25">
      <c r="A26" s="17" t="s">
        <v>302</v>
      </c>
      <c r="B26" s="31">
        <v>2013</v>
      </c>
      <c r="C26" s="31">
        <v>2014</v>
      </c>
      <c r="D26" s="31">
        <v>2015</v>
      </c>
      <c r="E26" s="31">
        <v>2016</v>
      </c>
      <c r="F26" s="31">
        <v>2017</v>
      </c>
      <c r="G26" s="50">
        <v>2018</v>
      </c>
      <c r="H26" s="49" t="s">
        <v>363</v>
      </c>
      <c r="I26" s="51" t="s">
        <v>312</v>
      </c>
    </row>
    <row r="27" spans="1:9" x14ac:dyDescent="0.25">
      <c r="A27" s="15" t="s">
        <v>326</v>
      </c>
      <c r="B27" s="59" t="str">
        <f>IF(COUNTIFS(q_Report_Integrated!$AM:$AM,Planning!B$26,q_Report_Integrated!$G:$G,Planning!$A27,q_Report_Integrated!$AN:$AN,Planning!$B$2)=0,"",COUNTIFS(q_Report_Integrated!$AM:$AM,Planning!B$26,q_Report_Integrated!$G:$G,Planning!$A27,q_Report_Integrated!$AN:$AN,Planning!$B$2))</f>
        <v/>
      </c>
      <c r="C27" s="33" t="str">
        <f>IF(COUNTIFS(q_Report_Integrated!$AM:$AM,Planning!C$26,q_Report_Integrated!$G:$G,Planning!$A27,q_Report_Integrated!$AN:$AN,Planning!$B$2)=0,"",COUNTIFS(q_Report_Integrated!$AM:$AM,Planning!C$26,q_Report_Integrated!$G:$G,Planning!$A27,q_Report_Integrated!$AN:$AN,Planning!$B$2))</f>
        <v/>
      </c>
      <c r="D27" s="33" t="str">
        <f>IF(COUNTIFS(q_Report_Integrated!$AM:$AM,Planning!D$26,q_Report_Integrated!$G:$G,Planning!$A27,q_Report_Integrated!$AN:$AN,Planning!$B$2)=0,"",COUNTIFS(q_Report_Integrated!$AM:$AM,Planning!D$26,q_Report_Integrated!$G:$G,Planning!$A27,q_Report_Integrated!$AN:$AN,Planning!$B$2))</f>
        <v/>
      </c>
      <c r="E27" s="33" t="str">
        <f>IF(COUNTIFS(q_Report_Integrated!$AM:$AM,Planning!E$26,q_Report_Integrated!$G:$G,Planning!$A27,q_Report_Integrated!$AN:$AN,Planning!$B$2)=0,"",COUNTIFS(q_Report_Integrated!$AM:$AM,Planning!E$26,q_Report_Integrated!$G:$G,Planning!$A27,q_Report_Integrated!$AN:$AN,Planning!$B$2))</f>
        <v/>
      </c>
      <c r="F27" s="33" t="str">
        <f>IF(COUNTIFS(q_Report_Integrated!$AM:$AM,Planning!F$26,q_Report_Integrated!$G:$G,Planning!$A27,q_Report_Integrated!$AN:$AN,Planning!$B$2)=0,"",COUNTIFS(q_Report_Integrated!$AM:$AM,Planning!F$26,q_Report_Integrated!$G:$G,Planning!$A27,q_Report_Integrated!$AN:$AN,Planning!$B$2))</f>
        <v/>
      </c>
      <c r="G27" s="33" t="str">
        <f>IF(COUNTIFS(q_Report_Integrated!$AM:$AM,Planning!G$26,q_Report_Integrated!$G:$G,Planning!$A27,q_Report_Integrated!$AN:$AN,Planning!$B$2)=0,"",COUNTIFS(q_Report_Integrated!$AM:$AM,Planning!G$26,q_Report_Integrated!$G:$G,Planning!$A27,q_Report_Integrated!$AN:$AN,Planning!$B$2))</f>
        <v/>
      </c>
      <c r="H27" s="53" t="str">
        <f t="array" ref="H27">IF(COUNTIFS(q_Report_Integrated!$AK:$AK,Planning!H$26,q_Report_Integrated!$G:$G,Planning!$A27,q_Report_Integrated!$AN:$AN,Planning!$B$2)=0,"",COUNTIFS(q_Report_Integrated!$AK:$AK,Planning!H$26,q_Report_Integrated!$G:$G,Planning!$A27,q_Report_Integrated!$AN:$AN,Planning!$B$2))</f>
        <v/>
      </c>
      <c r="I27" s="33">
        <f>SUM(B27:H27)</f>
        <v>0</v>
      </c>
    </row>
    <row r="28" spans="1:9" x14ac:dyDescent="0.25">
      <c r="A28" s="16" t="s">
        <v>21</v>
      </c>
      <c r="B28" s="60" t="str">
        <f>IF(COUNTIFS(q_Report_Integrated!$AM:$AM,Planning!B$26,q_Report_Integrated!$G:$G,Planning!$A28,q_Report_Integrated!$AN:$AN,Planning!$B$2)=0,"",COUNTIFS(q_Report_Integrated!$AM:$AM,Planning!B$26,q_Report_Integrated!$G:$G,Planning!$A28,q_Report_Integrated!$AN:$AN,Planning!$B$2))</f>
        <v/>
      </c>
      <c r="C28" s="34" t="str">
        <f>IF(COUNTIFS(q_Report_Integrated!$AM:$AM,Planning!C$26,q_Report_Integrated!$G:$G,Planning!$A28,q_Report_Integrated!$AN:$AN,Planning!$B$2)=0,"",COUNTIFS(q_Report_Integrated!$AM:$AM,Planning!C$26,q_Report_Integrated!$G:$G,Planning!$A28,q_Report_Integrated!$AN:$AN,Planning!$B$2))</f>
        <v/>
      </c>
      <c r="D28" s="34" t="str">
        <f>IF(COUNTIFS(q_Report_Integrated!$AM:$AM,Planning!D$26,q_Report_Integrated!$G:$G,Planning!$A28,q_Report_Integrated!$AN:$AN,Planning!$B$2)=0,"",COUNTIFS(q_Report_Integrated!$AM:$AM,Planning!D$26,q_Report_Integrated!$G:$G,Planning!$A28,q_Report_Integrated!$AN:$AN,Planning!$B$2))</f>
        <v/>
      </c>
      <c r="E28" s="34" t="str">
        <f>IF(COUNTIFS(q_Report_Integrated!$AM:$AM,Planning!E$26,q_Report_Integrated!$G:$G,Planning!$A28,q_Report_Integrated!$AN:$AN,Planning!$B$2)=0,"",COUNTIFS(q_Report_Integrated!$AM:$AM,Planning!E$26,q_Report_Integrated!$G:$G,Planning!$A28,q_Report_Integrated!$AN:$AN,Planning!$B$2))</f>
        <v/>
      </c>
      <c r="F28" s="34" t="str">
        <f>IF(COUNTIFS(q_Report_Integrated!$AM:$AM,Planning!F$26,q_Report_Integrated!$G:$G,Planning!$A28,q_Report_Integrated!$AN:$AN,Planning!$B$2)=0,"",COUNTIFS(q_Report_Integrated!$AM:$AM,Planning!F$26,q_Report_Integrated!$G:$G,Planning!$A28,q_Report_Integrated!$AN:$AN,Planning!$B$2))</f>
        <v/>
      </c>
      <c r="G28" s="34" t="str">
        <f>IF(COUNTIFS(q_Report_Integrated!$AM:$AM,Planning!G$26,q_Report_Integrated!$G:$G,Planning!$A28,q_Report_Integrated!$AN:$AN,Planning!$B$2)=0,"",COUNTIFS(q_Report_Integrated!$AM:$AM,Planning!G$26,q_Report_Integrated!$G:$G,Planning!$A28,q_Report_Integrated!$AN:$AN,Planning!$B$2))</f>
        <v/>
      </c>
      <c r="H28" s="54" t="str">
        <f t="array" ref="H28">IF(COUNTIFS(q_Report_Integrated!$AK:$AK,Planning!H$26,q_Report_Integrated!$G:$G,Planning!$A28,q_Report_Integrated!$AN:$AN,Planning!$B$2)=0,"",COUNTIFS(q_Report_Integrated!$AK:$AK,Planning!H$26,q_Report_Integrated!$G:$G,Planning!$A28,q_Report_Integrated!$AN:$AN,Planning!$B$2))</f>
        <v/>
      </c>
      <c r="I28" s="33">
        <f t="shared" ref="I28:I44" si="0">SUM(B28:H28)</f>
        <v>0</v>
      </c>
    </row>
    <row r="29" spans="1:9" x14ac:dyDescent="0.25">
      <c r="A29" s="15" t="s">
        <v>32</v>
      </c>
      <c r="B29" s="59" t="str">
        <f>IF(COUNTIFS(q_Report_Integrated!$AM:$AM,Planning!B$26,q_Report_Integrated!$G:$G,Planning!$A29,q_Report_Integrated!$AN:$AN,Planning!$B$2)=0,"",COUNTIFS(q_Report_Integrated!$AM:$AM,Planning!B$26,q_Report_Integrated!$G:$G,Planning!$A29,q_Report_Integrated!$AN:$AN,Planning!$B$2))</f>
        <v/>
      </c>
      <c r="C29" s="33" t="str">
        <f>IF(COUNTIFS(q_Report_Integrated!$AM:$AM,Planning!C$26,q_Report_Integrated!$G:$G,Planning!$A29,q_Report_Integrated!$AN:$AN,Planning!$B$2)=0,"",COUNTIFS(q_Report_Integrated!$AM:$AM,Planning!C$26,q_Report_Integrated!$G:$G,Planning!$A29,q_Report_Integrated!$AN:$AN,Planning!$B$2))</f>
        <v/>
      </c>
      <c r="D29" s="33" t="str">
        <f>IF(COUNTIFS(q_Report_Integrated!$AM:$AM,Planning!D$26,q_Report_Integrated!$G:$G,Planning!$A29,q_Report_Integrated!$AN:$AN,Planning!$B$2)=0,"",COUNTIFS(q_Report_Integrated!$AM:$AM,Planning!D$26,q_Report_Integrated!$G:$G,Planning!$A29,q_Report_Integrated!$AN:$AN,Planning!$B$2))</f>
        <v/>
      </c>
      <c r="E29" s="33" t="str">
        <f>IF(COUNTIFS(q_Report_Integrated!$AM:$AM,Planning!E$26,q_Report_Integrated!$G:$G,Planning!$A29,q_Report_Integrated!$AN:$AN,Planning!$B$2)=0,"",COUNTIFS(q_Report_Integrated!$AM:$AM,Planning!E$26,q_Report_Integrated!$G:$G,Planning!$A29,q_Report_Integrated!$AN:$AN,Planning!$B$2))</f>
        <v/>
      </c>
      <c r="F29" s="33" t="str">
        <f>IF(COUNTIFS(q_Report_Integrated!$AM:$AM,Planning!F$26,q_Report_Integrated!$G:$G,Planning!$A29,q_Report_Integrated!$AN:$AN,Planning!$B$2)=0,"",COUNTIFS(q_Report_Integrated!$AM:$AM,Planning!F$26,q_Report_Integrated!$G:$G,Planning!$A29,q_Report_Integrated!$AN:$AN,Planning!$B$2))</f>
        <v/>
      </c>
      <c r="G29" s="33" t="str">
        <f>IF(COUNTIFS(q_Report_Integrated!$AM:$AM,Planning!G$26,q_Report_Integrated!$G:$G,Planning!$A29,q_Report_Integrated!$AN:$AN,Planning!$B$2)=0,"",COUNTIFS(q_Report_Integrated!$AM:$AM,Planning!G$26,q_Report_Integrated!$G:$G,Planning!$A29,q_Report_Integrated!$AN:$AN,Planning!$B$2))</f>
        <v/>
      </c>
      <c r="H29" s="53" t="str">
        <f t="array" ref="H29">IF(COUNTIFS(q_Report_Integrated!$AK:$AK,Planning!H$26,q_Report_Integrated!$G:$G,Planning!$A29,q_Report_Integrated!$AN:$AN,Planning!$B$2)=0,"",COUNTIFS(q_Report_Integrated!$AK:$AK,Planning!H$26,q_Report_Integrated!$G:$G,Planning!$A29,q_Report_Integrated!$AN:$AN,Planning!$B$2))</f>
        <v/>
      </c>
      <c r="I29" s="33">
        <f t="shared" si="0"/>
        <v>0</v>
      </c>
    </row>
    <row r="30" spans="1:9" x14ac:dyDescent="0.25">
      <c r="A30" s="16" t="s">
        <v>93</v>
      </c>
      <c r="B30" s="60" t="str">
        <f>IF(COUNTIFS(q_Report_Integrated!$AM:$AM,Planning!B$26,q_Report_Integrated!$G:$G,Planning!$A30,q_Report_Integrated!$AN:$AN,Planning!$B$2)=0,"",COUNTIFS(q_Report_Integrated!$AM:$AM,Planning!B$26,q_Report_Integrated!$G:$G,Planning!$A30,q_Report_Integrated!$AN:$AN,Planning!$B$2))</f>
        <v/>
      </c>
      <c r="C30" s="34" t="str">
        <f>IF(COUNTIFS(q_Report_Integrated!$AM:$AM,Planning!C$26,q_Report_Integrated!$G:$G,Planning!$A30,q_Report_Integrated!$AN:$AN,Planning!$B$2)=0,"",COUNTIFS(q_Report_Integrated!$AM:$AM,Planning!C$26,q_Report_Integrated!$G:$G,Planning!$A30,q_Report_Integrated!$AN:$AN,Planning!$B$2))</f>
        <v/>
      </c>
      <c r="D30" s="34" t="str">
        <f>IF(COUNTIFS(q_Report_Integrated!$AM:$AM,Planning!D$26,q_Report_Integrated!$G:$G,Planning!$A30,q_Report_Integrated!$AN:$AN,Planning!$B$2)=0,"",COUNTIFS(q_Report_Integrated!$AM:$AM,Planning!D$26,q_Report_Integrated!$G:$G,Planning!$A30,q_Report_Integrated!$AN:$AN,Planning!$B$2))</f>
        <v/>
      </c>
      <c r="E30" s="34" t="str">
        <f>IF(COUNTIFS(q_Report_Integrated!$AM:$AM,Planning!E$26,q_Report_Integrated!$G:$G,Planning!$A30,q_Report_Integrated!$AN:$AN,Planning!$B$2)=0,"",COUNTIFS(q_Report_Integrated!$AM:$AM,Planning!E$26,q_Report_Integrated!$G:$G,Planning!$A30,q_Report_Integrated!$AN:$AN,Planning!$B$2))</f>
        <v/>
      </c>
      <c r="F30" s="34" t="str">
        <f>IF(COUNTIFS(q_Report_Integrated!$AM:$AM,Planning!F$26,q_Report_Integrated!$G:$G,Planning!$A30,q_Report_Integrated!$AN:$AN,Planning!$B$2)=0,"",COUNTIFS(q_Report_Integrated!$AM:$AM,Planning!F$26,q_Report_Integrated!$G:$G,Planning!$A30,q_Report_Integrated!$AN:$AN,Planning!$B$2))</f>
        <v/>
      </c>
      <c r="G30" s="34" t="str">
        <f>IF(COUNTIFS(q_Report_Integrated!$AM:$AM,Planning!G$26,q_Report_Integrated!$G:$G,Planning!$A30,q_Report_Integrated!$AN:$AN,Planning!$B$2)=0,"",COUNTIFS(q_Report_Integrated!$AM:$AM,Planning!G$26,q_Report_Integrated!$G:$G,Planning!$A30,q_Report_Integrated!$AN:$AN,Planning!$B$2))</f>
        <v/>
      </c>
      <c r="H30" s="54" t="str">
        <f t="array" ref="H30">IF(COUNTIFS(q_Report_Integrated!$AK:$AK,Planning!H$26,q_Report_Integrated!$G:$G,Planning!$A30,q_Report_Integrated!$AN:$AN,Planning!$B$2)=0,"",COUNTIFS(q_Report_Integrated!$AK:$AK,Planning!H$26,q_Report_Integrated!$G:$G,Planning!$A30,q_Report_Integrated!$AN:$AN,Planning!$B$2))</f>
        <v/>
      </c>
      <c r="I30" s="33">
        <f t="shared" si="0"/>
        <v>0</v>
      </c>
    </row>
    <row r="31" spans="1:9" x14ac:dyDescent="0.25">
      <c r="A31" s="15" t="s">
        <v>101</v>
      </c>
      <c r="B31" s="59" t="str">
        <f>IF(COUNTIFS(q_Report_Integrated!$AM:$AM,Planning!B$26,q_Report_Integrated!$G:$G,Planning!$A31,q_Report_Integrated!$AN:$AN,Planning!$B$2)=0,"",COUNTIFS(q_Report_Integrated!$AM:$AM,Planning!B$26,q_Report_Integrated!$G:$G,Planning!$A31,q_Report_Integrated!$AN:$AN,Planning!$B$2))</f>
        <v/>
      </c>
      <c r="C31" s="33" t="str">
        <f>IF(COUNTIFS(q_Report_Integrated!$AM:$AM,Planning!C$26,q_Report_Integrated!$G:$G,Planning!$A31,q_Report_Integrated!$AN:$AN,Planning!$B$2)=0,"",COUNTIFS(q_Report_Integrated!$AM:$AM,Planning!C$26,q_Report_Integrated!$G:$G,Planning!$A31,q_Report_Integrated!$AN:$AN,Planning!$B$2))</f>
        <v/>
      </c>
      <c r="D31" s="33" t="str">
        <f>IF(COUNTIFS(q_Report_Integrated!$AM:$AM,Planning!D$26,q_Report_Integrated!$G:$G,Planning!$A31,q_Report_Integrated!$AN:$AN,Planning!$B$2)=0,"",COUNTIFS(q_Report_Integrated!$AM:$AM,Planning!D$26,q_Report_Integrated!$G:$G,Planning!$A31,q_Report_Integrated!$AN:$AN,Planning!$B$2))</f>
        <v/>
      </c>
      <c r="E31" s="33" t="str">
        <f>IF(COUNTIFS(q_Report_Integrated!$AM:$AM,Planning!E$26,q_Report_Integrated!$G:$G,Planning!$A31,q_Report_Integrated!$AN:$AN,Planning!$B$2)=0,"",COUNTIFS(q_Report_Integrated!$AM:$AM,Planning!E$26,q_Report_Integrated!$G:$G,Planning!$A31,q_Report_Integrated!$AN:$AN,Planning!$B$2))</f>
        <v/>
      </c>
      <c r="F31" s="33" t="str">
        <f>IF(COUNTIFS(q_Report_Integrated!$AM:$AM,Planning!F$26,q_Report_Integrated!$G:$G,Planning!$A31,q_Report_Integrated!$AN:$AN,Planning!$B$2)=0,"",COUNTIFS(q_Report_Integrated!$AM:$AM,Planning!F$26,q_Report_Integrated!$G:$G,Planning!$A31,q_Report_Integrated!$AN:$AN,Planning!$B$2))</f>
        <v/>
      </c>
      <c r="G31" s="33" t="str">
        <f>IF(COUNTIFS(q_Report_Integrated!$AM:$AM,Planning!G$26,q_Report_Integrated!$G:$G,Planning!$A31,q_Report_Integrated!$AN:$AN,Planning!$B$2)=0,"",COUNTIFS(q_Report_Integrated!$AM:$AM,Planning!G$26,q_Report_Integrated!$G:$G,Planning!$A31,q_Report_Integrated!$AN:$AN,Planning!$B$2))</f>
        <v/>
      </c>
      <c r="H31" s="53" t="str">
        <f t="array" ref="H31">IF(COUNTIFS(q_Report_Integrated!$AK:$AK,Planning!H$26,q_Report_Integrated!$G:$G,Planning!$A31,q_Report_Integrated!$AN:$AN,Planning!$B$2)=0,"",COUNTIFS(q_Report_Integrated!$AK:$AK,Planning!H$26,q_Report_Integrated!$G:$G,Planning!$A31,q_Report_Integrated!$AN:$AN,Planning!$B$2))</f>
        <v/>
      </c>
      <c r="I31" s="33">
        <f t="shared" si="0"/>
        <v>0</v>
      </c>
    </row>
    <row r="32" spans="1:9" x14ac:dyDescent="0.25">
      <c r="A32" s="16" t="s">
        <v>130</v>
      </c>
      <c r="B32" s="60" t="str">
        <f>IF(COUNTIFS(q_Report_Integrated!$AM:$AM,Planning!B$26,q_Report_Integrated!$G:$G,Planning!$A32,q_Report_Integrated!$AN:$AN,Planning!$B$2)=0,"",COUNTIFS(q_Report_Integrated!$AM:$AM,Planning!B$26,q_Report_Integrated!$G:$G,Planning!$A32,q_Report_Integrated!$AN:$AN,Planning!$B$2))</f>
        <v/>
      </c>
      <c r="C32" s="34" t="str">
        <f>IF(COUNTIFS(q_Report_Integrated!$AM:$AM,Planning!C$26,q_Report_Integrated!$G:$G,Planning!$A32,q_Report_Integrated!$AN:$AN,Planning!$B$2)=0,"",COUNTIFS(q_Report_Integrated!$AM:$AM,Planning!C$26,q_Report_Integrated!$G:$G,Planning!$A32,q_Report_Integrated!$AN:$AN,Planning!$B$2))</f>
        <v/>
      </c>
      <c r="D32" s="34" t="str">
        <f>IF(COUNTIFS(q_Report_Integrated!$AM:$AM,Planning!D$26,q_Report_Integrated!$G:$G,Planning!$A32,q_Report_Integrated!$AN:$AN,Planning!$B$2)=0,"",COUNTIFS(q_Report_Integrated!$AM:$AM,Planning!D$26,q_Report_Integrated!$G:$G,Planning!$A32,q_Report_Integrated!$AN:$AN,Planning!$B$2))</f>
        <v/>
      </c>
      <c r="E32" s="34" t="str">
        <f>IF(COUNTIFS(q_Report_Integrated!$AM:$AM,Planning!E$26,q_Report_Integrated!$G:$G,Planning!$A32,q_Report_Integrated!$AN:$AN,Planning!$B$2)=0,"",COUNTIFS(q_Report_Integrated!$AM:$AM,Planning!E$26,q_Report_Integrated!$G:$G,Planning!$A32,q_Report_Integrated!$AN:$AN,Planning!$B$2))</f>
        <v/>
      </c>
      <c r="F32" s="34" t="str">
        <f>IF(COUNTIFS(q_Report_Integrated!$AM:$AM,Planning!F$26,q_Report_Integrated!$G:$G,Planning!$A32,q_Report_Integrated!$AN:$AN,Planning!$B$2)=0,"",COUNTIFS(q_Report_Integrated!$AM:$AM,Planning!F$26,q_Report_Integrated!$G:$G,Planning!$A32,q_Report_Integrated!$AN:$AN,Planning!$B$2))</f>
        <v/>
      </c>
      <c r="G32" s="34" t="str">
        <f>IF(COUNTIFS(q_Report_Integrated!$AM:$AM,Planning!G$26,q_Report_Integrated!$G:$G,Planning!$A32,q_Report_Integrated!$AN:$AN,Planning!$B$2)=0,"",COUNTIFS(q_Report_Integrated!$AM:$AM,Planning!G$26,q_Report_Integrated!$G:$G,Planning!$A32,q_Report_Integrated!$AN:$AN,Planning!$B$2))</f>
        <v/>
      </c>
      <c r="H32" s="54" t="str">
        <f t="array" ref="H32">IF(COUNTIFS(q_Report_Integrated!$AK:$AK,Planning!H$26,q_Report_Integrated!$G:$G,Planning!$A32,q_Report_Integrated!$AN:$AN,Planning!$B$2)=0,"",COUNTIFS(q_Report_Integrated!$AK:$AK,Planning!H$26,q_Report_Integrated!$G:$G,Planning!$A32,q_Report_Integrated!$AN:$AN,Planning!$B$2))</f>
        <v/>
      </c>
      <c r="I32" s="33">
        <f t="shared" si="0"/>
        <v>0</v>
      </c>
    </row>
    <row r="33" spans="1:9" x14ac:dyDescent="0.25">
      <c r="A33" s="15" t="s">
        <v>177</v>
      </c>
      <c r="B33" s="59" t="str">
        <f>IF(COUNTIFS(q_Report_Integrated!$AM:$AM,Planning!B$26,q_Report_Integrated!$G:$G,Planning!$A33,q_Report_Integrated!$AN:$AN,Planning!$B$2)=0,"",COUNTIFS(q_Report_Integrated!$AM:$AM,Planning!B$26,q_Report_Integrated!$G:$G,Planning!$A33,q_Report_Integrated!$AN:$AN,Planning!$B$2))</f>
        <v/>
      </c>
      <c r="C33" s="33" t="str">
        <f>IF(COUNTIFS(q_Report_Integrated!$AM:$AM,Planning!C$26,q_Report_Integrated!$G:$G,Planning!$A33,q_Report_Integrated!$AN:$AN,Planning!$B$2)=0,"",COUNTIFS(q_Report_Integrated!$AM:$AM,Planning!C$26,q_Report_Integrated!$G:$G,Planning!$A33,q_Report_Integrated!$AN:$AN,Planning!$B$2))</f>
        <v/>
      </c>
      <c r="D33" s="33" t="str">
        <f>IF(COUNTIFS(q_Report_Integrated!$AM:$AM,Planning!D$26,q_Report_Integrated!$G:$G,Planning!$A33,q_Report_Integrated!$AN:$AN,Planning!$B$2)=0,"",COUNTIFS(q_Report_Integrated!$AM:$AM,Planning!D$26,q_Report_Integrated!$G:$G,Planning!$A33,q_Report_Integrated!$AN:$AN,Planning!$B$2))</f>
        <v/>
      </c>
      <c r="E33" s="33" t="str">
        <f>IF(COUNTIFS(q_Report_Integrated!$AM:$AM,Planning!E$26,q_Report_Integrated!$G:$G,Planning!$A33,q_Report_Integrated!$AN:$AN,Planning!$B$2)=0,"",COUNTIFS(q_Report_Integrated!$AM:$AM,Planning!E$26,q_Report_Integrated!$G:$G,Planning!$A33,q_Report_Integrated!$AN:$AN,Planning!$B$2))</f>
        <v/>
      </c>
      <c r="F33" s="33" t="str">
        <f>IF(COUNTIFS(q_Report_Integrated!$AM:$AM,Planning!F$26,q_Report_Integrated!$G:$G,Planning!$A33,q_Report_Integrated!$AN:$AN,Planning!$B$2)=0,"",COUNTIFS(q_Report_Integrated!$AM:$AM,Planning!F$26,q_Report_Integrated!$G:$G,Planning!$A33,q_Report_Integrated!$AN:$AN,Planning!$B$2))</f>
        <v/>
      </c>
      <c r="G33" s="33" t="str">
        <f>IF(COUNTIFS(q_Report_Integrated!$AM:$AM,Planning!G$26,q_Report_Integrated!$G:$G,Planning!$A33,q_Report_Integrated!$AN:$AN,Planning!$B$2)=0,"",COUNTIFS(q_Report_Integrated!$AM:$AM,Planning!G$26,q_Report_Integrated!$G:$G,Planning!$A33,q_Report_Integrated!$AN:$AN,Planning!$B$2))</f>
        <v/>
      </c>
      <c r="H33" s="53" t="str">
        <f t="array" ref="H33">IF(COUNTIFS(q_Report_Integrated!$AK:$AK,Planning!H$26,q_Report_Integrated!$G:$G,Planning!$A33,q_Report_Integrated!$AN:$AN,Planning!$B$2)=0,"",COUNTIFS(q_Report_Integrated!$AK:$AK,Planning!H$26,q_Report_Integrated!$G:$G,Planning!$A33,q_Report_Integrated!$AN:$AN,Planning!$B$2))</f>
        <v/>
      </c>
      <c r="I33" s="33">
        <f t="shared" si="0"/>
        <v>0</v>
      </c>
    </row>
    <row r="34" spans="1:9" x14ac:dyDescent="0.25">
      <c r="A34" s="16" t="s">
        <v>194</v>
      </c>
      <c r="B34" s="60" t="str">
        <f>IF(COUNTIFS(q_Report_Integrated!$AM:$AM,Planning!B$26,q_Report_Integrated!$G:$G,Planning!$A34,q_Report_Integrated!$AN:$AN,Planning!$B$2)=0,"",COUNTIFS(q_Report_Integrated!$AM:$AM,Planning!B$26,q_Report_Integrated!$G:$G,Planning!$A34,q_Report_Integrated!$AN:$AN,Planning!$B$2))</f>
        <v/>
      </c>
      <c r="C34" s="34" t="str">
        <f>IF(COUNTIFS(q_Report_Integrated!$AM:$AM,Planning!C$26,q_Report_Integrated!$G:$G,Planning!$A34,q_Report_Integrated!$AN:$AN,Planning!$B$2)=0,"",COUNTIFS(q_Report_Integrated!$AM:$AM,Planning!C$26,q_Report_Integrated!$G:$G,Planning!$A34,q_Report_Integrated!$AN:$AN,Planning!$B$2))</f>
        <v/>
      </c>
      <c r="D34" s="34" t="str">
        <f>IF(COUNTIFS(q_Report_Integrated!$AM:$AM,Planning!D$26,q_Report_Integrated!$G:$G,Planning!$A34,q_Report_Integrated!$AN:$AN,Planning!$B$2)=0,"",COUNTIFS(q_Report_Integrated!$AM:$AM,Planning!D$26,q_Report_Integrated!$G:$G,Planning!$A34,q_Report_Integrated!$AN:$AN,Planning!$B$2))</f>
        <v/>
      </c>
      <c r="E34" s="34" t="str">
        <f>IF(COUNTIFS(q_Report_Integrated!$AM:$AM,Planning!E$26,q_Report_Integrated!$G:$G,Planning!$A34,q_Report_Integrated!$AN:$AN,Planning!$B$2)=0,"",COUNTIFS(q_Report_Integrated!$AM:$AM,Planning!E$26,q_Report_Integrated!$G:$G,Planning!$A34,q_Report_Integrated!$AN:$AN,Planning!$B$2))</f>
        <v/>
      </c>
      <c r="F34" s="34" t="str">
        <f>IF(COUNTIFS(q_Report_Integrated!$AM:$AM,Planning!F$26,q_Report_Integrated!$G:$G,Planning!$A34,q_Report_Integrated!$AN:$AN,Planning!$B$2)=0,"",COUNTIFS(q_Report_Integrated!$AM:$AM,Planning!F$26,q_Report_Integrated!$G:$G,Planning!$A34,q_Report_Integrated!$AN:$AN,Planning!$B$2))</f>
        <v/>
      </c>
      <c r="G34" s="34" t="str">
        <f>IF(COUNTIFS(q_Report_Integrated!$AM:$AM,Planning!G$26,q_Report_Integrated!$G:$G,Planning!$A34,q_Report_Integrated!$AN:$AN,Planning!$B$2)=0,"",COUNTIFS(q_Report_Integrated!$AM:$AM,Planning!G$26,q_Report_Integrated!$G:$G,Planning!$A34,q_Report_Integrated!$AN:$AN,Planning!$B$2))</f>
        <v/>
      </c>
      <c r="H34" s="54" t="str">
        <f t="array" ref="H34">IF(COUNTIFS(q_Report_Integrated!$AK:$AK,Planning!H$26,q_Report_Integrated!$G:$G,Planning!$A34,q_Report_Integrated!$AN:$AN,Planning!$B$2)=0,"",COUNTIFS(q_Report_Integrated!$AK:$AK,Planning!H$26,q_Report_Integrated!$G:$G,Planning!$A34,q_Report_Integrated!$AN:$AN,Planning!$B$2))</f>
        <v/>
      </c>
      <c r="I34" s="33">
        <f t="shared" si="0"/>
        <v>0</v>
      </c>
    </row>
    <row r="35" spans="1:9" x14ac:dyDescent="0.25">
      <c r="A35" s="15" t="s">
        <v>343</v>
      </c>
      <c r="B35" s="59" t="str">
        <f>IF(COUNTIFS(q_Report_Integrated!$AM:$AM,Planning!B$26,q_Report_Integrated!$G:$G,Planning!$A35,q_Report_Integrated!$AN:$AN,Planning!$B$2)=0,"",COUNTIFS(q_Report_Integrated!$AM:$AM,Planning!B$26,q_Report_Integrated!$G:$G,Planning!$A35,q_Report_Integrated!$AN:$AN,Planning!$B$2))</f>
        <v/>
      </c>
      <c r="C35" s="33" t="str">
        <f>IF(COUNTIFS(q_Report_Integrated!$AM:$AM,Planning!C$26,q_Report_Integrated!$G:$G,Planning!$A35,q_Report_Integrated!$AN:$AN,Planning!$B$2)=0,"",COUNTIFS(q_Report_Integrated!$AM:$AM,Planning!C$26,q_Report_Integrated!$G:$G,Planning!$A35,q_Report_Integrated!$AN:$AN,Planning!$B$2))</f>
        <v/>
      </c>
      <c r="D35" s="33" t="str">
        <f>IF(COUNTIFS(q_Report_Integrated!$AM:$AM,Planning!D$26,q_Report_Integrated!$G:$G,Planning!$A35,q_Report_Integrated!$AN:$AN,Planning!$B$2)=0,"",COUNTIFS(q_Report_Integrated!$AM:$AM,Planning!D$26,q_Report_Integrated!$G:$G,Planning!$A35,q_Report_Integrated!$AN:$AN,Planning!$B$2))</f>
        <v/>
      </c>
      <c r="E35" s="33" t="str">
        <f>IF(COUNTIFS(q_Report_Integrated!$AM:$AM,Planning!E$26,q_Report_Integrated!$G:$G,Planning!$A35,q_Report_Integrated!$AN:$AN,Planning!$B$2)=0,"",COUNTIFS(q_Report_Integrated!$AM:$AM,Planning!E$26,q_Report_Integrated!$G:$G,Planning!$A35,q_Report_Integrated!$AN:$AN,Planning!$B$2))</f>
        <v/>
      </c>
      <c r="F35" s="33" t="str">
        <f>IF(COUNTIFS(q_Report_Integrated!$AM:$AM,Planning!F$26,q_Report_Integrated!$G:$G,Planning!$A35,q_Report_Integrated!$AN:$AN,Planning!$B$2)=0,"",COUNTIFS(q_Report_Integrated!$AM:$AM,Planning!F$26,q_Report_Integrated!$G:$G,Planning!$A35,q_Report_Integrated!$AN:$AN,Planning!$B$2))</f>
        <v/>
      </c>
      <c r="G35" s="33" t="str">
        <f>IF(COUNTIFS(q_Report_Integrated!$AM:$AM,Planning!G$26,q_Report_Integrated!$G:$G,Planning!$A35,q_Report_Integrated!$AN:$AN,Planning!$B$2)=0,"",COUNTIFS(q_Report_Integrated!$AM:$AM,Planning!G$26,q_Report_Integrated!$G:$G,Planning!$A35,q_Report_Integrated!$AN:$AN,Planning!$B$2))</f>
        <v/>
      </c>
      <c r="H35" s="53" t="str">
        <f t="array" ref="H35">IF(COUNTIFS(q_Report_Integrated!$AK:$AK,Planning!H$26,q_Report_Integrated!$G:$G,Planning!$A35,q_Report_Integrated!$AN:$AN,Planning!$B$2)=0,"",COUNTIFS(q_Report_Integrated!$AK:$AK,Planning!H$26,q_Report_Integrated!$G:$G,Planning!$A35,q_Report_Integrated!$AN:$AN,Planning!$B$2))</f>
        <v/>
      </c>
      <c r="I35" s="33">
        <f t="shared" si="0"/>
        <v>0</v>
      </c>
    </row>
    <row r="36" spans="1:9" x14ac:dyDescent="0.25">
      <c r="A36" s="16" t="s">
        <v>250</v>
      </c>
      <c r="B36" s="60" t="str">
        <f>IF(COUNTIFS(q_Report_Integrated!$AM:$AM,Planning!B$26,q_Report_Integrated!$G:$G,Planning!$A36,q_Report_Integrated!$AN:$AN,Planning!$B$2)=0,"",COUNTIFS(q_Report_Integrated!$AM:$AM,Planning!B$26,q_Report_Integrated!$G:$G,Planning!$A36,q_Report_Integrated!$AN:$AN,Planning!$B$2))</f>
        <v/>
      </c>
      <c r="C36" s="34" t="str">
        <f>IF(COUNTIFS(q_Report_Integrated!$AM:$AM,Planning!C$26,q_Report_Integrated!$G:$G,Planning!$A36,q_Report_Integrated!$AN:$AN,Planning!$B$2)=0,"",COUNTIFS(q_Report_Integrated!$AM:$AM,Planning!C$26,q_Report_Integrated!$G:$G,Planning!$A36,q_Report_Integrated!$AN:$AN,Planning!$B$2))</f>
        <v/>
      </c>
      <c r="D36" s="34" t="str">
        <f>IF(COUNTIFS(q_Report_Integrated!$AM:$AM,Planning!D$26,q_Report_Integrated!$G:$G,Planning!$A36,q_Report_Integrated!$AN:$AN,Planning!$B$2)=0,"",COUNTIFS(q_Report_Integrated!$AM:$AM,Planning!D$26,q_Report_Integrated!$G:$G,Planning!$A36,q_Report_Integrated!$AN:$AN,Planning!$B$2))</f>
        <v/>
      </c>
      <c r="E36" s="34" t="str">
        <f>IF(COUNTIFS(q_Report_Integrated!$AM:$AM,Planning!E$26,q_Report_Integrated!$G:$G,Planning!$A36,q_Report_Integrated!$AN:$AN,Planning!$B$2)=0,"",COUNTIFS(q_Report_Integrated!$AM:$AM,Planning!E$26,q_Report_Integrated!$G:$G,Planning!$A36,q_Report_Integrated!$AN:$AN,Planning!$B$2))</f>
        <v/>
      </c>
      <c r="F36" s="34" t="str">
        <f>IF(COUNTIFS(q_Report_Integrated!$AM:$AM,Planning!F$26,q_Report_Integrated!$G:$G,Planning!$A36,q_Report_Integrated!$AN:$AN,Planning!$B$2)=0,"",COUNTIFS(q_Report_Integrated!$AM:$AM,Planning!F$26,q_Report_Integrated!$G:$G,Planning!$A36,q_Report_Integrated!$AN:$AN,Planning!$B$2))</f>
        <v/>
      </c>
      <c r="G36" s="34" t="str">
        <f>IF(COUNTIFS(q_Report_Integrated!$AM:$AM,Planning!G$26,q_Report_Integrated!$G:$G,Planning!$A36,q_Report_Integrated!$AN:$AN,Planning!$B$2)=0,"",COUNTIFS(q_Report_Integrated!$AM:$AM,Planning!G$26,q_Report_Integrated!$G:$G,Planning!$A36,q_Report_Integrated!$AN:$AN,Planning!$B$2))</f>
        <v/>
      </c>
      <c r="H36" s="54" t="str">
        <f t="array" ref="H36">IF(COUNTIFS(q_Report_Integrated!$AK:$AK,Planning!H$26,q_Report_Integrated!$G:$G,Planning!$A36,q_Report_Integrated!$AN:$AN,Planning!$B$2)=0,"",COUNTIFS(q_Report_Integrated!$AK:$AK,Planning!H$26,q_Report_Integrated!$G:$G,Planning!$A36,q_Report_Integrated!$AN:$AN,Planning!$B$2))</f>
        <v/>
      </c>
      <c r="I36" s="33">
        <f t="shared" si="0"/>
        <v>0</v>
      </c>
    </row>
    <row r="37" spans="1:9" x14ac:dyDescent="0.25">
      <c r="A37" s="15" t="s">
        <v>254</v>
      </c>
      <c r="B37" s="59" t="str">
        <f>IF(COUNTIFS(q_Report_Integrated!$AM:$AM,Planning!B$26,q_Report_Integrated!$G:$G,Planning!$A37,q_Report_Integrated!$AN:$AN,Planning!$B$2)=0,"",COUNTIFS(q_Report_Integrated!$AM:$AM,Planning!B$26,q_Report_Integrated!$G:$G,Planning!$A37,q_Report_Integrated!$AN:$AN,Planning!$B$2))</f>
        <v/>
      </c>
      <c r="C37" s="33" t="str">
        <f>IF(COUNTIFS(q_Report_Integrated!$AM:$AM,Planning!C$26,q_Report_Integrated!$G:$G,Planning!$A37,q_Report_Integrated!$AN:$AN,Planning!$B$2)=0,"",COUNTIFS(q_Report_Integrated!$AM:$AM,Planning!C$26,q_Report_Integrated!$G:$G,Planning!$A37,q_Report_Integrated!$AN:$AN,Planning!$B$2))</f>
        <v/>
      </c>
      <c r="D37" s="33" t="str">
        <f>IF(COUNTIFS(q_Report_Integrated!$AM:$AM,Planning!D$26,q_Report_Integrated!$G:$G,Planning!$A37,q_Report_Integrated!$AN:$AN,Planning!$B$2)=0,"",COUNTIFS(q_Report_Integrated!$AM:$AM,Planning!D$26,q_Report_Integrated!$G:$G,Planning!$A37,q_Report_Integrated!$AN:$AN,Planning!$B$2))</f>
        <v/>
      </c>
      <c r="E37" s="33" t="str">
        <f>IF(COUNTIFS(q_Report_Integrated!$AM:$AM,Planning!E$26,q_Report_Integrated!$G:$G,Planning!$A37,q_Report_Integrated!$AN:$AN,Planning!$B$2)=0,"",COUNTIFS(q_Report_Integrated!$AM:$AM,Planning!E$26,q_Report_Integrated!$G:$G,Planning!$A37,q_Report_Integrated!$AN:$AN,Planning!$B$2))</f>
        <v/>
      </c>
      <c r="F37" s="33" t="str">
        <f>IF(COUNTIFS(q_Report_Integrated!$AM:$AM,Planning!F$26,q_Report_Integrated!$G:$G,Planning!$A37,q_Report_Integrated!$AN:$AN,Planning!$B$2)=0,"",COUNTIFS(q_Report_Integrated!$AM:$AM,Planning!F$26,q_Report_Integrated!$G:$G,Planning!$A37,q_Report_Integrated!$AN:$AN,Planning!$B$2))</f>
        <v/>
      </c>
      <c r="G37" s="33" t="str">
        <f>IF(COUNTIFS(q_Report_Integrated!$AM:$AM,Planning!G$26,q_Report_Integrated!$G:$G,Planning!$A37,q_Report_Integrated!$AN:$AN,Planning!$B$2)=0,"",COUNTIFS(q_Report_Integrated!$AM:$AM,Planning!G$26,q_Report_Integrated!$G:$G,Planning!$A37,q_Report_Integrated!$AN:$AN,Planning!$B$2))</f>
        <v/>
      </c>
      <c r="H37" s="53" t="str">
        <f t="array" ref="H37">IF(COUNTIFS(q_Report_Integrated!$AK:$AK,Planning!H$26,q_Report_Integrated!$G:$G,Planning!$A37,q_Report_Integrated!$AN:$AN,Planning!$B$2)=0,"",COUNTIFS(q_Report_Integrated!$AK:$AK,Planning!H$26,q_Report_Integrated!$G:$G,Planning!$A37,q_Report_Integrated!$AN:$AN,Planning!$B$2))</f>
        <v/>
      </c>
      <c r="I37" s="33">
        <f t="shared" si="0"/>
        <v>0</v>
      </c>
    </row>
    <row r="38" spans="1:9" x14ac:dyDescent="0.25">
      <c r="A38" s="16" t="s">
        <v>259</v>
      </c>
      <c r="B38" s="60" t="str">
        <f>IF(COUNTIFS(q_Report_Integrated!$AM:$AM,Planning!B$26,q_Report_Integrated!$G:$G,Planning!$A38,q_Report_Integrated!$AN:$AN,Planning!$B$2)=0,"",COUNTIFS(q_Report_Integrated!$AM:$AM,Planning!B$26,q_Report_Integrated!$G:$G,Planning!$A38,q_Report_Integrated!$AN:$AN,Planning!$B$2))</f>
        <v/>
      </c>
      <c r="C38" s="34" t="str">
        <f>IF(COUNTIFS(q_Report_Integrated!$AM:$AM,Planning!C$26,q_Report_Integrated!$G:$G,Planning!$A38,q_Report_Integrated!$AN:$AN,Planning!$B$2)=0,"",COUNTIFS(q_Report_Integrated!$AM:$AM,Planning!C$26,q_Report_Integrated!$G:$G,Planning!$A38,q_Report_Integrated!$AN:$AN,Planning!$B$2))</f>
        <v/>
      </c>
      <c r="D38" s="34" t="str">
        <f>IF(COUNTIFS(q_Report_Integrated!$AM:$AM,Planning!D$26,q_Report_Integrated!$G:$G,Planning!$A38,q_Report_Integrated!$AN:$AN,Planning!$B$2)=0,"",COUNTIFS(q_Report_Integrated!$AM:$AM,Planning!D$26,q_Report_Integrated!$G:$G,Planning!$A38,q_Report_Integrated!$AN:$AN,Planning!$B$2))</f>
        <v/>
      </c>
      <c r="E38" s="34" t="str">
        <f>IF(COUNTIFS(q_Report_Integrated!$AM:$AM,Planning!E$26,q_Report_Integrated!$G:$G,Planning!$A38,q_Report_Integrated!$AN:$AN,Planning!$B$2)=0,"",COUNTIFS(q_Report_Integrated!$AM:$AM,Planning!E$26,q_Report_Integrated!$G:$G,Planning!$A38,q_Report_Integrated!$AN:$AN,Planning!$B$2))</f>
        <v/>
      </c>
      <c r="F38" s="34" t="str">
        <f>IF(COUNTIFS(q_Report_Integrated!$AM:$AM,Planning!F$26,q_Report_Integrated!$G:$G,Planning!$A38,q_Report_Integrated!$AN:$AN,Planning!$B$2)=0,"",COUNTIFS(q_Report_Integrated!$AM:$AM,Planning!F$26,q_Report_Integrated!$G:$G,Planning!$A38,q_Report_Integrated!$AN:$AN,Planning!$B$2))</f>
        <v/>
      </c>
      <c r="G38" s="34" t="str">
        <f>IF(COUNTIFS(q_Report_Integrated!$AM:$AM,Planning!G$26,q_Report_Integrated!$G:$G,Planning!$A38,q_Report_Integrated!$AN:$AN,Planning!$B$2)=0,"",COUNTIFS(q_Report_Integrated!$AM:$AM,Planning!G$26,q_Report_Integrated!$G:$G,Planning!$A38,q_Report_Integrated!$AN:$AN,Planning!$B$2))</f>
        <v/>
      </c>
      <c r="H38" s="54" t="str">
        <f t="array" ref="H38">IF(COUNTIFS(q_Report_Integrated!$AK:$AK,Planning!H$26,q_Report_Integrated!$G:$G,Planning!$A38,q_Report_Integrated!$AN:$AN,Planning!$B$2)=0,"",COUNTIFS(q_Report_Integrated!$AK:$AK,Planning!H$26,q_Report_Integrated!$G:$G,Planning!$A38,q_Report_Integrated!$AN:$AN,Planning!$B$2))</f>
        <v/>
      </c>
      <c r="I38" s="33">
        <f t="shared" si="0"/>
        <v>0</v>
      </c>
    </row>
    <row r="39" spans="1:9" x14ac:dyDescent="0.25">
      <c r="A39" s="15" t="s">
        <v>354</v>
      </c>
      <c r="B39" s="59" t="str">
        <f>IF(COUNTIFS(q_Report_Integrated!$AM:$AM,Planning!B$26,q_Report_Integrated!$G:$G,Planning!$A39,q_Report_Integrated!$AN:$AN,Planning!$B$2)=0,"",COUNTIFS(q_Report_Integrated!$AM:$AM,Planning!B$26,q_Report_Integrated!$G:$G,Planning!$A39,q_Report_Integrated!$AN:$AN,Planning!$B$2))</f>
        <v/>
      </c>
      <c r="C39" s="33" t="str">
        <f>IF(COUNTIFS(q_Report_Integrated!$AM:$AM,Planning!C$26,q_Report_Integrated!$G:$G,Planning!$A39,q_Report_Integrated!$AN:$AN,Planning!$B$2)=0,"",COUNTIFS(q_Report_Integrated!$AM:$AM,Planning!C$26,q_Report_Integrated!$G:$G,Planning!$A39,q_Report_Integrated!$AN:$AN,Planning!$B$2))</f>
        <v/>
      </c>
      <c r="D39" s="33" t="str">
        <f>IF(COUNTIFS(q_Report_Integrated!$AM:$AM,Planning!D$26,q_Report_Integrated!$G:$G,Planning!$A39,q_Report_Integrated!$AN:$AN,Planning!$B$2)=0,"",COUNTIFS(q_Report_Integrated!$AM:$AM,Planning!D$26,q_Report_Integrated!$G:$G,Planning!$A39,q_Report_Integrated!$AN:$AN,Planning!$B$2))</f>
        <v/>
      </c>
      <c r="E39" s="33" t="str">
        <f>IF(COUNTIFS(q_Report_Integrated!$AM:$AM,Planning!E$26,q_Report_Integrated!$G:$G,Planning!$A39,q_Report_Integrated!$AN:$AN,Planning!$B$2)=0,"",COUNTIFS(q_Report_Integrated!$AM:$AM,Planning!E$26,q_Report_Integrated!$G:$G,Planning!$A39,q_Report_Integrated!$AN:$AN,Planning!$B$2))</f>
        <v/>
      </c>
      <c r="F39" s="33" t="str">
        <f>IF(COUNTIFS(q_Report_Integrated!$AM:$AM,Planning!F$26,q_Report_Integrated!$G:$G,Planning!$A39,q_Report_Integrated!$AN:$AN,Planning!$B$2)=0,"",COUNTIFS(q_Report_Integrated!$AM:$AM,Planning!F$26,q_Report_Integrated!$G:$G,Planning!$A39,q_Report_Integrated!$AN:$AN,Planning!$B$2))</f>
        <v/>
      </c>
      <c r="G39" s="33" t="str">
        <f>IF(COUNTIFS(q_Report_Integrated!$AM:$AM,Planning!G$26,q_Report_Integrated!$G:$G,Planning!$A39,q_Report_Integrated!$AN:$AN,Planning!$B$2)=0,"",COUNTIFS(q_Report_Integrated!$AM:$AM,Planning!G$26,q_Report_Integrated!$G:$G,Planning!$A39,q_Report_Integrated!$AN:$AN,Planning!$B$2))</f>
        <v/>
      </c>
      <c r="H39" s="53" t="str">
        <f t="array" ref="H39">IF(COUNTIFS(q_Report_Integrated!$AK:$AK,Planning!H$26,q_Report_Integrated!$G:$G,Planning!$A39,q_Report_Integrated!$AN:$AN,Planning!$B$2)=0,"",COUNTIFS(q_Report_Integrated!$AK:$AK,Planning!H$26,q_Report_Integrated!$G:$G,Planning!$A39,q_Report_Integrated!$AN:$AN,Planning!$B$2))</f>
        <v/>
      </c>
      <c r="I39" s="33">
        <f t="shared" si="0"/>
        <v>0</v>
      </c>
    </row>
    <row r="40" spans="1:9" x14ac:dyDescent="0.25">
      <c r="A40" s="16" t="s">
        <v>280</v>
      </c>
      <c r="B40" s="60" t="str">
        <f>IF(COUNTIFS(q_Report_Integrated!$AM:$AM,Planning!B$26,q_Report_Integrated!$G:$G,Planning!$A40,q_Report_Integrated!$AN:$AN,Planning!$B$2)=0,"",COUNTIFS(q_Report_Integrated!$AM:$AM,Planning!B$26,q_Report_Integrated!$G:$G,Planning!$A40,q_Report_Integrated!$AN:$AN,Planning!$B$2))</f>
        <v/>
      </c>
      <c r="C40" s="34" t="str">
        <f>IF(COUNTIFS(q_Report_Integrated!$AM:$AM,Planning!C$26,q_Report_Integrated!$G:$G,Planning!$A40,q_Report_Integrated!$AN:$AN,Planning!$B$2)=0,"",COUNTIFS(q_Report_Integrated!$AM:$AM,Planning!C$26,q_Report_Integrated!$G:$G,Planning!$A40,q_Report_Integrated!$AN:$AN,Planning!$B$2))</f>
        <v/>
      </c>
      <c r="D40" s="34" t="str">
        <f>IF(COUNTIFS(q_Report_Integrated!$AM:$AM,Planning!D$26,q_Report_Integrated!$G:$G,Planning!$A40,q_Report_Integrated!$AN:$AN,Planning!$B$2)=0,"",COUNTIFS(q_Report_Integrated!$AM:$AM,Planning!D$26,q_Report_Integrated!$G:$G,Planning!$A40,q_Report_Integrated!$AN:$AN,Planning!$B$2))</f>
        <v/>
      </c>
      <c r="E40" s="34" t="str">
        <f>IF(COUNTIFS(q_Report_Integrated!$AM:$AM,Planning!E$26,q_Report_Integrated!$G:$G,Planning!$A40,q_Report_Integrated!$AN:$AN,Planning!$B$2)=0,"",COUNTIFS(q_Report_Integrated!$AM:$AM,Planning!E$26,q_Report_Integrated!$G:$G,Planning!$A40,q_Report_Integrated!$AN:$AN,Planning!$B$2))</f>
        <v/>
      </c>
      <c r="F40" s="34" t="str">
        <f>IF(COUNTIFS(q_Report_Integrated!$AM:$AM,Planning!F$26,q_Report_Integrated!$G:$G,Planning!$A40,q_Report_Integrated!$AN:$AN,Planning!$B$2)=0,"",COUNTIFS(q_Report_Integrated!$AM:$AM,Planning!F$26,q_Report_Integrated!$G:$G,Planning!$A40,q_Report_Integrated!$AN:$AN,Planning!$B$2))</f>
        <v/>
      </c>
      <c r="G40" s="34" t="str">
        <f>IF(COUNTIFS(q_Report_Integrated!$AM:$AM,Planning!G$26,q_Report_Integrated!$G:$G,Planning!$A40,q_Report_Integrated!$AN:$AN,Planning!$B$2)=0,"",COUNTIFS(q_Report_Integrated!$AM:$AM,Planning!G$26,q_Report_Integrated!$G:$G,Planning!$A40,q_Report_Integrated!$AN:$AN,Planning!$B$2))</f>
        <v/>
      </c>
      <c r="H40" s="54" t="str">
        <f t="array" ref="H40">IF(COUNTIFS(q_Report_Integrated!$AK:$AK,Planning!H$26,q_Report_Integrated!$G:$G,Planning!$A40,q_Report_Integrated!$AN:$AN,Planning!$B$2)=0,"",COUNTIFS(q_Report_Integrated!$AK:$AK,Planning!H$26,q_Report_Integrated!$G:$G,Planning!$A40,q_Report_Integrated!$AN:$AN,Planning!$B$2))</f>
        <v/>
      </c>
      <c r="I40" s="33">
        <f t="shared" si="0"/>
        <v>0</v>
      </c>
    </row>
    <row r="41" spans="1:9" x14ac:dyDescent="0.25">
      <c r="A41" s="15" t="s">
        <v>285</v>
      </c>
      <c r="B41" s="59" t="str">
        <f>IF(COUNTIFS(q_Report_Integrated!$AM:$AM,Planning!B$26,q_Report_Integrated!$G:$G,Planning!$A41,q_Report_Integrated!$AN:$AN,Planning!$B$2)=0,"",COUNTIFS(q_Report_Integrated!$AM:$AM,Planning!B$26,q_Report_Integrated!$G:$G,Planning!$A41,q_Report_Integrated!$AN:$AN,Planning!$B$2))</f>
        <v/>
      </c>
      <c r="C41" s="33" t="str">
        <f>IF(COUNTIFS(q_Report_Integrated!$AM:$AM,Planning!C$26,q_Report_Integrated!$G:$G,Planning!$A41,q_Report_Integrated!$AN:$AN,Planning!$B$2)=0,"",COUNTIFS(q_Report_Integrated!$AM:$AM,Planning!C$26,q_Report_Integrated!$G:$G,Planning!$A41,q_Report_Integrated!$AN:$AN,Planning!$B$2))</f>
        <v/>
      </c>
      <c r="D41" s="33" t="str">
        <f>IF(COUNTIFS(q_Report_Integrated!$AM:$AM,Planning!D$26,q_Report_Integrated!$G:$G,Planning!$A41,q_Report_Integrated!$AN:$AN,Planning!$B$2)=0,"",COUNTIFS(q_Report_Integrated!$AM:$AM,Planning!D$26,q_Report_Integrated!$G:$G,Planning!$A41,q_Report_Integrated!$AN:$AN,Planning!$B$2))</f>
        <v/>
      </c>
      <c r="E41" s="33" t="str">
        <f>IF(COUNTIFS(q_Report_Integrated!$AM:$AM,Planning!E$26,q_Report_Integrated!$G:$G,Planning!$A41,q_Report_Integrated!$AN:$AN,Planning!$B$2)=0,"",COUNTIFS(q_Report_Integrated!$AM:$AM,Planning!E$26,q_Report_Integrated!$G:$G,Planning!$A41,q_Report_Integrated!$AN:$AN,Planning!$B$2))</f>
        <v/>
      </c>
      <c r="F41" s="33" t="str">
        <f>IF(COUNTIFS(q_Report_Integrated!$AM:$AM,Planning!F$26,q_Report_Integrated!$G:$G,Planning!$A41,q_Report_Integrated!$AN:$AN,Planning!$B$2)=0,"",COUNTIFS(q_Report_Integrated!$AM:$AM,Planning!F$26,q_Report_Integrated!$G:$G,Planning!$A41,q_Report_Integrated!$AN:$AN,Planning!$B$2))</f>
        <v/>
      </c>
      <c r="G41" s="33" t="str">
        <f>IF(COUNTIFS(q_Report_Integrated!$AM:$AM,Planning!G$26,q_Report_Integrated!$G:$G,Planning!$A41,q_Report_Integrated!$AN:$AN,Planning!$B$2)=0,"",COUNTIFS(q_Report_Integrated!$AM:$AM,Planning!G$26,q_Report_Integrated!$G:$G,Planning!$A41,q_Report_Integrated!$AN:$AN,Planning!$B$2))</f>
        <v/>
      </c>
      <c r="H41" s="53" t="str">
        <f t="array" ref="H41">IF(COUNTIFS(q_Report_Integrated!$AK:$AK,Planning!H$26,q_Report_Integrated!$G:$G,Planning!$A41,q_Report_Integrated!$AN:$AN,Planning!$B$2)=0,"",COUNTIFS(q_Report_Integrated!$AK:$AK,Planning!H$26,q_Report_Integrated!$G:$G,Planning!$A41,q_Report_Integrated!$AN:$AN,Planning!$B$2))</f>
        <v/>
      </c>
      <c r="I41" s="33">
        <f t="shared" si="0"/>
        <v>0</v>
      </c>
    </row>
    <row r="42" spans="1:9" x14ac:dyDescent="0.25">
      <c r="A42" s="16" t="s">
        <v>286</v>
      </c>
      <c r="B42" s="60" t="str">
        <f>IF(COUNTIFS(q_Report_Integrated!$AM:$AM,Planning!B$26,q_Report_Integrated!$G:$G,Planning!$A42,q_Report_Integrated!$AN:$AN,Planning!$B$2)=0,"",COUNTIFS(q_Report_Integrated!$AM:$AM,Planning!B$26,q_Report_Integrated!$G:$G,Planning!$A42,q_Report_Integrated!$AN:$AN,Planning!$B$2))</f>
        <v/>
      </c>
      <c r="C42" s="34" t="str">
        <f>IF(COUNTIFS(q_Report_Integrated!$AM:$AM,Planning!C$26,q_Report_Integrated!$G:$G,Planning!$A42,q_Report_Integrated!$AN:$AN,Planning!$B$2)=0,"",COUNTIFS(q_Report_Integrated!$AM:$AM,Planning!C$26,q_Report_Integrated!$G:$G,Planning!$A42,q_Report_Integrated!$AN:$AN,Planning!$B$2))</f>
        <v/>
      </c>
      <c r="D42" s="34" t="str">
        <f>IF(COUNTIFS(q_Report_Integrated!$AM:$AM,Planning!D$26,q_Report_Integrated!$G:$G,Planning!$A42,q_Report_Integrated!$AN:$AN,Planning!$B$2)=0,"",COUNTIFS(q_Report_Integrated!$AM:$AM,Planning!D$26,q_Report_Integrated!$G:$G,Planning!$A42,q_Report_Integrated!$AN:$AN,Planning!$B$2))</f>
        <v/>
      </c>
      <c r="E42" s="34" t="str">
        <f>IF(COUNTIFS(q_Report_Integrated!$AM:$AM,Planning!E$26,q_Report_Integrated!$G:$G,Planning!$A42,q_Report_Integrated!$AN:$AN,Planning!$B$2)=0,"",COUNTIFS(q_Report_Integrated!$AM:$AM,Planning!E$26,q_Report_Integrated!$G:$G,Planning!$A42,q_Report_Integrated!$AN:$AN,Planning!$B$2))</f>
        <v/>
      </c>
      <c r="F42" s="34" t="str">
        <f>IF(COUNTIFS(q_Report_Integrated!$AM:$AM,Planning!F$26,q_Report_Integrated!$G:$G,Planning!$A42,q_Report_Integrated!$AN:$AN,Planning!$B$2)=0,"",COUNTIFS(q_Report_Integrated!$AM:$AM,Planning!F$26,q_Report_Integrated!$G:$G,Planning!$A42,q_Report_Integrated!$AN:$AN,Planning!$B$2))</f>
        <v/>
      </c>
      <c r="G42" s="34" t="str">
        <f>IF(COUNTIFS(q_Report_Integrated!$AM:$AM,Planning!G$26,q_Report_Integrated!$G:$G,Planning!$A42,q_Report_Integrated!$AN:$AN,Planning!$B$2)=0,"",COUNTIFS(q_Report_Integrated!$AM:$AM,Planning!G$26,q_Report_Integrated!$G:$G,Planning!$A42,q_Report_Integrated!$AN:$AN,Planning!$B$2))</f>
        <v/>
      </c>
      <c r="H42" s="54" t="str">
        <f t="array" ref="H42">IF(COUNTIFS(q_Report_Integrated!$AK:$AK,Planning!H$26,q_Report_Integrated!$G:$G,Planning!$A42,q_Report_Integrated!$AN:$AN,Planning!$B$2)=0,"",COUNTIFS(q_Report_Integrated!$AK:$AK,Planning!H$26,q_Report_Integrated!$G:$G,Planning!$A42,q_Report_Integrated!$AN:$AN,Planning!$B$2))</f>
        <v/>
      </c>
      <c r="I42" s="33">
        <f t="shared" si="0"/>
        <v>0</v>
      </c>
    </row>
    <row r="43" spans="1:9" x14ac:dyDescent="0.25">
      <c r="A43" s="15" t="s">
        <v>289</v>
      </c>
      <c r="B43" s="59" t="str">
        <f>IF(COUNTIFS(q_Report_Integrated!$AM:$AM,Planning!B$26,q_Report_Integrated!$G:$G,Planning!$A43,q_Report_Integrated!$AN:$AN,Planning!$B$2)=0,"",COUNTIFS(q_Report_Integrated!$AM:$AM,Planning!B$26,q_Report_Integrated!$G:$G,Planning!$A43,q_Report_Integrated!$AN:$AN,Planning!$B$2))</f>
        <v/>
      </c>
      <c r="C43" s="33" t="str">
        <f>IF(COUNTIFS(q_Report_Integrated!$AM:$AM,Planning!C$26,q_Report_Integrated!$G:$G,Planning!$A43,q_Report_Integrated!$AN:$AN,Planning!$B$2)=0,"",COUNTIFS(q_Report_Integrated!$AM:$AM,Planning!C$26,q_Report_Integrated!$G:$G,Planning!$A43,q_Report_Integrated!$AN:$AN,Planning!$B$2))</f>
        <v/>
      </c>
      <c r="D43" s="33" t="str">
        <f>IF(COUNTIFS(q_Report_Integrated!$AM:$AM,Planning!D$26,q_Report_Integrated!$G:$G,Planning!$A43,q_Report_Integrated!$AN:$AN,Planning!$B$2)=0,"",COUNTIFS(q_Report_Integrated!$AM:$AM,Planning!D$26,q_Report_Integrated!$G:$G,Planning!$A43,q_Report_Integrated!$AN:$AN,Planning!$B$2))</f>
        <v/>
      </c>
      <c r="E43" s="33" t="str">
        <f>IF(COUNTIFS(q_Report_Integrated!$AM:$AM,Planning!E$26,q_Report_Integrated!$G:$G,Planning!$A43,q_Report_Integrated!$AN:$AN,Planning!$B$2)=0,"",COUNTIFS(q_Report_Integrated!$AM:$AM,Planning!E$26,q_Report_Integrated!$G:$G,Planning!$A43,q_Report_Integrated!$AN:$AN,Planning!$B$2))</f>
        <v/>
      </c>
      <c r="F43" s="33" t="str">
        <f>IF(COUNTIFS(q_Report_Integrated!$AM:$AM,Planning!F$26,q_Report_Integrated!$G:$G,Planning!$A43,q_Report_Integrated!$AN:$AN,Planning!$B$2)=0,"",COUNTIFS(q_Report_Integrated!$AM:$AM,Planning!F$26,q_Report_Integrated!$G:$G,Planning!$A43,q_Report_Integrated!$AN:$AN,Planning!$B$2))</f>
        <v/>
      </c>
      <c r="G43" s="33" t="str">
        <f>IF(COUNTIFS(q_Report_Integrated!$AM:$AM,Planning!G$26,q_Report_Integrated!$G:$G,Planning!$A43,q_Report_Integrated!$AN:$AN,Planning!$B$2)=0,"",COUNTIFS(q_Report_Integrated!$AM:$AM,Planning!G$26,q_Report_Integrated!$G:$G,Planning!$A43,q_Report_Integrated!$AN:$AN,Planning!$B$2))</f>
        <v/>
      </c>
      <c r="H43" s="53" t="str">
        <f t="array" ref="H43">IF(COUNTIFS(q_Report_Integrated!$AK:$AK,Planning!H$26,q_Report_Integrated!$G:$G,Planning!$A43,q_Report_Integrated!$AN:$AN,Planning!$B$2)=0,"",COUNTIFS(q_Report_Integrated!$AK:$AK,Planning!H$26,q_Report_Integrated!$G:$G,Planning!$A43,q_Report_Integrated!$AN:$AN,Planning!$B$2))</f>
        <v/>
      </c>
      <c r="I43" s="33">
        <f t="shared" si="0"/>
        <v>0</v>
      </c>
    </row>
    <row r="44" spans="1:9" ht="15.75" thickBot="1" x14ac:dyDescent="0.3">
      <c r="A44" s="16" t="s">
        <v>296</v>
      </c>
      <c r="B44" s="60" t="str">
        <f>IF(COUNTIFS(q_Report_Integrated!$AM:$AM,Planning!B$26,q_Report_Integrated!$G:$G,Planning!$A44,q_Report_Integrated!$AN:$AN,Planning!$B$2)=0,"",COUNTIFS(q_Report_Integrated!$AM:$AM,Planning!B$26,q_Report_Integrated!$G:$G,Planning!$A44,q_Report_Integrated!$AN:$AN,Planning!$B$2))</f>
        <v/>
      </c>
      <c r="C44" s="34" t="str">
        <f>IF(COUNTIFS(q_Report_Integrated!$AM:$AM,Planning!C$26,q_Report_Integrated!$G:$G,Planning!$A44,q_Report_Integrated!$AN:$AN,Planning!$B$2)=0,"",COUNTIFS(q_Report_Integrated!$AM:$AM,Planning!C$26,q_Report_Integrated!$G:$G,Planning!$A44,q_Report_Integrated!$AN:$AN,Planning!$B$2))</f>
        <v/>
      </c>
      <c r="D44" s="34" t="str">
        <f>IF(COUNTIFS(q_Report_Integrated!$AM:$AM,Planning!D$26,q_Report_Integrated!$G:$G,Planning!$A44,q_Report_Integrated!$AN:$AN,Planning!$B$2)=0,"",COUNTIFS(q_Report_Integrated!$AM:$AM,Planning!D$26,q_Report_Integrated!$G:$G,Planning!$A44,q_Report_Integrated!$AN:$AN,Planning!$B$2))</f>
        <v/>
      </c>
      <c r="E44" s="34" t="str">
        <f>IF(COUNTIFS(q_Report_Integrated!$AM:$AM,Planning!E$26,q_Report_Integrated!$G:$G,Planning!$A44,q_Report_Integrated!$AN:$AN,Planning!$B$2)=0,"",COUNTIFS(q_Report_Integrated!$AM:$AM,Planning!E$26,q_Report_Integrated!$G:$G,Planning!$A44,q_Report_Integrated!$AN:$AN,Planning!$B$2))</f>
        <v/>
      </c>
      <c r="F44" s="34" t="str">
        <f>IF(COUNTIFS(q_Report_Integrated!$AM:$AM,Planning!F$26,q_Report_Integrated!$G:$G,Planning!$A44,q_Report_Integrated!$AN:$AN,Planning!$B$2)=0,"",COUNTIFS(q_Report_Integrated!$AM:$AM,Planning!F$26,q_Report_Integrated!$G:$G,Planning!$A44,q_Report_Integrated!$AN:$AN,Planning!$B$2))</f>
        <v/>
      </c>
      <c r="G44" s="34" t="str">
        <f>IF(COUNTIFS(q_Report_Integrated!$AM:$AM,Planning!G$26,q_Report_Integrated!$G:$G,Planning!$A44,q_Report_Integrated!$AN:$AN,Planning!$B$2)=0,"",COUNTIFS(q_Report_Integrated!$AM:$AM,Planning!G$26,q_Report_Integrated!$G:$G,Planning!$A44,q_Report_Integrated!$AN:$AN,Planning!$B$2))</f>
        <v/>
      </c>
      <c r="H44" s="54" t="str">
        <f t="array" ref="H44">IF(COUNTIFS(q_Report_Integrated!$AK:$AK,Planning!H$26,q_Report_Integrated!$G:$G,Planning!$A44,q_Report_Integrated!$AN:$AN,Planning!$B$2)=0,"",COUNTIFS(q_Report_Integrated!$AK:$AK,Planning!H$26,q_Report_Integrated!$G:$G,Planning!$A44,q_Report_Integrated!$AN:$AN,Planning!$B$2))</f>
        <v/>
      </c>
      <c r="I44" s="33">
        <f t="shared" si="0"/>
        <v>0</v>
      </c>
    </row>
    <row r="45" spans="1:9" ht="15.75" thickBot="1" x14ac:dyDescent="0.3">
      <c r="A45" s="5" t="s">
        <v>312</v>
      </c>
      <c r="B45" s="61">
        <f>SUM(B27:B44)</f>
        <v>0</v>
      </c>
      <c r="C45" s="12">
        <f t="shared" ref="C45:I45" si="1">SUM(C27:C44)</f>
        <v>0</v>
      </c>
      <c r="D45" s="12">
        <f t="shared" si="1"/>
        <v>0</v>
      </c>
      <c r="E45" s="12">
        <f t="shared" si="1"/>
        <v>0</v>
      </c>
      <c r="F45" s="12">
        <f t="shared" si="1"/>
        <v>0</v>
      </c>
      <c r="G45" s="12">
        <f t="shared" si="1"/>
        <v>0</v>
      </c>
      <c r="H45" s="55">
        <f t="shared" si="1"/>
        <v>0</v>
      </c>
      <c r="I45" s="52">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A2" sqref="A2:H2"/>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8" t="s">
        <v>347</v>
      </c>
      <c r="B1" s="39"/>
      <c r="C1" s="39"/>
      <c r="D1" s="39"/>
      <c r="E1" s="39"/>
      <c r="F1" s="39"/>
      <c r="G1" s="44" t="s">
        <v>351</v>
      </c>
      <c r="H1" s="45">
        <f>'FS Closed Projects'!B3</f>
        <v>43647</v>
      </c>
    </row>
    <row r="2" spans="1:8" ht="12" customHeight="1" x14ac:dyDescent="0.25">
      <c r="A2" s="170" t="str">
        <f>F9</f>
        <v>FS</v>
      </c>
      <c r="B2" s="170"/>
      <c r="C2" s="170"/>
      <c r="D2" s="170"/>
      <c r="E2" s="170"/>
      <c r="F2" s="170"/>
      <c r="G2" s="170"/>
      <c r="H2" s="170"/>
    </row>
    <row r="3" spans="1:8" ht="24.75" customHeight="1" x14ac:dyDescent="0.4">
      <c r="A3" s="73" t="str">
        <f t="array" ref="A3">INDEX(q_Report_Integrated!$A:$AN,MATCH(1,(q_Report_Integrated!$A:$A=$B$5)*(q_Report_Integrated!$AK:$AK=$H$1),0),6)</f>
        <v>SL5 GH16-25 COOLING SYSTEM REPAIR</v>
      </c>
      <c r="B3" s="73"/>
      <c r="C3" s="73"/>
      <c r="D3" s="73"/>
      <c r="E3" s="73"/>
      <c r="F3" s="73"/>
      <c r="G3" s="73"/>
      <c r="H3" s="73"/>
    </row>
    <row r="4" spans="1:8" x14ac:dyDescent="0.25">
      <c r="A4" s="40"/>
      <c r="B4" s="40"/>
      <c r="C4" s="40"/>
      <c r="D4" s="40"/>
      <c r="E4" s="40"/>
      <c r="F4" s="40"/>
      <c r="G4" s="40"/>
      <c r="H4" s="40"/>
    </row>
    <row r="5" spans="1:8" ht="23.25" x14ac:dyDescent="0.35">
      <c r="A5" s="69" t="s">
        <v>301</v>
      </c>
      <c r="B5" s="93" t="s">
        <v>1111</v>
      </c>
      <c r="C5" s="40"/>
      <c r="D5" s="40"/>
      <c r="E5" s="40"/>
      <c r="F5" s="40"/>
      <c r="G5" s="92"/>
      <c r="H5" s="40"/>
    </row>
    <row r="6" spans="1:8" ht="12" customHeight="1" x14ac:dyDescent="0.25">
      <c r="A6" s="6"/>
      <c r="B6" s="40"/>
      <c r="C6" s="40"/>
      <c r="D6" s="40"/>
      <c r="E6" s="40"/>
      <c r="F6" s="40"/>
      <c r="G6" s="170" t="str">
        <f>F9</f>
        <v>FS</v>
      </c>
      <c r="H6" s="170"/>
    </row>
    <row r="7" spans="1:8" s="24" customFormat="1" ht="26.25" x14ac:dyDescent="0.4">
      <c r="A7" s="40"/>
      <c r="B7" s="40"/>
      <c r="C7" s="40"/>
      <c r="D7" s="40"/>
      <c r="E7" s="40"/>
      <c r="F7" s="40"/>
      <c r="G7" s="74" t="s">
        <v>1404</v>
      </c>
      <c r="H7" s="75"/>
    </row>
    <row r="8" spans="1:8" s="25" customFormat="1" ht="43.15" customHeight="1" x14ac:dyDescent="0.25">
      <c r="A8" s="89" t="s">
        <v>348</v>
      </c>
      <c r="B8" s="91" t="str">
        <f t="array" ref="B8">IF(INDEX(q_Report_Integrated!$A:$AN,MATCH(1,(q_Report_Integrated!$A:$A=$B$5)*(q_Report_Integrated!$AK:$AK=$H$1),0),15)=0,"",INDEX(q_Report_Integrated!$A:$AN,MATCH(1,(q_Report_Integrated!$A:$A=$B$5)*(q_Report_Integrated!$AK:$AK=$H$1),0),15))</f>
        <v>Dan Lerman</v>
      </c>
      <c r="C8" s="89" t="s">
        <v>302</v>
      </c>
      <c r="D8" s="91" t="str">
        <f t="array" ref="D8">IF(INDEX(q_Report_Integrated!$A:$AN,MATCH(1,(q_Report_Integrated!$A:$A=$B$5)*(q_Report_Integrated!$AK:$AK=$H$1),0),5)=0,"",INDEX(q_Report_Integrated!$A:$AN,MATCH(1,(q_Report_Integrated!$A:$A=$B$5)*(q_Report_Integrated!$AK:$AK=$H$1),0),5))</f>
        <v>CNAS</v>
      </c>
      <c r="E8" s="89" t="s">
        <v>323</v>
      </c>
      <c r="F8" s="91" t="str">
        <f t="array" ref="F8">IF(INDEX(q_Report_Integrated!$A:$AN,MATCH(1,(q_Report_Integrated!$A:$A=$B$5)*(q_Report_Integrated!$AK:$AK=$H$1),0),12)=0,"",INDEX(q_Report_Integrated!$A:$AN,MATCH(1,(q_Report_Integrated!$A:$A=$B$5)*(q_Report_Integrated!$AK:$AK=$H$1),0),12))</f>
        <v>Deborah McWilliams</v>
      </c>
      <c r="G8" s="84" t="s">
        <v>940</v>
      </c>
      <c r="H8" s="77" t="str">
        <f t="array" ref="H8">IF(INDEX(q_Report_Integrated!$A:$AN,MATCH(1,(q_Report_Integrated!$A:$A=$B$5)*(q_Report_Integrated!$AK:$AK=$H$1),0),20)=0,"",INDEX(q_Report_Integrated!$A:$AN,MATCH(1,(q_Report_Integrated!$A:$A=$B$5)*(q_Report_Integrated!$AK:$AK=$H$1),0),20))</f>
        <v/>
      </c>
    </row>
    <row r="9" spans="1:8" s="25" customFormat="1" ht="43.15" customHeight="1" x14ac:dyDescent="0.25">
      <c r="A9" s="89" t="s">
        <v>3463</v>
      </c>
      <c r="B9" s="91" t="str">
        <f t="array" ref="B9">IF(INDEX(q_Report_Integrated!$A:$AN,MATCH(1,(q_Report_Integrated!$A:$A=$B$5)*(q_Report_Integrated!$AK:$AK=$H$1),0),13)=0,"",INDEX(q_Report_Integrated!$A:$AN,MATCH(1,(q_Report_Integrated!$A:$A=$B$5)*(q_Report_Integrated!$AK:$AK=$H$1),0),13))</f>
        <v>MARK TANKERSLEY</v>
      </c>
      <c r="C9" s="89" t="s">
        <v>6</v>
      </c>
      <c r="D9" s="91" t="str">
        <f t="array" ref="D9">IF(INDEX(q_Report_Integrated!$A:$AN,MATCH(1,(q_Report_Integrated!$A:$A=$B$5)*(q_Report_Integrated!$AK:$AK=$H$1),0),8)=0,"",INDEX(q_Report_Integrated!$A:$AN,MATCH(1,(q_Report_Integrated!$A:$A=$B$5)*(q_Report_Integrated!$AK:$AK=$H$1),0),8))</f>
        <v>GH 16 25</v>
      </c>
      <c r="E9" s="89" t="s">
        <v>319</v>
      </c>
      <c r="F9" s="68" t="str">
        <f t="array" ref="F9">IF(INDEX(q_Report_Integrated!$A:$AN,MATCH(1,(q_Report_Integrated!$A:$A=$B$5)*(q_Report_Integrated!$AK:$AK=$H$1),0),35)=0,"",INDEX(q_Report_Integrated!$A:$AN,MATCH(1,(q_Report_Integrated!$A:$A=$B$5)*(q_Report_Integrated!$AK:$AK=$H$1),0),34))</f>
        <v>FS</v>
      </c>
      <c r="G9" s="84" t="s">
        <v>941</v>
      </c>
      <c r="H9" s="77" t="str">
        <f t="array" ref="H9">IF(INDEX(q_Report_Integrated!$A:$AN,MATCH(1,(q_Report_Integrated!$A:$A=$B$5)*(q_Report_Integrated!$AK:$AK=$H$1),0),21)=0,"",INDEX(q_Report_Integrated!$A:$AN,MATCH(1,(q_Report_Integrated!$A:$A=$B$5)*(q_Report_Integrated!$AK:$AK=$H$1),0),21))</f>
        <v/>
      </c>
    </row>
    <row r="10" spans="1:8" s="25" customFormat="1" ht="43.15" customHeight="1" x14ac:dyDescent="0.25">
      <c r="A10" s="89" t="s">
        <v>349</v>
      </c>
      <c r="B10" s="91" t="str">
        <f t="array" ref="B10">IF(INDEX(q_Report_Integrated!$A:$AN,MATCH(1,(q_Report_Integrated!$A:$A=$B$5)*(q_Report_Integrated!$AK:$AK=$H$1),0),2)=0,"",INDEX(q_Report_Integrated!$A:$AN,MATCH(1,(q_Report_Integrated!$A:$A=$B$5)*(q_Report_Integrated!$AK:$AK=$H$1),0),2))</f>
        <v/>
      </c>
      <c r="C10" s="89" t="s">
        <v>7</v>
      </c>
      <c r="D10" s="91" t="str">
        <f t="array" ref="D10">IF(INDEX(q_Report_Integrated!$A:$AN,MATCH(1,(q_Report_Integrated!$A:$A=$B$5)*(q_Report_Integrated!$AK:$AK=$H$1),0),9)=0,"",INDEX(q_Report_Integrated!$A:$AN,MATCH(1,(q_Report_Integrated!$A:$A=$B$5)*(q_Report_Integrated!$AK:$AK=$H$1),0),9))</f>
        <v/>
      </c>
      <c r="E10" s="84" t="s">
        <v>938</v>
      </c>
      <c r="F10" s="64" t="str">
        <f t="array" ref="F10">IF(INDEX(q_Report_Integrated!$A:$AN,MATCH(1,(q_Report_Integrated!$A:$A=$B$5)*(q_Report_Integrated!$AK:$AK=$H$1),0),16)=0,"",INDEX(q_Report_Integrated!$A:$AN,MATCH(1,(q_Report_Integrated!$A:$A=$B$5)*(q_Report_Integrated!$AK:$AK=$H$1),0),16))</f>
        <v/>
      </c>
      <c r="G10" s="84" t="s">
        <v>3106</v>
      </c>
      <c r="H10" s="113" t="str">
        <f t="array" ref="H10">VLOOKUP(IF(INDEX(q_Report_Integrated!$A:$AN,MATCH(1,(q_Report_Integrated!$A:$A=$B$5)*(q_Report_Integrated!$AK:$AK=$H$1),0),8)=0,"",INDEX(q_Report_Integrated!$A:$AN,MATCH(1,(q_Report_Integrated!$A:$A=$B$5)*(q_Report_Integrated!$AK:$AK=$H$1),0),8)),'Data Validation'!$U:$V,2,FALSE)</f>
        <v>CORE</v>
      </c>
    </row>
    <row r="11" spans="1:8" s="25" customFormat="1" ht="29.25" customHeight="1" x14ac:dyDescent="0.25">
      <c r="A11" s="89" t="s">
        <v>350</v>
      </c>
      <c r="B11" s="91" t="str">
        <f t="array" ref="B11">IF(INDEX(q_Report_Integrated!$A:$AN,MATCH(1,(q_Report_Integrated!$A:$A=$B$5)*(q_Report_Integrated!$AK:$AK=$H$1),0),3)=0,"",INDEX(q_Report_Integrated!$A:$AN,MATCH(1,(q_Report_Integrated!$A:$A=$B$5)*(q_Report_Integrated!$AK:$AK=$H$1),0),3))</f>
        <v>18P000354</v>
      </c>
      <c r="C11" s="89" t="s">
        <v>322</v>
      </c>
      <c r="D11" s="46">
        <f t="array" ref="D11">IF(INDEX(q_Report_Integrated!$A:$AN,MATCH(1,(q_Report_Integrated!$A:$A=$B$5)*(q_Report_Integrated!$AK:$AK=$H$1),0),22)=0,"",INDEX(q_Report_Integrated!$A:$AN,MATCH(1,(q_Report_Integrated!$A:$A=$B$5)*(q_Report_Integrated!$AK:$AK=$H$1),0),22))</f>
        <v>43179</v>
      </c>
      <c r="E11" s="84" t="s">
        <v>939</v>
      </c>
      <c r="F11" s="65" t="str">
        <f t="array" ref="F11">IF(INDEX(q_Report_Integrated!$A:$AN,MATCH(1,(q_Report_Integrated!$A:$A=$B$5)*(q_Report_Integrated!$AK:$AK=$H$1),0),17)=0,"",INDEX(q_Report_Integrated!$A:$AN,MATCH(1,(q_Report_Integrated!$A:$A=$B$5)*(q_Report_Integrated!$AK:$AK=$H$1),0),17))</f>
        <v>13</v>
      </c>
      <c r="G11" s="42"/>
      <c r="H11" s="42"/>
    </row>
    <row r="12" spans="1:8" s="25" customFormat="1" ht="29.25" customHeight="1" x14ac:dyDescent="0.25">
      <c r="A12" s="41"/>
      <c r="B12" s="88"/>
      <c r="C12" s="88"/>
      <c r="D12" s="91"/>
      <c r="E12" s="84" t="s">
        <v>308</v>
      </c>
      <c r="F12" s="65" t="str">
        <f t="array" ref="F12">IF(INDEX(q_Report_Integrated!$A:$AN,MATCH(1,(q_Report_Integrated!$A:$A=$B$5)*(q_Report_Integrated!$AK:$AK=$H$1),0),19)=TRUE,"YES","")</f>
        <v/>
      </c>
      <c r="G12" s="88"/>
      <c r="H12" s="88"/>
    </row>
    <row r="13" spans="1:8" s="25" customFormat="1" ht="29.25" customHeight="1" x14ac:dyDescent="0.25">
      <c r="A13" s="41"/>
      <c r="B13" s="88"/>
      <c r="C13" s="88"/>
      <c r="D13" s="88"/>
      <c r="E13" s="120"/>
      <c r="F13" s="120"/>
      <c r="G13" s="88"/>
      <c r="H13" s="88"/>
    </row>
    <row r="14" spans="1:8" s="25" customFormat="1" ht="137.25" customHeight="1" x14ac:dyDescent="0.25">
      <c r="A14" s="89" t="s">
        <v>305</v>
      </c>
      <c r="B14" s="172" t="str">
        <f>VLOOKUP($B$5,q_Report_Integrated!$A$2:$G$565,7,FALSE)</f>
        <v>Work considered deferred maintenance not a minor renovation.</v>
      </c>
      <c r="C14" s="173"/>
      <c r="D14" s="173"/>
      <c r="E14" s="173"/>
      <c r="F14" s="173"/>
      <c r="G14" s="173"/>
      <c r="H14" s="173"/>
    </row>
    <row r="15" spans="1:8" s="25" customFormat="1" ht="12" customHeight="1" x14ac:dyDescent="0.25">
      <c r="A15" s="170" t="str">
        <f>F9</f>
        <v>FS</v>
      </c>
      <c r="B15" s="170"/>
      <c r="C15" s="170"/>
      <c r="D15" s="170"/>
      <c r="E15" s="170"/>
      <c r="F15" s="170"/>
      <c r="G15" s="170"/>
      <c r="H15" s="170"/>
    </row>
    <row r="16" spans="1:8" s="25" customFormat="1" ht="26.25" x14ac:dyDescent="0.25">
      <c r="A16" s="71" t="s">
        <v>320</v>
      </c>
      <c r="B16" s="76"/>
      <c r="C16" s="76"/>
      <c r="D16" s="76"/>
      <c r="E16" s="76"/>
      <c r="F16" s="76"/>
      <c r="G16" s="76"/>
      <c r="H16" s="76"/>
    </row>
    <row r="17" spans="1:8" s="25" customFormat="1" ht="44.25" customHeight="1" x14ac:dyDescent="0.25">
      <c r="A17" s="89" t="s">
        <v>320</v>
      </c>
      <c r="B17" s="171" t="str">
        <f>IF(VLOOKUP($B$5,Table1[],10,FALSE)=0,"",VLOOKUP($B$5,Table1[],10,FALSE))</f>
        <v>CANCELED BY FS</v>
      </c>
      <c r="C17" s="171"/>
      <c r="D17" s="171"/>
      <c r="E17" s="171"/>
      <c r="F17" s="174" t="s">
        <v>359</v>
      </c>
      <c r="G17" s="174"/>
      <c r="H17" s="87" t="str">
        <f>IF(VLOOKUP($B$5,Table1[],24,FALSE)=0,"",VLOOKUP($B$5,Table1[],24,FALSE))</f>
        <v/>
      </c>
    </row>
    <row r="18" spans="1:8" s="25" customFormat="1" ht="44.25" customHeight="1" x14ac:dyDescent="0.25">
      <c r="A18" s="89" t="s">
        <v>358</v>
      </c>
      <c r="B18" s="175" t="str">
        <f>IF(VLOOKUP($B$5,Table1[],23,FALSE)=0,"",VLOOKUP($B$5,Table1[],23,FALSE))</f>
        <v/>
      </c>
      <c r="C18" s="175"/>
      <c r="D18" s="175"/>
      <c r="E18" s="175"/>
      <c r="F18" s="174" t="s">
        <v>360</v>
      </c>
      <c r="G18" s="174"/>
      <c r="H18" s="87" t="str">
        <f>IF(VLOOKUP($B$5,Table1[],25,FALSE)=0,"",VLOOKUP($B$5,Table1[],25,FALSE))</f>
        <v/>
      </c>
    </row>
    <row r="19" spans="1:8" s="25" customFormat="1" ht="29.25" customHeight="1" x14ac:dyDescent="0.25">
      <c r="A19" s="43"/>
      <c r="B19" s="43"/>
      <c r="C19" s="43"/>
      <c r="D19" s="43"/>
      <c r="E19" s="43"/>
      <c r="F19" s="174" t="s">
        <v>318</v>
      </c>
      <c r="G19" s="174"/>
      <c r="H19" s="87" t="str">
        <f>IF(VLOOKUP($B$5,Table1[],4,FALSE)=TRUE,"In Review","")</f>
        <v/>
      </c>
    </row>
    <row r="20" spans="1:8" s="25" customFormat="1" ht="12" customHeight="1" x14ac:dyDescent="0.25">
      <c r="A20" s="170" t="str">
        <f>F9</f>
        <v>FS</v>
      </c>
      <c r="B20" s="170"/>
      <c r="C20" s="170"/>
      <c r="D20" s="170"/>
      <c r="E20" s="170"/>
      <c r="F20" s="170"/>
      <c r="G20" s="170"/>
      <c r="H20" s="170"/>
    </row>
    <row r="21" spans="1:8" s="25" customFormat="1" ht="26.25" x14ac:dyDescent="0.25">
      <c r="A21" s="71" t="s">
        <v>361</v>
      </c>
      <c r="B21" s="76"/>
      <c r="C21" s="76"/>
      <c r="D21" s="76"/>
      <c r="E21" s="76"/>
      <c r="F21" s="76"/>
      <c r="G21" s="76"/>
      <c r="H21" s="76"/>
    </row>
    <row r="22" spans="1:8" s="25" customFormat="1" ht="59.25" customHeight="1" x14ac:dyDescent="0.25">
      <c r="A22" s="89" t="s">
        <v>352</v>
      </c>
      <c r="B22" s="171" t="str">
        <f>IF(VLOOKUP($B$5,Table1[],26,FALSE)=0,"",VLOOKUP($B$5,Table1[],26,FALSE))</f>
        <v/>
      </c>
      <c r="C22" s="171"/>
      <c r="D22" s="171"/>
      <c r="E22" s="171"/>
      <c r="F22" s="171"/>
      <c r="G22" s="171"/>
      <c r="H22" s="171"/>
    </row>
    <row r="23" spans="1:8" s="25" customFormat="1" ht="25.5" customHeight="1" x14ac:dyDescent="0.25">
      <c r="A23" s="89" t="s">
        <v>1406</v>
      </c>
      <c r="B23" s="87" t="str">
        <f>IF(VLOOKUP($B$5,Table1[],27,FALSE)=0,"",VLOOKUP($B$5,Table1[],27,FALSE))</f>
        <v/>
      </c>
      <c r="C23" s="90"/>
      <c r="D23" s="90"/>
      <c r="E23" s="90"/>
      <c r="F23" s="90"/>
      <c r="G23" s="90"/>
      <c r="H23" s="90"/>
    </row>
    <row r="24" spans="1:8" s="25" customFormat="1" ht="25.5" customHeight="1" x14ac:dyDescent="0.25">
      <c r="A24" s="89" t="s">
        <v>1407</v>
      </c>
      <c r="B24" s="87" t="str">
        <f>IF(VLOOKUP($B$5,Table1[],28,FALSE)=0,"",VLOOKUP($B$5,Table1[],28,FALSE))</f>
        <v/>
      </c>
      <c r="C24" s="90"/>
      <c r="D24" s="90"/>
      <c r="E24" s="90"/>
      <c r="F24" s="90"/>
      <c r="G24" s="90"/>
      <c r="H24" s="90"/>
    </row>
    <row r="25" spans="1:8" s="25" customFormat="1" ht="12" customHeight="1" x14ac:dyDescent="0.25">
      <c r="A25" s="170" t="str">
        <f>F9</f>
        <v>FS</v>
      </c>
      <c r="B25" s="170"/>
      <c r="C25" s="170"/>
      <c r="D25" s="170"/>
      <c r="E25" s="170"/>
      <c r="F25" s="170"/>
      <c r="G25" s="170"/>
      <c r="H25" s="170"/>
    </row>
    <row r="26" spans="1:8" s="25" customFormat="1" ht="37.5" customHeight="1" x14ac:dyDescent="0.25">
      <c r="A26" s="71" t="s">
        <v>842</v>
      </c>
      <c r="B26" s="72"/>
      <c r="C26" s="89" t="s">
        <v>348</v>
      </c>
      <c r="D26" s="86" t="str">
        <f t="array" ref="D26">IF(INDEX(q_Report_Integrated!$A:$AN,MATCH(1,(q_Report_Integrated!$A:$A=$B$5)*(q_Report_Integrated!$AK:$AK=$H$1),0),15)=0,"",INDEX(q_Report_Integrated!$A:$AN,MATCH(1,(q_Report_Integrated!$A:$A=$B$5)*(q_Report_Integrated!$AK:$AK=$H$1),0),15))</f>
        <v>Dan Lerman</v>
      </c>
      <c r="E26" s="89" t="s">
        <v>843</v>
      </c>
      <c r="F26" s="94" t="str">
        <f>IF(VLOOKUP(B8,'Data Validation'!I1:K40,3,TRUE)=0,"",VLOOKUP(B8,'Data Validation'!I1:K40,3,TRUE))</f>
        <v>daniel.lerman@ucr.edu</v>
      </c>
      <c r="G26" s="89" t="s">
        <v>844</v>
      </c>
      <c r="H26" s="94" t="str">
        <f>IF(VLOOKUP(B8,'Data Validation'!I1:K40,2,TRUE)=0,"",VLOOKUP(B8,'Data Validation'!I1:K40,2,TRUE))</f>
        <v>951-827-6224</v>
      </c>
    </row>
    <row r="27" spans="1:8" s="66" customFormat="1" ht="195" customHeight="1" x14ac:dyDescent="0.25">
      <c r="A27" s="176" t="str">
        <f>IF(VLOOKUP($B$5,q_Report_Integrated!$A$2:$AC$565,29,FALSE)=0,"",VLOOKUP($B$5,q_Report_Integrated!$A$2:$AC$565,29,FALSE))</f>
        <v>DL, 7/25/18; Reviewed Ron V. noted. I will check in with Chris on this to better determin the method complete this project.</v>
      </c>
      <c r="B27" s="177"/>
      <c r="C27" s="177"/>
      <c r="D27" s="177"/>
      <c r="E27" s="177"/>
      <c r="F27" s="177"/>
      <c r="G27" s="177"/>
      <c r="H27" s="177"/>
    </row>
    <row r="28" spans="1:8" s="66" customFormat="1" ht="20.25" customHeight="1" x14ac:dyDescent="0.25">
      <c r="A28" s="89"/>
      <c r="B28" s="88"/>
      <c r="C28" s="85"/>
      <c r="D28" s="85"/>
      <c r="E28" s="91"/>
      <c r="F28" s="91"/>
      <c r="G28" s="91"/>
      <c r="H28" s="91"/>
    </row>
    <row r="29" spans="1:8" s="25" customFormat="1" ht="12" customHeight="1" x14ac:dyDescent="0.25">
      <c r="A29" s="170" t="str">
        <f>F9</f>
        <v>FS</v>
      </c>
      <c r="B29" s="170"/>
      <c r="C29" s="170"/>
      <c r="D29" s="170"/>
      <c r="E29" s="170"/>
      <c r="F29" s="170"/>
      <c r="G29" s="170"/>
      <c r="H29" s="170"/>
    </row>
    <row r="30" spans="1:8" s="25" customFormat="1" ht="42" customHeight="1" x14ac:dyDescent="0.25">
      <c r="A30" s="71" t="s">
        <v>847</v>
      </c>
      <c r="B30" s="72"/>
      <c r="C30" s="89" t="s">
        <v>1405</v>
      </c>
      <c r="D30" s="86" t="str">
        <f t="array" ref="D30">IF(INDEX(q_Report_Integrated!$A:$AN,MATCH(1,(q_Report_Integrated!$A:$A=$B$5)*(q_Report_Integrated!$AK:$AK=$H$1),0),31)=0,"",INDEX(q_Report_Integrated!$A:$AN,MATCH(1,(q_Report_Integrated!$A:$A=$B$5)*(q_Report_Integrated!$AK:$AK=$H$1),0),31))</f>
        <v>Dan Lerman</v>
      </c>
      <c r="E30" s="89" t="s">
        <v>845</v>
      </c>
      <c r="F30" s="94" t="str">
        <f>IFERROR(VLOOKUP(D30,'Data Validation'!I1:K40,3,TRUE),"")</f>
        <v>daniel.lerman@ucr.edu</v>
      </c>
      <c r="G30" s="89" t="s">
        <v>846</v>
      </c>
      <c r="H30" s="94" t="str">
        <f>IF(F9="FS","951-827-4214","")</f>
        <v>951-827-4214</v>
      </c>
    </row>
    <row r="31" spans="1:8" s="24" customFormat="1" ht="102.75" customHeight="1" x14ac:dyDescent="0.25">
      <c r="A31" s="176" t="str">
        <f>IF(VLOOKUP($B$5,q_Report_Integrated!$A$2:$AF$565,32,FALSE)=0,"",VLOOKUP($B$5,q_Report_Integrated!$A$2:$AF$565,32,FALSE))</f>
        <v>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v>
      </c>
      <c r="B31" s="177"/>
      <c r="C31" s="177"/>
      <c r="D31" s="177"/>
      <c r="E31" s="177"/>
      <c r="F31" s="177"/>
      <c r="G31" s="177"/>
      <c r="H31" s="177"/>
    </row>
    <row r="32" spans="1:8" ht="37.5" x14ac:dyDescent="0.25">
      <c r="A32" s="89" t="s">
        <v>1403</v>
      </c>
      <c r="B32" s="86" t="str">
        <f t="array" ref="B32">IF(INDEX(q_Report_Integrated!$A:$AN,MATCH(1,(q_Report_Integrated!$A:$A=$B$5)*(q_Report_Integrated!$AK:$AK=$H$1),0),33)=TRUE,"Yes","")</f>
        <v/>
      </c>
      <c r="C32" s="6"/>
      <c r="D32" s="6"/>
      <c r="E32" s="6"/>
      <c r="F32" s="6"/>
      <c r="G32" s="6"/>
      <c r="H32" s="6"/>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5"/>
  <sheetViews>
    <sheetView zoomScale="55" zoomScaleNormal="55" workbookViewId="0">
      <selection activeCell="AF21" sqref="AF21"/>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57" customWidth="1"/>
    <col min="28" max="34" width="7" customWidth="1"/>
    <col min="36" max="36" width="7" customWidth="1"/>
    <col min="37" max="37" width="10.28515625" style="63"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53" s="22" customFormat="1" x14ac:dyDescent="0.25">
      <c r="A1" s="22" t="s">
        <v>3</v>
      </c>
      <c r="B1" s="22" t="s">
        <v>324</v>
      </c>
      <c r="C1" s="22" t="s">
        <v>325</v>
      </c>
      <c r="D1" s="3" t="s">
        <v>365</v>
      </c>
      <c r="E1" s="3" t="s">
        <v>0</v>
      </c>
      <c r="F1" s="3" t="s">
        <v>4</v>
      </c>
      <c r="G1" s="3" t="s">
        <v>5</v>
      </c>
      <c r="H1" s="3" t="s">
        <v>6</v>
      </c>
      <c r="I1" s="3" t="s">
        <v>7</v>
      </c>
      <c r="J1" s="3" t="s">
        <v>10</v>
      </c>
      <c r="K1" s="62" t="s">
        <v>367</v>
      </c>
      <c r="L1" s="62" t="s">
        <v>368</v>
      </c>
      <c r="M1" s="3" t="s">
        <v>8</v>
      </c>
      <c r="N1" s="62" t="s">
        <v>369</v>
      </c>
      <c r="O1" s="3" t="s">
        <v>11</v>
      </c>
      <c r="P1" s="3" t="s">
        <v>1</v>
      </c>
      <c r="Q1" s="3" t="s">
        <v>2</v>
      </c>
      <c r="R1" s="3" t="s">
        <v>3340</v>
      </c>
      <c r="S1" s="3" t="s">
        <v>17</v>
      </c>
      <c r="T1" s="3" t="s">
        <v>12</v>
      </c>
      <c r="U1" s="3" t="s">
        <v>13</v>
      </c>
      <c r="V1" s="56" t="s">
        <v>9</v>
      </c>
      <c r="W1" s="3" t="s">
        <v>14</v>
      </c>
      <c r="X1" s="3" t="s">
        <v>15</v>
      </c>
      <c r="Y1" s="3" t="s">
        <v>16</v>
      </c>
      <c r="Z1" s="3" t="s">
        <v>20</v>
      </c>
      <c r="AA1" s="3" t="s">
        <v>18</v>
      </c>
      <c r="AB1" s="3" t="s">
        <v>19</v>
      </c>
      <c r="AC1" s="3" t="s">
        <v>949</v>
      </c>
      <c r="AD1" s="3" t="s">
        <v>951</v>
      </c>
      <c r="AE1" s="3" t="s">
        <v>952</v>
      </c>
      <c r="AF1" s="3" t="s">
        <v>953</v>
      </c>
      <c r="AG1" s="3" t="s">
        <v>954</v>
      </c>
      <c r="AH1" s="30" t="s">
        <v>316</v>
      </c>
      <c r="AI1" s="30" t="s">
        <v>317</v>
      </c>
      <c r="AJ1" s="30" t="s">
        <v>357</v>
      </c>
      <c r="AK1" s="30" t="s">
        <v>315</v>
      </c>
      <c r="AL1" s="22" t="s">
        <v>4500</v>
      </c>
    </row>
    <row r="2" spans="1:53" x14ac:dyDescent="0.25">
      <c r="A2" s="129" t="s">
        <v>396</v>
      </c>
      <c r="B2" s="129" t="s">
        <v>370</v>
      </c>
      <c r="C2" s="129" t="s">
        <v>396</v>
      </c>
      <c r="D2" s="130" t="b">
        <v>0</v>
      </c>
      <c r="E2" s="129" t="s">
        <v>21</v>
      </c>
      <c r="F2" s="129" t="s">
        <v>3935</v>
      </c>
      <c r="G2" s="129" t="s">
        <v>397</v>
      </c>
      <c r="H2" s="129" t="s">
        <v>432</v>
      </c>
      <c r="I2" s="129" t="s">
        <v>370</v>
      </c>
      <c r="J2" s="129" t="s">
        <v>3376</v>
      </c>
      <c r="K2" s="129" t="s">
        <v>393</v>
      </c>
      <c r="L2" s="129" t="s">
        <v>22</v>
      </c>
      <c r="M2" s="129" t="s">
        <v>395</v>
      </c>
      <c r="N2" s="129" t="s">
        <v>370</v>
      </c>
      <c r="O2" s="129" t="s">
        <v>338</v>
      </c>
      <c r="P2" s="3"/>
      <c r="Q2" s="129" t="s">
        <v>370</v>
      </c>
      <c r="R2" s="129" t="s">
        <v>370</v>
      </c>
      <c r="S2" s="130" t="b">
        <v>0</v>
      </c>
      <c r="T2" s="3"/>
      <c r="U2" s="3"/>
      <c r="V2" s="131">
        <v>43277</v>
      </c>
      <c r="W2" s="129" t="s">
        <v>370</v>
      </c>
      <c r="X2" s="3"/>
      <c r="Y2" s="3"/>
      <c r="Z2" s="129" t="s">
        <v>370</v>
      </c>
      <c r="AA2" s="3"/>
      <c r="AB2" s="3"/>
      <c r="AC2" s="129" t="s">
        <v>3488</v>
      </c>
      <c r="AD2" s="3"/>
      <c r="AE2" s="129" t="s">
        <v>328</v>
      </c>
      <c r="AF2" s="129" t="s">
        <v>3390</v>
      </c>
      <c r="AG2" s="129" t="s">
        <v>3411</v>
      </c>
      <c r="AH2" s="127" t="str">
        <f>IF(LEN(A2)&gt;6,"FS","PD&amp;C")</f>
        <v>FS</v>
      </c>
      <c r="AI2" s="127" t="b">
        <f>ISNUMBER(SEARCH("IRT",Table1[[#This Row],[Current_Status]]))</f>
        <v>0</v>
      </c>
      <c r="AJ2" s="128">
        <f>YEAR(Table1[[#This Row],[Project_Initiated]])</f>
        <v>2018</v>
      </c>
      <c r="AK2" s="67">
        <v>43647</v>
      </c>
      <c r="AL2" s="67" t="str">
        <f>IF(Table1[[#This Row],[Current_Status]]="Complete",IF(Table1[[#This Row],[Project_Description]]&gt;=DATE(2019,7,1),"FY 19 - 20","FY 18 - 19"),"")</f>
        <v/>
      </c>
      <c r="AX2"/>
      <c r="BA2" s="2"/>
    </row>
    <row r="3" spans="1:53" x14ac:dyDescent="0.25">
      <c r="A3" s="129" t="s">
        <v>394</v>
      </c>
      <c r="B3" s="129" t="s">
        <v>370</v>
      </c>
      <c r="C3" s="129" t="s">
        <v>394</v>
      </c>
      <c r="D3" s="130" t="b">
        <v>0</v>
      </c>
      <c r="E3" s="129" t="s">
        <v>21</v>
      </c>
      <c r="F3" s="129" t="s">
        <v>3938</v>
      </c>
      <c r="G3" s="133">
        <v>43412</v>
      </c>
      <c r="H3" s="129" t="s">
        <v>583</v>
      </c>
      <c r="I3" s="129" t="s">
        <v>370</v>
      </c>
      <c r="J3" s="129" t="s">
        <v>3354</v>
      </c>
      <c r="K3" s="129" t="s">
        <v>393</v>
      </c>
      <c r="L3" s="129" t="s">
        <v>22</v>
      </c>
      <c r="M3" s="129" t="s">
        <v>373</v>
      </c>
      <c r="N3" s="129" t="s">
        <v>370</v>
      </c>
      <c r="O3" s="129" t="s">
        <v>338</v>
      </c>
      <c r="P3" s="3"/>
      <c r="Q3" s="129" t="s">
        <v>370</v>
      </c>
      <c r="R3" s="129" t="s">
        <v>370</v>
      </c>
      <c r="S3" s="130" t="b">
        <v>0</v>
      </c>
      <c r="T3" s="3"/>
      <c r="U3" s="3"/>
      <c r="V3" s="131">
        <v>43177</v>
      </c>
      <c r="W3" s="129" t="s">
        <v>370</v>
      </c>
      <c r="X3" s="3"/>
      <c r="Y3" s="3"/>
      <c r="Z3" s="129" t="s">
        <v>370</v>
      </c>
      <c r="AA3" s="3"/>
      <c r="AB3" s="3"/>
      <c r="AC3" s="129" t="s">
        <v>3108</v>
      </c>
      <c r="AD3" s="3"/>
      <c r="AE3" s="129" t="s">
        <v>338</v>
      </c>
      <c r="AF3" s="129" t="s">
        <v>1098</v>
      </c>
      <c r="AG3" s="129" t="s">
        <v>3412</v>
      </c>
      <c r="AH3" s="127" t="str">
        <f t="shared" ref="AH3:AH66" si="0">IF(LEN(A3)&gt;6,"FS","PD&amp;C")</f>
        <v>FS</v>
      </c>
      <c r="AI3" s="127" t="b">
        <f>ISNUMBER(SEARCH("IRT",Table1[[#This Row],[Current_Status]]))</f>
        <v>0</v>
      </c>
      <c r="AJ3" s="128">
        <f>YEAR(Table1[[#This Row],[Project_Initiated]])</f>
        <v>2018</v>
      </c>
      <c r="AK3" s="67">
        <v>43647</v>
      </c>
      <c r="AL3" s="67" t="str">
        <f>IF(Table1[[#This Row],[Current_Status]]="Complete",IF(Table1[[#This Row],[Project_Description]]&gt;=DATE(2019,7,1),"FY 19 - 20","FY 18 - 19"),"")</f>
        <v>FY 18 - 19</v>
      </c>
      <c r="AX3"/>
      <c r="BA3" s="2"/>
    </row>
    <row r="4" spans="1:53" x14ac:dyDescent="0.25">
      <c r="A4" s="129" t="s">
        <v>1084</v>
      </c>
      <c r="B4" s="129" t="s">
        <v>370</v>
      </c>
      <c r="C4" s="129" t="s">
        <v>1084</v>
      </c>
      <c r="D4" s="130" t="b">
        <v>0</v>
      </c>
      <c r="E4" s="129" t="s">
        <v>21</v>
      </c>
      <c r="F4" s="129" t="s">
        <v>3937</v>
      </c>
      <c r="G4" s="133">
        <v>43292</v>
      </c>
      <c r="H4" s="129" t="s">
        <v>92</v>
      </c>
      <c r="I4" s="129" t="s">
        <v>370</v>
      </c>
      <c r="J4" s="129" t="s">
        <v>3354</v>
      </c>
      <c r="K4" s="129" t="s">
        <v>393</v>
      </c>
      <c r="L4" s="129" t="s">
        <v>22</v>
      </c>
      <c r="M4" s="129" t="s">
        <v>373</v>
      </c>
      <c r="N4" s="129" t="s">
        <v>370</v>
      </c>
      <c r="O4" s="129" t="s">
        <v>338</v>
      </c>
      <c r="P4" s="3"/>
      <c r="Q4" s="129" t="s">
        <v>370</v>
      </c>
      <c r="R4" s="129" t="s">
        <v>370</v>
      </c>
      <c r="S4" s="130" t="b">
        <v>0</v>
      </c>
      <c r="T4" s="3"/>
      <c r="U4" s="3"/>
      <c r="V4" s="131">
        <v>43160</v>
      </c>
      <c r="W4" s="129" t="s">
        <v>370</v>
      </c>
      <c r="X4" s="3"/>
      <c r="Y4" s="3"/>
      <c r="Z4" s="129" t="s">
        <v>370</v>
      </c>
      <c r="AA4" s="3"/>
      <c r="AB4" s="3"/>
      <c r="AC4" s="129" t="s">
        <v>1085</v>
      </c>
      <c r="AD4" s="3"/>
      <c r="AE4" s="129" t="s">
        <v>338</v>
      </c>
      <c r="AF4" s="129" t="s">
        <v>1086</v>
      </c>
      <c r="AG4" s="129" t="s">
        <v>3412</v>
      </c>
      <c r="AH4" s="127" t="str">
        <f t="shared" si="0"/>
        <v>FS</v>
      </c>
      <c r="AI4" s="127" t="b">
        <f>ISNUMBER(SEARCH("IRT",Table1[[#This Row],[Current_Status]]))</f>
        <v>0</v>
      </c>
      <c r="AJ4" s="128">
        <f>YEAR(Table1[[#This Row],[Project_Initiated]])</f>
        <v>2018</v>
      </c>
      <c r="AK4" s="67">
        <v>43647</v>
      </c>
      <c r="AL4" s="67" t="str">
        <f>IF(Table1[[#This Row],[Current_Status]]="Complete",IF(Table1[[#This Row],[Project_Description]]&gt;=DATE(2019,7,1),"FY 19 - 20","FY 18 - 19"),"")</f>
        <v>FY 18 - 19</v>
      </c>
      <c r="AX4"/>
      <c r="BA4" s="2"/>
    </row>
    <row r="5" spans="1:53" x14ac:dyDescent="0.25">
      <c r="A5" s="129" t="s">
        <v>1267</v>
      </c>
      <c r="B5" s="129" t="s">
        <v>370</v>
      </c>
      <c r="C5" s="129" t="s">
        <v>1267</v>
      </c>
      <c r="D5" s="130" t="b">
        <v>0</v>
      </c>
      <c r="E5" s="129" t="s">
        <v>21</v>
      </c>
      <c r="F5" s="129" t="s">
        <v>3936</v>
      </c>
      <c r="G5" s="133">
        <v>43362</v>
      </c>
      <c r="H5" s="129" t="s">
        <v>583</v>
      </c>
      <c r="I5" s="129" t="s">
        <v>3109</v>
      </c>
      <c r="J5" s="129" t="s">
        <v>3354</v>
      </c>
      <c r="K5" s="129" t="s">
        <v>393</v>
      </c>
      <c r="L5" s="129" t="s">
        <v>22</v>
      </c>
      <c r="M5" s="129" t="s">
        <v>395</v>
      </c>
      <c r="N5" s="129" t="s">
        <v>370</v>
      </c>
      <c r="O5" s="129" t="s">
        <v>338</v>
      </c>
      <c r="P5" s="3"/>
      <c r="Q5" s="129" t="s">
        <v>370</v>
      </c>
      <c r="R5" s="129" t="s">
        <v>370</v>
      </c>
      <c r="S5" s="130" t="b">
        <v>0</v>
      </c>
      <c r="T5" s="3"/>
      <c r="U5" s="3"/>
      <c r="V5" s="131">
        <v>43297</v>
      </c>
      <c r="W5" s="129" t="s">
        <v>370</v>
      </c>
      <c r="X5" s="3"/>
      <c r="Y5" s="3"/>
      <c r="Z5" s="129" t="s">
        <v>370</v>
      </c>
      <c r="AA5" s="3"/>
      <c r="AB5" s="3"/>
      <c r="AC5" s="129" t="s">
        <v>1268</v>
      </c>
      <c r="AD5" s="3"/>
      <c r="AE5" s="129" t="s">
        <v>314</v>
      </c>
      <c r="AF5" s="129" t="s">
        <v>890</v>
      </c>
      <c r="AG5" s="129" t="s">
        <v>890</v>
      </c>
      <c r="AH5" s="127" t="str">
        <f t="shared" si="0"/>
        <v>FS</v>
      </c>
      <c r="AI5" s="127" t="b">
        <f>ISNUMBER(SEARCH("IRT",Table1[[#This Row],[Current_Status]]))</f>
        <v>0</v>
      </c>
      <c r="AJ5" s="128">
        <f>YEAR(Table1[[#This Row],[Project_Initiated]])</f>
        <v>2018</v>
      </c>
      <c r="AK5" s="67">
        <v>43647</v>
      </c>
      <c r="AL5" s="67" t="str">
        <f>IF(Table1[[#This Row],[Current_Status]]="Complete",IF(Table1[[#This Row],[Project_Description]]&gt;=DATE(2019,7,1),"FY 19 - 20","FY 18 - 19"),"")</f>
        <v>FY 18 - 19</v>
      </c>
      <c r="AX5"/>
      <c r="BA5" s="2"/>
    </row>
    <row r="6" spans="1:53" x14ac:dyDescent="0.25">
      <c r="A6" s="129" t="s">
        <v>4400</v>
      </c>
      <c r="B6" s="129" t="s">
        <v>370</v>
      </c>
      <c r="C6" s="129" t="s">
        <v>4400</v>
      </c>
      <c r="D6" s="130" t="b">
        <v>0</v>
      </c>
      <c r="E6" s="129" t="s">
        <v>21</v>
      </c>
      <c r="F6" s="129" t="s">
        <v>4401</v>
      </c>
      <c r="G6" s="129"/>
      <c r="H6" s="129" t="s">
        <v>583</v>
      </c>
      <c r="I6" s="129" t="s">
        <v>4402</v>
      </c>
      <c r="J6" s="129" t="s">
        <v>3342</v>
      </c>
      <c r="K6" s="129" t="s">
        <v>393</v>
      </c>
      <c r="L6" s="129" t="s">
        <v>22</v>
      </c>
      <c r="M6" s="129" t="s">
        <v>395</v>
      </c>
      <c r="N6" s="129" t="s">
        <v>370</v>
      </c>
      <c r="O6" s="129" t="s">
        <v>338</v>
      </c>
      <c r="P6" s="3"/>
      <c r="Q6" s="129" t="s">
        <v>400</v>
      </c>
      <c r="R6" s="129" t="s">
        <v>370</v>
      </c>
      <c r="S6" s="130" t="b">
        <v>0</v>
      </c>
      <c r="T6" s="3"/>
      <c r="U6" s="3"/>
      <c r="V6" s="131">
        <v>43608</v>
      </c>
      <c r="W6" s="129" t="s">
        <v>370</v>
      </c>
      <c r="X6" s="3"/>
      <c r="Y6" s="3"/>
      <c r="Z6" s="129" t="s">
        <v>370</v>
      </c>
      <c r="AA6" s="3"/>
      <c r="AB6" s="3"/>
      <c r="AC6" s="129" t="s">
        <v>370</v>
      </c>
      <c r="AD6" s="3"/>
      <c r="AE6" s="129" t="s">
        <v>338</v>
      </c>
      <c r="AF6" s="129" t="s">
        <v>370</v>
      </c>
      <c r="AG6" s="129" t="s">
        <v>370</v>
      </c>
      <c r="AH6" s="127" t="str">
        <f t="shared" si="0"/>
        <v>FS</v>
      </c>
      <c r="AI6" s="127" t="b">
        <f>ISNUMBER(SEARCH("IRT",Table1[[#This Row],[Current_Status]]))</f>
        <v>0</v>
      </c>
      <c r="AJ6" s="128">
        <f>YEAR(Table1[[#This Row],[Project_Initiated]])</f>
        <v>2019</v>
      </c>
      <c r="AK6" s="67">
        <v>43647</v>
      </c>
      <c r="AL6" s="67" t="str">
        <f>IF(Table1[[#This Row],[Current_Status]]="Complete",IF(Table1[[#This Row],[Project_Description]]&gt;=DATE(2019,7,1),"FY 19 - 20","FY 18 - 19"),"")</f>
        <v/>
      </c>
      <c r="AX6"/>
      <c r="BA6" s="2"/>
    </row>
    <row r="7" spans="1:53" x14ac:dyDescent="0.25">
      <c r="A7" s="129" t="s">
        <v>398</v>
      </c>
      <c r="B7" s="129" t="s">
        <v>370</v>
      </c>
      <c r="C7" s="129" t="s">
        <v>398</v>
      </c>
      <c r="D7" s="130" t="b">
        <v>0</v>
      </c>
      <c r="E7" s="129" t="s">
        <v>21</v>
      </c>
      <c r="F7" s="129" t="s">
        <v>3939</v>
      </c>
      <c r="G7" s="133">
        <v>43476</v>
      </c>
      <c r="H7" s="129" t="s">
        <v>583</v>
      </c>
      <c r="I7" s="129" t="s">
        <v>370</v>
      </c>
      <c r="J7" s="129" t="s">
        <v>3354</v>
      </c>
      <c r="K7" s="129" t="s">
        <v>393</v>
      </c>
      <c r="L7" s="129" t="s">
        <v>22</v>
      </c>
      <c r="M7" s="129" t="s">
        <v>373</v>
      </c>
      <c r="N7" s="129" t="s">
        <v>370</v>
      </c>
      <c r="O7" s="129" t="s">
        <v>314</v>
      </c>
      <c r="P7" s="3"/>
      <c r="Q7" s="129" t="s">
        <v>400</v>
      </c>
      <c r="R7" s="129" t="s">
        <v>370</v>
      </c>
      <c r="S7" s="130" t="b">
        <v>0</v>
      </c>
      <c r="T7" s="3"/>
      <c r="U7" s="3"/>
      <c r="V7" s="131">
        <v>43354</v>
      </c>
      <c r="W7" s="129" t="s">
        <v>370</v>
      </c>
      <c r="X7" s="3"/>
      <c r="Y7" s="3"/>
      <c r="Z7" s="129" t="s">
        <v>370</v>
      </c>
      <c r="AA7" s="3"/>
      <c r="AB7" s="3"/>
      <c r="AC7" s="129" t="s">
        <v>3425</v>
      </c>
      <c r="AD7" s="3"/>
      <c r="AE7" s="129" t="s">
        <v>314</v>
      </c>
      <c r="AF7" s="129" t="s">
        <v>1333</v>
      </c>
      <c r="AG7" s="129" t="s">
        <v>890</v>
      </c>
      <c r="AH7" s="127" t="str">
        <f t="shared" si="0"/>
        <v>FS</v>
      </c>
      <c r="AI7" s="127" t="b">
        <f>ISNUMBER(SEARCH("IRT",Table1[[#This Row],[Current_Status]]))</f>
        <v>0</v>
      </c>
      <c r="AJ7" s="128">
        <f>YEAR(Table1[[#This Row],[Project_Initiated]])</f>
        <v>2018</v>
      </c>
      <c r="AK7" s="67">
        <v>43647</v>
      </c>
      <c r="AL7" s="67" t="str">
        <f>IF(Table1[[#This Row],[Current_Status]]="Complete",IF(Table1[[#This Row],[Project_Description]]&gt;=DATE(2019,7,1),"FY 19 - 20","FY 18 - 19"),"")</f>
        <v>FY 18 - 19</v>
      </c>
      <c r="AX7"/>
      <c r="BA7" s="2"/>
    </row>
    <row r="8" spans="1:53" x14ac:dyDescent="0.25">
      <c r="A8" s="129" t="s">
        <v>401</v>
      </c>
      <c r="B8" s="129" t="s">
        <v>370</v>
      </c>
      <c r="C8" s="129" t="s">
        <v>401</v>
      </c>
      <c r="D8" s="130" t="b">
        <v>0</v>
      </c>
      <c r="E8" s="129" t="s">
        <v>21</v>
      </c>
      <c r="F8" s="129" t="s">
        <v>3940</v>
      </c>
      <c r="G8" s="129" t="s">
        <v>402</v>
      </c>
      <c r="H8" s="129" t="s">
        <v>583</v>
      </c>
      <c r="I8" s="129" t="s">
        <v>370</v>
      </c>
      <c r="J8" s="129" t="s">
        <v>3373</v>
      </c>
      <c r="K8" s="129" t="s">
        <v>393</v>
      </c>
      <c r="L8" s="129" t="s">
        <v>22</v>
      </c>
      <c r="M8" s="129" t="s">
        <v>373</v>
      </c>
      <c r="N8" s="129" t="s">
        <v>370</v>
      </c>
      <c r="O8" s="129" t="s">
        <v>338</v>
      </c>
      <c r="P8" s="3"/>
      <c r="Q8" s="129" t="s">
        <v>403</v>
      </c>
      <c r="R8" s="129" t="s">
        <v>370</v>
      </c>
      <c r="S8" s="130" t="b">
        <v>0</v>
      </c>
      <c r="T8" s="3"/>
      <c r="U8" s="3"/>
      <c r="V8" s="131">
        <v>43355</v>
      </c>
      <c r="W8" s="129" t="s">
        <v>370</v>
      </c>
      <c r="X8" s="3"/>
      <c r="Y8" s="3"/>
      <c r="Z8" s="129" t="s">
        <v>370</v>
      </c>
      <c r="AA8" s="3"/>
      <c r="AB8" s="3"/>
      <c r="AC8" s="129" t="s">
        <v>3788</v>
      </c>
      <c r="AD8" s="131">
        <v>43370</v>
      </c>
      <c r="AE8" s="129" t="s">
        <v>328</v>
      </c>
      <c r="AF8" s="129" t="s">
        <v>3727</v>
      </c>
      <c r="AG8" s="129" t="s">
        <v>3412</v>
      </c>
      <c r="AH8" s="127" t="str">
        <f t="shared" si="0"/>
        <v>FS</v>
      </c>
      <c r="AI8" s="127" t="b">
        <f>ISNUMBER(SEARCH("IRT",Table1[[#This Row],[Current_Status]]))</f>
        <v>0</v>
      </c>
      <c r="AJ8" s="128">
        <f>YEAR(Table1[[#This Row],[Project_Initiated]])</f>
        <v>2018</v>
      </c>
      <c r="AK8" s="67">
        <v>43647</v>
      </c>
      <c r="AL8" s="67" t="str">
        <f>IF(Table1[[#This Row],[Current_Status]]="Complete",IF(Table1[[#This Row],[Project_Description]]&gt;=DATE(2019,7,1),"FY 19 - 20","FY 18 - 19"),"")</f>
        <v/>
      </c>
      <c r="AX8"/>
      <c r="BA8" s="2"/>
    </row>
    <row r="9" spans="1:53" x14ac:dyDescent="0.25">
      <c r="A9" s="129" t="s">
        <v>404</v>
      </c>
      <c r="B9" s="129" t="s">
        <v>370</v>
      </c>
      <c r="C9" s="129" t="s">
        <v>404</v>
      </c>
      <c r="D9" s="130" t="b">
        <v>0</v>
      </c>
      <c r="E9" s="129" t="s">
        <v>21</v>
      </c>
      <c r="F9" s="129" t="s">
        <v>3941</v>
      </c>
      <c r="G9" s="133">
        <v>43592</v>
      </c>
      <c r="H9" s="129" t="s">
        <v>583</v>
      </c>
      <c r="I9" s="129" t="s">
        <v>339</v>
      </c>
      <c r="J9" s="129" t="s">
        <v>3354</v>
      </c>
      <c r="K9" s="129" t="s">
        <v>393</v>
      </c>
      <c r="L9" s="129" t="s">
        <v>22</v>
      </c>
      <c r="M9" s="129" t="s">
        <v>373</v>
      </c>
      <c r="N9" s="129" t="s">
        <v>370</v>
      </c>
      <c r="O9" s="129" t="s">
        <v>314</v>
      </c>
      <c r="P9" s="3"/>
      <c r="Q9" s="129" t="s">
        <v>405</v>
      </c>
      <c r="R9" s="129" t="s">
        <v>370</v>
      </c>
      <c r="S9" s="130" t="b">
        <v>0</v>
      </c>
      <c r="T9" s="3"/>
      <c r="U9" s="3"/>
      <c r="V9" s="131">
        <v>43355</v>
      </c>
      <c r="W9" s="129" t="s">
        <v>370</v>
      </c>
      <c r="X9" s="3"/>
      <c r="Y9" s="3"/>
      <c r="Z9" s="129" t="s">
        <v>370</v>
      </c>
      <c r="AA9" s="3"/>
      <c r="AB9" s="3"/>
      <c r="AC9" s="129" t="s">
        <v>3825</v>
      </c>
      <c r="AD9" s="3"/>
      <c r="AE9" s="129" t="s">
        <v>314</v>
      </c>
      <c r="AF9" s="129" t="s">
        <v>1333</v>
      </c>
      <c r="AG9" s="129" t="s">
        <v>890</v>
      </c>
      <c r="AH9" s="127" t="str">
        <f t="shared" si="0"/>
        <v>FS</v>
      </c>
      <c r="AI9" s="127" t="b">
        <f>ISNUMBER(SEARCH("IRT",Table1[[#This Row],[Current_Status]]))</f>
        <v>0</v>
      </c>
      <c r="AJ9" s="128">
        <f>YEAR(Table1[[#This Row],[Project_Initiated]])</f>
        <v>2018</v>
      </c>
      <c r="AK9" s="67">
        <v>43647</v>
      </c>
      <c r="AL9" s="67" t="str">
        <f>IF(Table1[[#This Row],[Current_Status]]="Complete",IF(Table1[[#This Row],[Project_Description]]&gt;=DATE(2019,7,1),"FY 19 - 20","FY 18 - 19"),"")</f>
        <v>FY 18 - 19</v>
      </c>
      <c r="AX9"/>
      <c r="BA9" s="2"/>
    </row>
    <row r="10" spans="1:53" x14ac:dyDescent="0.25">
      <c r="A10" s="129" t="s">
        <v>406</v>
      </c>
      <c r="B10" s="129" t="s">
        <v>370</v>
      </c>
      <c r="C10" s="129" t="s">
        <v>406</v>
      </c>
      <c r="D10" s="130" t="b">
        <v>0</v>
      </c>
      <c r="E10" s="129" t="s">
        <v>21</v>
      </c>
      <c r="F10" s="129" t="s">
        <v>3942</v>
      </c>
      <c r="G10" s="133">
        <v>43476</v>
      </c>
      <c r="H10" s="129" t="s">
        <v>583</v>
      </c>
      <c r="I10" s="129" t="s">
        <v>3111</v>
      </c>
      <c r="J10" s="129" t="s">
        <v>3354</v>
      </c>
      <c r="K10" s="129" t="s">
        <v>393</v>
      </c>
      <c r="L10" s="129" t="s">
        <v>22</v>
      </c>
      <c r="M10" s="129" t="s">
        <v>373</v>
      </c>
      <c r="N10" s="129" t="s">
        <v>370</v>
      </c>
      <c r="O10" s="129" t="s">
        <v>314</v>
      </c>
      <c r="P10" s="3"/>
      <c r="Q10" s="129" t="s">
        <v>407</v>
      </c>
      <c r="R10" s="129" t="s">
        <v>3341</v>
      </c>
      <c r="S10" s="130" t="b">
        <v>0</v>
      </c>
      <c r="T10" s="3"/>
      <c r="U10" s="3"/>
      <c r="V10" s="131">
        <v>43355</v>
      </c>
      <c r="W10" s="129" t="s">
        <v>370</v>
      </c>
      <c r="X10" s="3"/>
      <c r="Y10" s="3"/>
      <c r="Z10" s="129" t="s">
        <v>370</v>
      </c>
      <c r="AA10" s="3"/>
      <c r="AB10" s="3"/>
      <c r="AC10" s="129" t="s">
        <v>3425</v>
      </c>
      <c r="AD10" s="3"/>
      <c r="AE10" s="129" t="s">
        <v>314</v>
      </c>
      <c r="AF10" s="129" t="s">
        <v>1333</v>
      </c>
      <c r="AG10" s="129" t="s">
        <v>890</v>
      </c>
      <c r="AH10" s="127" t="str">
        <f t="shared" si="0"/>
        <v>FS</v>
      </c>
      <c r="AI10" s="127" t="b">
        <f>ISNUMBER(SEARCH("IRT",Table1[[#This Row],[Current_Status]]))</f>
        <v>0</v>
      </c>
      <c r="AJ10" s="128">
        <f>YEAR(Table1[[#This Row],[Project_Initiated]])</f>
        <v>2018</v>
      </c>
      <c r="AK10" s="67">
        <v>43647</v>
      </c>
      <c r="AL10" s="67" t="str">
        <f>IF(Table1[[#This Row],[Current_Status]]="Complete",IF(Table1[[#This Row],[Project_Description]]&gt;=DATE(2019,7,1),"FY 19 - 20","FY 18 - 19"),"")</f>
        <v>FY 18 - 19</v>
      </c>
      <c r="AX10"/>
      <c r="BA10" s="2"/>
    </row>
    <row r="11" spans="1:53" x14ac:dyDescent="0.25">
      <c r="A11" s="129" t="s">
        <v>408</v>
      </c>
      <c r="B11" s="129" t="s">
        <v>370</v>
      </c>
      <c r="C11" s="129" t="s">
        <v>408</v>
      </c>
      <c r="D11" s="130" t="b">
        <v>0</v>
      </c>
      <c r="E11" s="129" t="s">
        <v>21</v>
      </c>
      <c r="F11" s="129" t="s">
        <v>3943</v>
      </c>
      <c r="G11" s="129" t="s">
        <v>402</v>
      </c>
      <c r="H11" s="129" t="s">
        <v>583</v>
      </c>
      <c r="I11" s="129" t="s">
        <v>3112</v>
      </c>
      <c r="J11" s="129" t="s">
        <v>3372</v>
      </c>
      <c r="K11" s="129" t="s">
        <v>393</v>
      </c>
      <c r="L11" s="129" t="s">
        <v>22</v>
      </c>
      <c r="M11" s="129" t="s">
        <v>373</v>
      </c>
      <c r="N11" s="129" t="s">
        <v>370</v>
      </c>
      <c r="O11" s="129" t="s">
        <v>370</v>
      </c>
      <c r="P11" s="3"/>
      <c r="Q11" s="129" t="s">
        <v>409</v>
      </c>
      <c r="R11" s="129" t="s">
        <v>370</v>
      </c>
      <c r="S11" s="130" t="b">
        <v>0</v>
      </c>
      <c r="T11" s="3"/>
      <c r="U11" s="3"/>
      <c r="V11" s="131">
        <v>43355</v>
      </c>
      <c r="W11" s="129" t="s">
        <v>370</v>
      </c>
      <c r="X11" s="3"/>
      <c r="Y11" s="3"/>
      <c r="Z11" s="129" t="s">
        <v>370</v>
      </c>
      <c r="AA11" s="3"/>
      <c r="AB11" s="3"/>
      <c r="AC11" s="129" t="s">
        <v>370</v>
      </c>
      <c r="AD11" s="131">
        <v>43370</v>
      </c>
      <c r="AE11" s="129" t="s">
        <v>328</v>
      </c>
      <c r="AF11" s="129" t="s">
        <v>3728</v>
      </c>
      <c r="AG11" s="129" t="s">
        <v>370</v>
      </c>
      <c r="AH11" s="127" t="str">
        <f t="shared" si="0"/>
        <v>FS</v>
      </c>
      <c r="AI11" s="127" t="b">
        <f>ISNUMBER(SEARCH("IRT",Table1[[#This Row],[Current_Status]]))</f>
        <v>0</v>
      </c>
      <c r="AJ11" s="128">
        <f>YEAR(Table1[[#This Row],[Project_Initiated]])</f>
        <v>2018</v>
      </c>
      <c r="AK11" s="67">
        <v>43647</v>
      </c>
      <c r="AL11" s="67" t="str">
        <f>IF(Table1[[#This Row],[Current_Status]]="Complete",IF(Table1[[#This Row],[Project_Description]]&gt;=DATE(2019,7,1),"FY 19 - 20","FY 18 - 19"),"")</f>
        <v/>
      </c>
      <c r="AX11"/>
      <c r="BA11" s="2"/>
    </row>
    <row r="12" spans="1:53" x14ac:dyDescent="0.25">
      <c r="A12" s="129" t="s">
        <v>410</v>
      </c>
      <c r="B12" s="129" t="s">
        <v>370</v>
      </c>
      <c r="C12" s="129" t="s">
        <v>410</v>
      </c>
      <c r="D12" s="130" t="b">
        <v>0</v>
      </c>
      <c r="E12" s="129" t="s">
        <v>21</v>
      </c>
      <c r="F12" s="129" t="s">
        <v>3944</v>
      </c>
      <c r="G12" s="133">
        <v>43510</v>
      </c>
      <c r="H12" s="129" t="s">
        <v>583</v>
      </c>
      <c r="I12" s="129" t="s">
        <v>411</v>
      </c>
      <c r="J12" s="129" t="s">
        <v>3354</v>
      </c>
      <c r="K12" s="129" t="s">
        <v>393</v>
      </c>
      <c r="L12" s="129" t="s">
        <v>22</v>
      </c>
      <c r="M12" s="129" t="s">
        <v>373</v>
      </c>
      <c r="N12" s="129" t="s">
        <v>370</v>
      </c>
      <c r="O12" s="129" t="s">
        <v>370</v>
      </c>
      <c r="P12" s="3"/>
      <c r="Q12" s="129" t="s">
        <v>412</v>
      </c>
      <c r="R12" s="129" t="s">
        <v>370</v>
      </c>
      <c r="S12" s="130" t="b">
        <v>0</v>
      </c>
      <c r="T12" s="3"/>
      <c r="U12" s="3"/>
      <c r="V12" s="131">
        <v>43355</v>
      </c>
      <c r="W12" s="129" t="s">
        <v>370</v>
      </c>
      <c r="X12" s="3"/>
      <c r="Y12" s="3"/>
      <c r="Z12" s="129" t="s">
        <v>370</v>
      </c>
      <c r="AA12" s="3"/>
      <c r="AB12" s="3"/>
      <c r="AC12" s="129" t="s">
        <v>3578</v>
      </c>
      <c r="AD12" s="3"/>
      <c r="AE12" s="129" t="s">
        <v>328</v>
      </c>
      <c r="AF12" s="129" t="s">
        <v>1351</v>
      </c>
      <c r="AG12" s="129" t="s">
        <v>370</v>
      </c>
      <c r="AH12" s="127" t="str">
        <f t="shared" si="0"/>
        <v>FS</v>
      </c>
      <c r="AI12" s="127" t="b">
        <f>ISNUMBER(SEARCH("IRT",Table1[[#This Row],[Current_Status]]))</f>
        <v>0</v>
      </c>
      <c r="AJ12" s="128">
        <f>YEAR(Table1[[#This Row],[Project_Initiated]])</f>
        <v>2018</v>
      </c>
      <c r="AK12" s="67">
        <v>43647</v>
      </c>
      <c r="AL12" s="67" t="str">
        <f>IF(Table1[[#This Row],[Current_Status]]="Complete",IF(Table1[[#This Row],[Project_Description]]&gt;=DATE(2019,7,1),"FY 19 - 20","FY 18 - 19"),"")</f>
        <v>FY 18 - 19</v>
      </c>
      <c r="AX12"/>
      <c r="BA12" s="2"/>
    </row>
    <row r="13" spans="1:53" x14ac:dyDescent="0.25">
      <c r="A13" s="129" t="s">
        <v>413</v>
      </c>
      <c r="B13" s="129" t="s">
        <v>370</v>
      </c>
      <c r="C13" s="129" t="s">
        <v>413</v>
      </c>
      <c r="D13" s="130" t="b">
        <v>0</v>
      </c>
      <c r="E13" s="129" t="s">
        <v>21</v>
      </c>
      <c r="F13" s="129" t="s">
        <v>3945</v>
      </c>
      <c r="G13" s="129" t="s">
        <v>402</v>
      </c>
      <c r="H13" s="129" t="s">
        <v>3113</v>
      </c>
      <c r="I13" s="129" t="s">
        <v>370</v>
      </c>
      <c r="J13" s="129" t="s">
        <v>3372</v>
      </c>
      <c r="K13" s="129" t="s">
        <v>393</v>
      </c>
      <c r="L13" s="129" t="s">
        <v>22</v>
      </c>
      <c r="M13" s="129" t="s">
        <v>373</v>
      </c>
      <c r="N13" s="129" t="s">
        <v>370</v>
      </c>
      <c r="O13" s="129" t="s">
        <v>370</v>
      </c>
      <c r="P13" s="3"/>
      <c r="Q13" s="129" t="s">
        <v>414</v>
      </c>
      <c r="R13" s="129" t="s">
        <v>370</v>
      </c>
      <c r="S13" s="130" t="b">
        <v>0</v>
      </c>
      <c r="T13" s="3"/>
      <c r="U13" s="3"/>
      <c r="V13" s="131">
        <v>43355</v>
      </c>
      <c r="W13" s="129" t="s">
        <v>370</v>
      </c>
      <c r="X13" s="3"/>
      <c r="Y13" s="3"/>
      <c r="Z13" s="129" t="s">
        <v>370</v>
      </c>
      <c r="AA13" s="3"/>
      <c r="AB13" s="3"/>
      <c r="AC13" s="129" t="s">
        <v>370</v>
      </c>
      <c r="AD13" s="131">
        <v>43388</v>
      </c>
      <c r="AE13" s="129" t="s">
        <v>328</v>
      </c>
      <c r="AF13" s="129" t="s">
        <v>3489</v>
      </c>
      <c r="AG13" s="129" t="s">
        <v>3412</v>
      </c>
      <c r="AH13" s="127" t="str">
        <f t="shared" si="0"/>
        <v>FS</v>
      </c>
      <c r="AI13" s="127" t="b">
        <f>ISNUMBER(SEARCH("IRT",Table1[[#This Row],[Current_Status]]))</f>
        <v>0</v>
      </c>
      <c r="AJ13" s="128">
        <f>YEAR(Table1[[#This Row],[Project_Initiated]])</f>
        <v>2018</v>
      </c>
      <c r="AK13" s="67">
        <v>43647</v>
      </c>
      <c r="AL13" s="67" t="str">
        <f>IF(Table1[[#This Row],[Current_Status]]="Complete",IF(Table1[[#This Row],[Project_Description]]&gt;=DATE(2019,7,1),"FY 19 - 20","FY 18 - 19"),"")</f>
        <v/>
      </c>
      <c r="AX13"/>
      <c r="BA13" s="2"/>
    </row>
    <row r="14" spans="1:53" x14ac:dyDescent="0.25">
      <c r="A14" s="129" t="s">
        <v>415</v>
      </c>
      <c r="B14" s="129" t="s">
        <v>370</v>
      </c>
      <c r="C14" s="129" t="s">
        <v>415</v>
      </c>
      <c r="D14" s="130" t="b">
        <v>0</v>
      </c>
      <c r="E14" s="129" t="s">
        <v>21</v>
      </c>
      <c r="F14" s="129" t="s">
        <v>3946</v>
      </c>
      <c r="G14" s="129" t="s">
        <v>416</v>
      </c>
      <c r="H14" s="129" t="s">
        <v>815</v>
      </c>
      <c r="I14" s="129" t="s">
        <v>370</v>
      </c>
      <c r="J14" s="129" t="s">
        <v>3376</v>
      </c>
      <c r="K14" s="129" t="s">
        <v>393</v>
      </c>
      <c r="L14" s="129" t="s">
        <v>22</v>
      </c>
      <c r="M14" s="129" t="s">
        <v>373</v>
      </c>
      <c r="N14" s="129" t="s">
        <v>370</v>
      </c>
      <c r="O14" s="129" t="s">
        <v>370</v>
      </c>
      <c r="P14" s="3"/>
      <c r="Q14" s="129" t="s">
        <v>417</v>
      </c>
      <c r="R14" s="129" t="s">
        <v>370</v>
      </c>
      <c r="S14" s="130" t="b">
        <v>0</v>
      </c>
      <c r="T14" s="3"/>
      <c r="U14" s="3"/>
      <c r="V14" s="131">
        <v>43355</v>
      </c>
      <c r="W14" s="129" t="s">
        <v>370</v>
      </c>
      <c r="X14" s="3"/>
      <c r="Y14" s="3"/>
      <c r="Z14" s="129" t="s">
        <v>370</v>
      </c>
      <c r="AA14" s="3"/>
      <c r="AB14" s="3"/>
      <c r="AC14" s="129" t="s">
        <v>370</v>
      </c>
      <c r="AD14" s="131">
        <v>43370</v>
      </c>
      <c r="AE14" s="129" t="s">
        <v>328</v>
      </c>
      <c r="AF14" s="129" t="s">
        <v>3490</v>
      </c>
      <c r="AG14" s="129" t="s">
        <v>3412</v>
      </c>
      <c r="AH14" s="127" t="str">
        <f t="shared" si="0"/>
        <v>FS</v>
      </c>
      <c r="AI14" s="127" t="b">
        <f>ISNUMBER(SEARCH("IRT",Table1[[#This Row],[Current_Status]]))</f>
        <v>0</v>
      </c>
      <c r="AJ14" s="128">
        <f>YEAR(Table1[[#This Row],[Project_Initiated]])</f>
        <v>2018</v>
      </c>
      <c r="AK14" s="67">
        <v>43647</v>
      </c>
      <c r="AL14" s="67" t="str">
        <f>IF(Table1[[#This Row],[Current_Status]]="Complete",IF(Table1[[#This Row],[Project_Description]]&gt;=DATE(2019,7,1),"FY 19 - 20","FY 18 - 19"),"")</f>
        <v/>
      </c>
      <c r="AX14"/>
      <c r="BA14" s="2"/>
    </row>
    <row r="15" spans="1:53" x14ac:dyDescent="0.25">
      <c r="A15" s="129" t="s">
        <v>418</v>
      </c>
      <c r="B15" s="129" t="s">
        <v>370</v>
      </c>
      <c r="C15" s="129" t="s">
        <v>418</v>
      </c>
      <c r="D15" s="130" t="b">
        <v>0</v>
      </c>
      <c r="E15" s="129" t="s">
        <v>21</v>
      </c>
      <c r="F15" s="129" t="s">
        <v>3947</v>
      </c>
      <c r="G15" s="129" t="s">
        <v>399</v>
      </c>
      <c r="H15" s="129" t="s">
        <v>583</v>
      </c>
      <c r="I15" s="129" t="s">
        <v>370</v>
      </c>
      <c r="J15" s="129" t="s">
        <v>3372</v>
      </c>
      <c r="K15" s="129" t="s">
        <v>393</v>
      </c>
      <c r="L15" s="129" t="s">
        <v>22</v>
      </c>
      <c r="M15" s="129" t="s">
        <v>373</v>
      </c>
      <c r="N15" s="129" t="s">
        <v>370</v>
      </c>
      <c r="O15" s="129" t="s">
        <v>314</v>
      </c>
      <c r="P15" s="3"/>
      <c r="Q15" s="129" t="s">
        <v>419</v>
      </c>
      <c r="R15" s="129" t="s">
        <v>370</v>
      </c>
      <c r="S15" s="130" t="b">
        <v>0</v>
      </c>
      <c r="T15" s="3"/>
      <c r="U15" s="3"/>
      <c r="V15" s="131">
        <v>43354</v>
      </c>
      <c r="W15" s="129" t="s">
        <v>370</v>
      </c>
      <c r="X15" s="3"/>
      <c r="Y15" s="3"/>
      <c r="Z15" s="129" t="s">
        <v>370</v>
      </c>
      <c r="AA15" s="3"/>
      <c r="AB15" s="3"/>
      <c r="AC15" s="129" t="s">
        <v>3385</v>
      </c>
      <c r="AD15" s="3"/>
      <c r="AE15" s="129" t="s">
        <v>314</v>
      </c>
      <c r="AF15" s="129" t="s">
        <v>1333</v>
      </c>
      <c r="AG15" s="129" t="s">
        <v>890</v>
      </c>
      <c r="AH15" s="127" t="str">
        <f t="shared" si="0"/>
        <v>FS</v>
      </c>
      <c r="AI15" s="127" t="b">
        <f>ISNUMBER(SEARCH("IRT",Table1[[#This Row],[Current_Status]]))</f>
        <v>0</v>
      </c>
      <c r="AJ15" s="128">
        <f>YEAR(Table1[[#This Row],[Project_Initiated]])</f>
        <v>2018</v>
      </c>
      <c r="AK15" s="67">
        <v>43647</v>
      </c>
      <c r="AL15" s="67" t="str">
        <f>IF(Table1[[#This Row],[Current_Status]]="Complete",IF(Table1[[#This Row],[Project_Description]]&gt;=DATE(2019,7,1),"FY 19 - 20","FY 18 - 19"),"")</f>
        <v/>
      </c>
      <c r="AX15"/>
      <c r="BA15" s="2"/>
    </row>
    <row r="16" spans="1:53" x14ac:dyDescent="0.25">
      <c r="A16" s="129" t="s">
        <v>4403</v>
      </c>
      <c r="B16" s="129" t="s">
        <v>370</v>
      </c>
      <c r="C16" s="129" t="s">
        <v>4403</v>
      </c>
      <c r="D16" s="130" t="b">
        <v>0</v>
      </c>
      <c r="E16" s="129" t="s">
        <v>21</v>
      </c>
      <c r="F16" s="129" t="s">
        <v>4404</v>
      </c>
      <c r="G16" s="133">
        <v>43635</v>
      </c>
      <c r="H16" s="129" t="s">
        <v>583</v>
      </c>
      <c r="I16" s="129" t="s">
        <v>4405</v>
      </c>
      <c r="J16" s="129" t="s">
        <v>3372</v>
      </c>
      <c r="K16" s="129" t="s">
        <v>393</v>
      </c>
      <c r="L16" s="129" t="s">
        <v>22</v>
      </c>
      <c r="M16" s="129" t="s">
        <v>395</v>
      </c>
      <c r="N16" s="129" t="s">
        <v>370</v>
      </c>
      <c r="O16" s="129" t="s">
        <v>338</v>
      </c>
      <c r="P16" s="3"/>
      <c r="Q16" s="129" t="s">
        <v>419</v>
      </c>
      <c r="R16" s="129" t="s">
        <v>370</v>
      </c>
      <c r="S16" s="130" t="b">
        <v>0</v>
      </c>
      <c r="T16" s="3"/>
      <c r="U16" s="3"/>
      <c r="V16" s="131">
        <v>43608</v>
      </c>
      <c r="W16" s="129" t="s">
        <v>370</v>
      </c>
      <c r="X16" s="3"/>
      <c r="Y16" s="3"/>
      <c r="Z16" s="129" t="s">
        <v>370</v>
      </c>
      <c r="AA16" s="3"/>
      <c r="AB16" s="3"/>
      <c r="AC16" s="129" t="s">
        <v>4406</v>
      </c>
      <c r="AD16" s="3"/>
      <c r="AE16" s="129" t="s">
        <v>338</v>
      </c>
      <c r="AF16" s="129" t="s">
        <v>370</v>
      </c>
      <c r="AG16" s="129" t="s">
        <v>370</v>
      </c>
      <c r="AH16" s="127" t="str">
        <f t="shared" si="0"/>
        <v>FS</v>
      </c>
      <c r="AI16" s="127" t="b">
        <f>ISNUMBER(SEARCH("IRT",Table1[[#This Row],[Current_Status]]))</f>
        <v>0</v>
      </c>
      <c r="AJ16" s="128">
        <f>YEAR(Table1[[#This Row],[Project_Initiated]])</f>
        <v>2019</v>
      </c>
      <c r="AK16" s="67">
        <v>43647</v>
      </c>
      <c r="AL16" s="67" t="str">
        <f>IF(Table1[[#This Row],[Current_Status]]="Complete",IF(Table1[[#This Row],[Project_Description]]&gt;=DATE(2019,7,1),"FY 19 - 20","FY 18 - 19"),"")</f>
        <v/>
      </c>
      <c r="AX16"/>
      <c r="BA16" s="2"/>
    </row>
    <row r="17" spans="1:53" x14ac:dyDescent="0.25">
      <c r="A17" s="129" t="s">
        <v>420</v>
      </c>
      <c r="B17" s="129" t="s">
        <v>370</v>
      </c>
      <c r="C17" s="129" t="s">
        <v>420</v>
      </c>
      <c r="D17" s="130" t="b">
        <v>0</v>
      </c>
      <c r="E17" s="129" t="s">
        <v>21</v>
      </c>
      <c r="F17" s="129" t="s">
        <v>3948</v>
      </c>
      <c r="G17" s="133">
        <v>43616</v>
      </c>
      <c r="H17" s="129" t="s">
        <v>583</v>
      </c>
      <c r="I17" s="129" t="s">
        <v>3114</v>
      </c>
      <c r="J17" s="129" t="s">
        <v>3354</v>
      </c>
      <c r="K17" s="129" t="s">
        <v>393</v>
      </c>
      <c r="L17" s="129" t="s">
        <v>22</v>
      </c>
      <c r="M17" s="129" t="s">
        <v>395</v>
      </c>
      <c r="N17" s="129" t="s">
        <v>370</v>
      </c>
      <c r="O17" s="129" t="s">
        <v>338</v>
      </c>
      <c r="P17" s="3"/>
      <c r="Q17" s="129" t="s">
        <v>339</v>
      </c>
      <c r="R17" s="129" t="s">
        <v>370</v>
      </c>
      <c r="S17" s="130" t="b">
        <v>0</v>
      </c>
      <c r="T17" s="3"/>
      <c r="U17" s="3"/>
      <c r="V17" s="131">
        <v>43353</v>
      </c>
      <c r="W17" s="129" t="s">
        <v>370</v>
      </c>
      <c r="X17" s="3"/>
      <c r="Y17" s="3"/>
      <c r="Z17" s="129" t="s">
        <v>370</v>
      </c>
      <c r="AA17" s="3"/>
      <c r="AB17" s="3"/>
      <c r="AC17" s="129" t="s">
        <v>3874</v>
      </c>
      <c r="AD17" s="3"/>
      <c r="AE17" s="129" t="s">
        <v>328</v>
      </c>
      <c r="AF17" s="129" t="s">
        <v>3729</v>
      </c>
      <c r="AG17" s="129" t="s">
        <v>3412</v>
      </c>
      <c r="AH17" s="127" t="str">
        <f t="shared" si="0"/>
        <v>FS</v>
      </c>
      <c r="AI17" s="127" t="b">
        <f>ISNUMBER(SEARCH("IRT",Table1[[#This Row],[Current_Status]]))</f>
        <v>0</v>
      </c>
      <c r="AJ17" s="128">
        <f>YEAR(Table1[[#This Row],[Project_Initiated]])</f>
        <v>2018</v>
      </c>
      <c r="AK17" s="67">
        <v>43647</v>
      </c>
      <c r="AL17" s="67" t="str">
        <f>IF(Table1[[#This Row],[Current_Status]]="Complete",IF(Table1[[#This Row],[Project_Description]]&gt;=DATE(2019,7,1),"FY 19 - 20","FY 18 - 19"),"")</f>
        <v>FY 18 - 19</v>
      </c>
      <c r="AX17"/>
      <c r="BA17" s="2"/>
    </row>
    <row r="18" spans="1:53" x14ac:dyDescent="0.25">
      <c r="A18" s="129" t="s">
        <v>421</v>
      </c>
      <c r="B18" s="129" t="s">
        <v>370</v>
      </c>
      <c r="C18" s="129" t="s">
        <v>421</v>
      </c>
      <c r="D18" s="130" t="b">
        <v>0</v>
      </c>
      <c r="E18" s="129" t="s">
        <v>21</v>
      </c>
      <c r="F18" s="129" t="s">
        <v>3949</v>
      </c>
      <c r="G18" s="133">
        <v>43592</v>
      </c>
      <c r="H18" s="129" t="s">
        <v>583</v>
      </c>
      <c r="I18" s="129" t="s">
        <v>3115</v>
      </c>
      <c r="J18" s="129" t="s">
        <v>3354</v>
      </c>
      <c r="K18" s="129" t="s">
        <v>393</v>
      </c>
      <c r="L18" s="129" t="s">
        <v>22</v>
      </c>
      <c r="M18" s="129" t="s">
        <v>373</v>
      </c>
      <c r="N18" s="129" t="s">
        <v>370</v>
      </c>
      <c r="O18" s="129" t="s">
        <v>314</v>
      </c>
      <c r="P18" s="3"/>
      <c r="Q18" s="129" t="s">
        <v>422</v>
      </c>
      <c r="R18" s="129" t="s">
        <v>370</v>
      </c>
      <c r="S18" s="130" t="b">
        <v>0</v>
      </c>
      <c r="T18" s="3"/>
      <c r="U18" s="3"/>
      <c r="V18" s="131">
        <v>43354</v>
      </c>
      <c r="W18" s="129" t="s">
        <v>370</v>
      </c>
      <c r="X18" s="3"/>
      <c r="Y18" s="3"/>
      <c r="Z18" s="129" t="s">
        <v>370</v>
      </c>
      <c r="AA18" s="3"/>
      <c r="AB18" s="3"/>
      <c r="AC18" s="129" t="s">
        <v>3825</v>
      </c>
      <c r="AD18" s="3"/>
      <c r="AE18" s="129" t="s">
        <v>314</v>
      </c>
      <c r="AF18" s="129" t="s">
        <v>1333</v>
      </c>
      <c r="AG18" s="129" t="s">
        <v>890</v>
      </c>
      <c r="AH18" s="127" t="str">
        <f t="shared" si="0"/>
        <v>FS</v>
      </c>
      <c r="AI18" s="127" t="b">
        <f>ISNUMBER(SEARCH("IRT",Table1[[#This Row],[Current_Status]]))</f>
        <v>0</v>
      </c>
      <c r="AJ18" s="128">
        <f>YEAR(Table1[[#This Row],[Project_Initiated]])</f>
        <v>2018</v>
      </c>
      <c r="AK18" s="67">
        <v>43647</v>
      </c>
      <c r="AL18" s="67" t="str">
        <f>IF(Table1[[#This Row],[Current_Status]]="Complete",IF(Table1[[#This Row],[Project_Description]]&gt;=DATE(2019,7,1),"FY 19 - 20","FY 18 - 19"),"")</f>
        <v>FY 18 - 19</v>
      </c>
      <c r="AX18"/>
      <c r="BA18" s="2"/>
    </row>
    <row r="19" spans="1:53" x14ac:dyDescent="0.25">
      <c r="A19" s="129" t="s">
        <v>1348</v>
      </c>
      <c r="B19" s="129" t="s">
        <v>370</v>
      </c>
      <c r="C19" s="129" t="s">
        <v>1348</v>
      </c>
      <c r="D19" s="130" t="b">
        <v>0</v>
      </c>
      <c r="E19" s="129" t="s">
        <v>21</v>
      </c>
      <c r="F19" s="129" t="s">
        <v>3950</v>
      </c>
      <c r="G19" s="129" t="s">
        <v>1349</v>
      </c>
      <c r="H19" s="129" t="s">
        <v>583</v>
      </c>
      <c r="I19" s="129" t="s">
        <v>370</v>
      </c>
      <c r="J19" s="129" t="s">
        <v>3372</v>
      </c>
      <c r="K19" s="129" t="s">
        <v>393</v>
      </c>
      <c r="L19" s="129" t="s">
        <v>22</v>
      </c>
      <c r="M19" s="129" t="s">
        <v>373</v>
      </c>
      <c r="N19" s="129" t="s">
        <v>370</v>
      </c>
      <c r="O19" s="129" t="s">
        <v>370</v>
      </c>
      <c r="P19" s="3"/>
      <c r="Q19" s="129" t="s">
        <v>423</v>
      </c>
      <c r="R19" s="129" t="s">
        <v>370</v>
      </c>
      <c r="S19" s="130" t="b">
        <v>0</v>
      </c>
      <c r="T19" s="3"/>
      <c r="U19" s="3"/>
      <c r="V19" s="131">
        <v>43355</v>
      </c>
      <c r="W19" s="129" t="s">
        <v>370</v>
      </c>
      <c r="X19" s="3"/>
      <c r="Y19" s="3"/>
      <c r="Z19" s="129" t="s">
        <v>370</v>
      </c>
      <c r="AA19" s="3"/>
      <c r="AB19" s="3"/>
      <c r="AC19" s="129" t="s">
        <v>1350</v>
      </c>
      <c r="AD19" s="131">
        <v>43370</v>
      </c>
      <c r="AE19" s="129" t="s">
        <v>328</v>
      </c>
      <c r="AF19" s="129" t="s">
        <v>3574</v>
      </c>
      <c r="AG19" s="129" t="s">
        <v>3412</v>
      </c>
      <c r="AH19" s="127" t="str">
        <f t="shared" si="0"/>
        <v>FS</v>
      </c>
      <c r="AI19" s="127" t="b">
        <f>ISNUMBER(SEARCH("IRT",Table1[[#This Row],[Current_Status]]))</f>
        <v>0</v>
      </c>
      <c r="AJ19" s="128">
        <f>YEAR(Table1[[#This Row],[Project_Initiated]])</f>
        <v>2018</v>
      </c>
      <c r="AK19" s="67">
        <v>43647</v>
      </c>
      <c r="AL19" s="67" t="str">
        <f>IF(Table1[[#This Row],[Current_Status]]="Complete",IF(Table1[[#This Row],[Project_Description]]&gt;=DATE(2019,7,1),"FY 19 - 20","FY 18 - 19"),"")</f>
        <v/>
      </c>
      <c r="AX19"/>
      <c r="BA19" s="2"/>
    </row>
    <row r="20" spans="1:53" x14ac:dyDescent="0.25">
      <c r="A20" s="129" t="s">
        <v>424</v>
      </c>
      <c r="B20" s="129" t="s">
        <v>370</v>
      </c>
      <c r="C20" s="129" t="s">
        <v>424</v>
      </c>
      <c r="D20" s="130" t="b">
        <v>0</v>
      </c>
      <c r="E20" s="129" t="s">
        <v>21</v>
      </c>
      <c r="F20" s="129" t="s">
        <v>3951</v>
      </c>
      <c r="G20" s="129" t="s">
        <v>402</v>
      </c>
      <c r="H20" s="129" t="s">
        <v>432</v>
      </c>
      <c r="I20" s="129" t="s">
        <v>370</v>
      </c>
      <c r="J20" s="129" t="s">
        <v>3375</v>
      </c>
      <c r="K20" s="129" t="s">
        <v>393</v>
      </c>
      <c r="L20" s="129" t="s">
        <v>22</v>
      </c>
      <c r="M20" s="129" t="s">
        <v>373</v>
      </c>
      <c r="N20" s="129" t="s">
        <v>370</v>
      </c>
      <c r="O20" s="129" t="s">
        <v>370</v>
      </c>
      <c r="P20" s="3"/>
      <c r="Q20" s="129" t="s">
        <v>425</v>
      </c>
      <c r="R20" s="129" t="s">
        <v>370</v>
      </c>
      <c r="S20" s="130" t="b">
        <v>0</v>
      </c>
      <c r="T20" s="3"/>
      <c r="U20" s="3"/>
      <c r="V20" s="131">
        <v>43355</v>
      </c>
      <c r="W20" s="129" t="s">
        <v>370</v>
      </c>
      <c r="X20" s="3"/>
      <c r="Y20" s="3"/>
      <c r="Z20" s="129" t="s">
        <v>370</v>
      </c>
      <c r="AA20" s="3"/>
      <c r="AB20" s="3"/>
      <c r="AC20" s="129" t="s">
        <v>3579</v>
      </c>
      <c r="AD20" s="131">
        <v>43370</v>
      </c>
      <c r="AE20" s="129" t="s">
        <v>328</v>
      </c>
      <c r="AF20" s="129" t="s">
        <v>3575</v>
      </c>
      <c r="AG20" s="129" t="s">
        <v>370</v>
      </c>
      <c r="AH20" s="127" t="str">
        <f t="shared" si="0"/>
        <v>FS</v>
      </c>
      <c r="AI20" s="127" t="b">
        <f>ISNUMBER(SEARCH("IRT",Table1[[#This Row],[Current_Status]]))</f>
        <v>0</v>
      </c>
      <c r="AJ20" s="128">
        <f>YEAR(Table1[[#This Row],[Project_Initiated]])</f>
        <v>2018</v>
      </c>
      <c r="AK20" s="67">
        <v>43647</v>
      </c>
      <c r="AL20" s="67" t="str">
        <f>IF(Table1[[#This Row],[Current_Status]]="Complete",IF(Table1[[#This Row],[Project_Description]]&gt;=DATE(2019,7,1),"FY 19 - 20","FY 18 - 19"),"")</f>
        <v/>
      </c>
      <c r="AX20"/>
      <c r="BA20" s="2"/>
    </row>
    <row r="21" spans="1:53" x14ac:dyDescent="0.25">
      <c r="A21" s="129" t="s">
        <v>1372</v>
      </c>
      <c r="B21" s="129" t="s">
        <v>370</v>
      </c>
      <c r="C21" s="129" t="s">
        <v>1372</v>
      </c>
      <c r="D21" s="130" t="b">
        <v>0</v>
      </c>
      <c r="E21" s="129" t="s">
        <v>21</v>
      </c>
      <c r="F21" s="129" t="s">
        <v>3952</v>
      </c>
      <c r="G21" s="129" t="s">
        <v>402</v>
      </c>
      <c r="H21" s="129" t="s">
        <v>583</v>
      </c>
      <c r="I21" s="129" t="s">
        <v>370</v>
      </c>
      <c r="J21" s="129" t="s">
        <v>3337</v>
      </c>
      <c r="K21" s="129" t="s">
        <v>393</v>
      </c>
      <c r="L21" s="129" t="s">
        <v>22</v>
      </c>
      <c r="M21" s="129" t="s">
        <v>373</v>
      </c>
      <c r="N21" s="129" t="s">
        <v>370</v>
      </c>
      <c r="O21" s="129" t="s">
        <v>314</v>
      </c>
      <c r="P21" s="3"/>
      <c r="Q21" s="129" t="s">
        <v>426</v>
      </c>
      <c r="R21" s="129" t="s">
        <v>370</v>
      </c>
      <c r="S21" s="130" t="b">
        <v>0</v>
      </c>
      <c r="T21" s="3"/>
      <c r="U21" s="3"/>
      <c r="V21" s="131">
        <v>43355</v>
      </c>
      <c r="W21" s="129" t="s">
        <v>370</v>
      </c>
      <c r="X21" s="3"/>
      <c r="Y21" s="3"/>
      <c r="Z21" s="129" t="s">
        <v>370</v>
      </c>
      <c r="AA21" s="3"/>
      <c r="AB21" s="3"/>
      <c r="AC21" s="129" t="s">
        <v>3717</v>
      </c>
      <c r="AD21" s="131">
        <v>43370</v>
      </c>
      <c r="AE21" s="129" t="s">
        <v>328</v>
      </c>
      <c r="AF21" s="129" t="s">
        <v>3730</v>
      </c>
      <c r="AG21" s="129" t="s">
        <v>3412</v>
      </c>
      <c r="AH21" s="127" t="str">
        <f t="shared" si="0"/>
        <v>FS</v>
      </c>
      <c r="AI21" s="127" t="b">
        <f>ISNUMBER(SEARCH("IRT",Table1[[#This Row],[Current_Status]]))</f>
        <v>0</v>
      </c>
      <c r="AJ21" s="128">
        <f>YEAR(Table1[[#This Row],[Project_Initiated]])</f>
        <v>2018</v>
      </c>
      <c r="AK21" s="67">
        <v>43647</v>
      </c>
      <c r="AL21" s="67" t="str">
        <f>IF(Table1[[#This Row],[Current_Status]]="Complete",IF(Table1[[#This Row],[Project_Description]]&gt;=DATE(2019,7,1),"FY 19 - 20","FY 18 - 19"),"")</f>
        <v/>
      </c>
      <c r="AX21"/>
      <c r="BA21" s="2"/>
    </row>
    <row r="22" spans="1:53" x14ac:dyDescent="0.25">
      <c r="A22" s="129" t="s">
        <v>428</v>
      </c>
      <c r="B22" s="129" t="s">
        <v>370</v>
      </c>
      <c r="C22" s="129" t="s">
        <v>428</v>
      </c>
      <c r="D22" s="130" t="b">
        <v>0</v>
      </c>
      <c r="E22" s="129" t="s">
        <v>21</v>
      </c>
      <c r="F22" s="129" t="s">
        <v>3953</v>
      </c>
      <c r="G22" s="133">
        <v>43592</v>
      </c>
      <c r="H22" s="129" t="s">
        <v>583</v>
      </c>
      <c r="I22" s="129" t="s">
        <v>370</v>
      </c>
      <c r="J22" s="129" t="s">
        <v>3354</v>
      </c>
      <c r="K22" s="129" t="s">
        <v>393</v>
      </c>
      <c r="L22" s="129" t="s">
        <v>22</v>
      </c>
      <c r="M22" s="129" t="s">
        <v>373</v>
      </c>
      <c r="N22" s="129" t="s">
        <v>370</v>
      </c>
      <c r="O22" s="129" t="s">
        <v>314</v>
      </c>
      <c r="P22" s="3"/>
      <c r="Q22" s="129" t="s">
        <v>195</v>
      </c>
      <c r="R22" s="129" t="s">
        <v>370</v>
      </c>
      <c r="S22" s="130" t="b">
        <v>0</v>
      </c>
      <c r="T22" s="3"/>
      <c r="U22" s="3"/>
      <c r="V22" s="131">
        <v>43355</v>
      </c>
      <c r="W22" s="129" t="s">
        <v>370</v>
      </c>
      <c r="X22" s="3"/>
      <c r="Y22" s="3"/>
      <c r="Z22" s="129" t="s">
        <v>370</v>
      </c>
      <c r="AA22" s="3"/>
      <c r="AB22" s="3"/>
      <c r="AC22" s="129" t="s">
        <v>3825</v>
      </c>
      <c r="AD22" s="3"/>
      <c r="AE22" s="129" t="s">
        <v>314</v>
      </c>
      <c r="AF22" s="129" t="s">
        <v>1333</v>
      </c>
      <c r="AG22" s="129" t="s">
        <v>890</v>
      </c>
      <c r="AH22" s="127" t="str">
        <f t="shared" si="0"/>
        <v>FS</v>
      </c>
      <c r="AI22" s="127" t="b">
        <f>ISNUMBER(SEARCH("IRT",Table1[[#This Row],[Current_Status]]))</f>
        <v>0</v>
      </c>
      <c r="AJ22" s="128">
        <f>YEAR(Table1[[#This Row],[Project_Initiated]])</f>
        <v>2018</v>
      </c>
      <c r="AK22" s="67">
        <v>43647</v>
      </c>
      <c r="AL22" s="67" t="str">
        <f>IF(Table1[[#This Row],[Current_Status]]="Complete",IF(Table1[[#This Row],[Project_Description]]&gt;=DATE(2019,7,1),"FY 19 - 20","FY 18 - 19"),"")</f>
        <v>FY 18 - 19</v>
      </c>
      <c r="AX22"/>
      <c r="BA22" s="2"/>
    </row>
    <row r="23" spans="1:53" x14ac:dyDescent="0.25">
      <c r="A23" s="129" t="s">
        <v>24</v>
      </c>
      <c r="B23" s="129" t="s">
        <v>24</v>
      </c>
      <c r="C23" s="129" t="s">
        <v>370</v>
      </c>
      <c r="D23" s="130" t="b">
        <v>0</v>
      </c>
      <c r="E23" s="129" t="s">
        <v>21</v>
      </c>
      <c r="F23" s="129" t="s">
        <v>3377</v>
      </c>
      <c r="G23" s="129" t="s">
        <v>429</v>
      </c>
      <c r="H23" s="129" t="s">
        <v>430</v>
      </c>
      <c r="I23" s="129" t="s">
        <v>370</v>
      </c>
      <c r="J23" s="129" t="s">
        <v>63</v>
      </c>
      <c r="K23" s="129" t="s">
        <v>393</v>
      </c>
      <c r="L23" s="129" t="s">
        <v>22</v>
      </c>
      <c r="M23" s="129" t="s">
        <v>25</v>
      </c>
      <c r="N23" s="129" t="s">
        <v>370</v>
      </c>
      <c r="O23" s="129" t="s">
        <v>223</v>
      </c>
      <c r="P23" s="130">
        <v>2</v>
      </c>
      <c r="Q23" s="129" t="s">
        <v>370</v>
      </c>
      <c r="R23" s="129" t="s">
        <v>370</v>
      </c>
      <c r="S23" s="130" t="b">
        <v>0</v>
      </c>
      <c r="T23" s="130">
        <v>0</v>
      </c>
      <c r="U23" s="3"/>
      <c r="V23" s="131">
        <v>43335</v>
      </c>
      <c r="W23" s="129" t="s">
        <v>3378</v>
      </c>
      <c r="X23" s="131">
        <v>43831</v>
      </c>
      <c r="Y23" s="131">
        <v>43922</v>
      </c>
      <c r="Z23" s="129" t="s">
        <v>370</v>
      </c>
      <c r="AA23" s="3"/>
      <c r="AB23" s="3"/>
      <c r="AC23" s="129" t="s">
        <v>370</v>
      </c>
      <c r="AD23" s="3"/>
      <c r="AE23" s="129" t="s">
        <v>370</v>
      </c>
      <c r="AF23" s="129" t="s">
        <v>370</v>
      </c>
      <c r="AG23" s="129" t="s">
        <v>370</v>
      </c>
      <c r="AH23" s="127" t="str">
        <f t="shared" si="0"/>
        <v>PD&amp;C</v>
      </c>
      <c r="AI23" s="127" t="b">
        <f>ISNUMBER(SEARCH("IRT",Table1[[#This Row],[Current_Status]]))</f>
        <v>0</v>
      </c>
      <c r="AJ23" s="128">
        <f>YEAR(Table1[[#This Row],[Project_Initiated]])</f>
        <v>2018</v>
      </c>
      <c r="AK23" s="67">
        <v>43647</v>
      </c>
      <c r="AL23" s="67" t="str">
        <f>IF(Table1[[#This Row],[Current_Status]]="Complete",IF(Table1[[#This Row],[Project_Description]]&gt;=DATE(2019,7,1),"FY 19 - 20","FY 18 - 19"),"")</f>
        <v/>
      </c>
      <c r="AX23"/>
      <c r="BA23" s="2"/>
    </row>
    <row r="24" spans="1:53" x14ac:dyDescent="0.25">
      <c r="A24" s="129" t="s">
        <v>26</v>
      </c>
      <c r="B24" s="129" t="s">
        <v>26</v>
      </c>
      <c r="C24" s="129" t="s">
        <v>370</v>
      </c>
      <c r="D24" s="130" t="b">
        <v>0</v>
      </c>
      <c r="E24" s="129" t="s">
        <v>21</v>
      </c>
      <c r="F24" s="129" t="s">
        <v>27</v>
      </c>
      <c r="G24" s="129" t="s">
        <v>431</v>
      </c>
      <c r="H24" s="129" t="s">
        <v>370</v>
      </c>
      <c r="I24" s="129" t="s">
        <v>370</v>
      </c>
      <c r="J24" s="129" t="s">
        <v>3599</v>
      </c>
      <c r="K24" s="129" t="s">
        <v>393</v>
      </c>
      <c r="L24" s="129" t="s">
        <v>22</v>
      </c>
      <c r="M24" s="129" t="s">
        <v>28</v>
      </c>
      <c r="N24" s="129" t="s">
        <v>370</v>
      </c>
      <c r="O24" s="129" t="s">
        <v>3600</v>
      </c>
      <c r="P24" s="130">
        <v>3</v>
      </c>
      <c r="Q24" s="129" t="s">
        <v>370</v>
      </c>
      <c r="R24" s="129" t="s">
        <v>370</v>
      </c>
      <c r="S24" s="130" t="b">
        <v>0</v>
      </c>
      <c r="T24" s="130">
        <v>0</v>
      </c>
      <c r="U24" s="3"/>
      <c r="V24" s="131">
        <v>41739</v>
      </c>
      <c r="W24" s="129" t="s">
        <v>3491</v>
      </c>
      <c r="X24" s="3"/>
      <c r="Y24" s="3"/>
      <c r="Z24" s="129" t="s">
        <v>370</v>
      </c>
      <c r="AA24" s="3"/>
      <c r="AB24" s="3"/>
      <c r="AC24" s="129" t="s">
        <v>370</v>
      </c>
      <c r="AD24" s="3"/>
      <c r="AE24" s="129" t="s">
        <v>370</v>
      </c>
      <c r="AF24" s="129" t="s">
        <v>370</v>
      </c>
      <c r="AG24" s="129" t="s">
        <v>370</v>
      </c>
      <c r="AH24" s="127" t="str">
        <f t="shared" si="0"/>
        <v>PD&amp;C</v>
      </c>
      <c r="AI24" s="127" t="b">
        <f>ISNUMBER(SEARCH("IRT",Table1[[#This Row],[Current_Status]]))</f>
        <v>0</v>
      </c>
      <c r="AJ24" s="128">
        <f>YEAR(Table1[[#This Row],[Project_Initiated]])</f>
        <v>2014</v>
      </c>
      <c r="AK24" s="67">
        <v>43647</v>
      </c>
      <c r="AL24" s="67" t="str">
        <f>IF(Table1[[#This Row],[Current_Status]]="Complete",IF(Table1[[#This Row],[Project_Description]]&gt;=DATE(2019,7,1),"FY 19 - 20","FY 18 - 19"),"")</f>
        <v/>
      </c>
      <c r="AX24"/>
      <c r="BA24" s="2"/>
    </row>
    <row r="25" spans="1:53" x14ac:dyDescent="0.25">
      <c r="A25" s="129" t="s">
        <v>29</v>
      </c>
      <c r="B25" s="129" t="s">
        <v>29</v>
      </c>
      <c r="C25" s="129" t="s">
        <v>370</v>
      </c>
      <c r="D25" s="130" t="b">
        <v>0</v>
      </c>
      <c r="E25" s="129" t="s">
        <v>21</v>
      </c>
      <c r="F25" s="129" t="s">
        <v>30</v>
      </c>
      <c r="G25" s="129" t="s">
        <v>31</v>
      </c>
      <c r="H25" s="129" t="s">
        <v>432</v>
      </c>
      <c r="I25" s="129" t="s">
        <v>370</v>
      </c>
      <c r="J25" s="129" t="s">
        <v>433</v>
      </c>
      <c r="K25" s="129" t="s">
        <v>393</v>
      </c>
      <c r="L25" s="129" t="s">
        <v>22</v>
      </c>
      <c r="M25" s="129" t="s">
        <v>22</v>
      </c>
      <c r="N25" s="129" t="s">
        <v>370</v>
      </c>
      <c r="O25" s="129" t="s">
        <v>223</v>
      </c>
      <c r="P25" s="130">
        <v>99</v>
      </c>
      <c r="Q25" s="129" t="s">
        <v>370</v>
      </c>
      <c r="R25" s="129" t="s">
        <v>370</v>
      </c>
      <c r="S25" s="130" t="b">
        <v>0</v>
      </c>
      <c r="T25" s="130">
        <v>0</v>
      </c>
      <c r="U25" s="3"/>
      <c r="V25" s="131">
        <v>43123</v>
      </c>
      <c r="W25" s="129" t="s">
        <v>4460</v>
      </c>
      <c r="X25" s="3"/>
      <c r="Y25" s="3"/>
      <c r="Z25" s="129" t="s">
        <v>370</v>
      </c>
      <c r="AA25" s="3"/>
      <c r="AB25" s="3"/>
      <c r="AC25" s="129" t="s">
        <v>370</v>
      </c>
      <c r="AD25" s="3"/>
      <c r="AE25" s="129" t="s">
        <v>370</v>
      </c>
      <c r="AF25" s="129" t="s">
        <v>370</v>
      </c>
      <c r="AG25" s="129" t="s">
        <v>370</v>
      </c>
      <c r="AH25" s="127" t="str">
        <f t="shared" si="0"/>
        <v>PD&amp;C</v>
      </c>
      <c r="AI25" s="127" t="b">
        <f>ISNUMBER(SEARCH("IRT",Table1[[#This Row],[Current_Status]]))</f>
        <v>0</v>
      </c>
      <c r="AJ25" s="128">
        <f>YEAR(Table1[[#This Row],[Project_Initiated]])</f>
        <v>2018</v>
      </c>
      <c r="AK25" s="67">
        <v>43647</v>
      </c>
      <c r="AL25" s="67" t="str">
        <f>IF(Table1[[#This Row],[Current_Status]]="Complete",IF(Table1[[#This Row],[Project_Description]]&gt;=DATE(2019,7,1),"FY 19 - 20","FY 18 - 19"),"")</f>
        <v/>
      </c>
      <c r="AX25"/>
      <c r="BA25" s="2"/>
    </row>
    <row r="26" spans="1:53" x14ac:dyDescent="0.25">
      <c r="A26" s="129" t="s">
        <v>1340</v>
      </c>
      <c r="B26" s="129" t="s">
        <v>370</v>
      </c>
      <c r="C26" s="129" t="s">
        <v>1340</v>
      </c>
      <c r="D26" s="130" t="b">
        <v>0</v>
      </c>
      <c r="E26" s="129" t="s">
        <v>32</v>
      </c>
      <c r="F26" s="129" t="s">
        <v>3959</v>
      </c>
      <c r="G26" s="133">
        <v>43395</v>
      </c>
      <c r="H26" s="129" t="s">
        <v>468</v>
      </c>
      <c r="I26" s="129" t="s">
        <v>370</v>
      </c>
      <c r="J26" s="129" t="s">
        <v>3354</v>
      </c>
      <c r="K26" s="129" t="s">
        <v>434</v>
      </c>
      <c r="L26" s="129" t="s">
        <v>435</v>
      </c>
      <c r="M26" s="129" t="s">
        <v>380</v>
      </c>
      <c r="N26" s="129" t="s">
        <v>370</v>
      </c>
      <c r="O26" s="129" t="s">
        <v>881</v>
      </c>
      <c r="P26" s="3"/>
      <c r="Q26" s="129" t="s">
        <v>370</v>
      </c>
      <c r="R26" s="129" t="s">
        <v>370</v>
      </c>
      <c r="S26" s="130" t="b">
        <v>0</v>
      </c>
      <c r="T26" s="3"/>
      <c r="U26" s="3"/>
      <c r="V26" s="131">
        <v>43353</v>
      </c>
      <c r="W26" s="129" t="s">
        <v>370</v>
      </c>
      <c r="X26" s="3"/>
      <c r="Y26" s="3"/>
      <c r="Z26" s="129" t="s">
        <v>370</v>
      </c>
      <c r="AA26" s="3"/>
      <c r="AB26" s="3"/>
      <c r="AC26" s="129" t="s">
        <v>370</v>
      </c>
      <c r="AD26" s="3"/>
      <c r="AE26" s="129" t="s">
        <v>328</v>
      </c>
      <c r="AF26" s="129" t="s">
        <v>370</v>
      </c>
      <c r="AG26" s="129" t="s">
        <v>370</v>
      </c>
      <c r="AH26" s="127" t="str">
        <f t="shared" si="0"/>
        <v>FS</v>
      </c>
      <c r="AI26" s="127" t="b">
        <f>ISNUMBER(SEARCH("IRT",Table1[[#This Row],[Current_Status]]))</f>
        <v>0</v>
      </c>
      <c r="AJ26" s="128">
        <f>YEAR(Table1[[#This Row],[Project_Initiated]])</f>
        <v>2018</v>
      </c>
      <c r="AK26" s="67">
        <v>43647</v>
      </c>
      <c r="AL26" s="67" t="str">
        <f>IF(Table1[[#This Row],[Current_Status]]="Complete",IF(Table1[[#This Row],[Project_Description]]&gt;=DATE(2019,7,1),"FY 19 - 20","FY 18 - 19"),"")</f>
        <v>FY 18 - 19</v>
      </c>
      <c r="AX26"/>
      <c r="BA26" s="2"/>
    </row>
    <row r="27" spans="1:53" x14ac:dyDescent="0.25">
      <c r="A27" s="129" t="s">
        <v>983</v>
      </c>
      <c r="B27" s="129" t="s">
        <v>370</v>
      </c>
      <c r="C27" s="129" t="s">
        <v>983</v>
      </c>
      <c r="D27" s="130" t="b">
        <v>0</v>
      </c>
      <c r="E27" s="129" t="s">
        <v>32</v>
      </c>
      <c r="F27" s="129" t="s">
        <v>3962</v>
      </c>
      <c r="G27" s="129" t="s">
        <v>977</v>
      </c>
      <c r="H27" s="129" t="s">
        <v>978</v>
      </c>
      <c r="I27" s="129" t="s">
        <v>330</v>
      </c>
      <c r="J27" s="129" t="s">
        <v>3376</v>
      </c>
      <c r="K27" s="129" t="s">
        <v>434</v>
      </c>
      <c r="L27" s="129" t="s">
        <v>435</v>
      </c>
      <c r="M27" s="129" t="s">
        <v>436</v>
      </c>
      <c r="N27" s="129" t="s">
        <v>370</v>
      </c>
      <c r="O27" s="129" t="s">
        <v>328</v>
      </c>
      <c r="P27" s="3"/>
      <c r="Q27" s="129" t="s">
        <v>370</v>
      </c>
      <c r="R27" s="129" t="s">
        <v>339</v>
      </c>
      <c r="S27" s="130" t="b">
        <v>0</v>
      </c>
      <c r="T27" s="3"/>
      <c r="U27" s="3"/>
      <c r="V27" s="131">
        <v>42992</v>
      </c>
      <c r="W27" s="129" t="s">
        <v>370</v>
      </c>
      <c r="X27" s="3"/>
      <c r="Y27" s="3"/>
      <c r="Z27" s="129" t="s">
        <v>370</v>
      </c>
      <c r="AA27" s="3"/>
      <c r="AB27" s="3"/>
      <c r="AC27" s="129" t="s">
        <v>984</v>
      </c>
      <c r="AD27" s="3"/>
      <c r="AE27" s="129" t="s">
        <v>328</v>
      </c>
      <c r="AF27" s="129" t="s">
        <v>985</v>
      </c>
      <c r="AG27" s="129" t="s">
        <v>3412</v>
      </c>
      <c r="AH27" s="127" t="str">
        <f t="shared" si="0"/>
        <v>FS</v>
      </c>
      <c r="AI27" s="127" t="b">
        <f>ISNUMBER(SEARCH("IRT",Table1[[#This Row],[Current_Status]]))</f>
        <v>0</v>
      </c>
      <c r="AJ27" s="128">
        <f>YEAR(Table1[[#This Row],[Project_Initiated]])</f>
        <v>2017</v>
      </c>
      <c r="AK27" s="67">
        <v>43647</v>
      </c>
      <c r="AL27" s="67" t="str">
        <f>IF(Table1[[#This Row],[Current_Status]]="Complete",IF(Table1[[#This Row],[Project_Description]]&gt;=DATE(2019,7,1),"FY 19 - 20","FY 18 - 19"),"")</f>
        <v/>
      </c>
      <c r="AX27"/>
      <c r="BA27" s="2"/>
    </row>
    <row r="28" spans="1:53" x14ac:dyDescent="0.25">
      <c r="A28" s="129" t="s">
        <v>1040</v>
      </c>
      <c r="B28" s="129" t="s">
        <v>370</v>
      </c>
      <c r="C28" s="129" t="s">
        <v>1040</v>
      </c>
      <c r="D28" s="130" t="b">
        <v>0</v>
      </c>
      <c r="E28" s="129" t="s">
        <v>32</v>
      </c>
      <c r="F28" s="129" t="s">
        <v>3963</v>
      </c>
      <c r="G28" s="133">
        <v>43322</v>
      </c>
      <c r="H28" s="129" t="s">
        <v>792</v>
      </c>
      <c r="I28" s="129" t="s">
        <v>370</v>
      </c>
      <c r="J28" s="129" t="s">
        <v>3354</v>
      </c>
      <c r="K28" s="129" t="s">
        <v>434</v>
      </c>
      <c r="L28" s="129" t="s">
        <v>435</v>
      </c>
      <c r="M28" s="129" t="s">
        <v>1041</v>
      </c>
      <c r="N28" s="129" t="s">
        <v>370</v>
      </c>
      <c r="O28" s="129" t="s">
        <v>338</v>
      </c>
      <c r="P28" s="3"/>
      <c r="Q28" s="129" t="s">
        <v>370</v>
      </c>
      <c r="R28" s="129" t="s">
        <v>370</v>
      </c>
      <c r="S28" s="130" t="b">
        <v>0</v>
      </c>
      <c r="T28" s="3"/>
      <c r="U28" s="3"/>
      <c r="V28" s="131">
        <v>43125</v>
      </c>
      <c r="W28" s="129" t="s">
        <v>370</v>
      </c>
      <c r="X28" s="3"/>
      <c r="Y28" s="3"/>
      <c r="Z28" s="129" t="s">
        <v>370</v>
      </c>
      <c r="AA28" s="3"/>
      <c r="AB28" s="3"/>
      <c r="AC28" s="129" t="s">
        <v>1042</v>
      </c>
      <c r="AD28" s="3"/>
      <c r="AE28" s="129" t="s">
        <v>328</v>
      </c>
      <c r="AF28" s="129" t="s">
        <v>1043</v>
      </c>
      <c r="AG28" s="129" t="s">
        <v>3412</v>
      </c>
      <c r="AH28" s="127" t="str">
        <f t="shared" si="0"/>
        <v>FS</v>
      </c>
      <c r="AI28" s="127" t="b">
        <f>ISNUMBER(SEARCH("IRT",Table1[[#This Row],[Current_Status]]))</f>
        <v>0</v>
      </c>
      <c r="AJ28" s="128">
        <f>YEAR(Table1[[#This Row],[Project_Initiated]])</f>
        <v>2018</v>
      </c>
      <c r="AK28" s="67">
        <v>43647</v>
      </c>
      <c r="AL28" s="67" t="str">
        <f>IF(Table1[[#This Row],[Current_Status]]="Complete",IF(Table1[[#This Row],[Project_Description]]&gt;=DATE(2019,7,1),"FY 19 - 20","FY 18 - 19"),"")</f>
        <v>FY 18 - 19</v>
      </c>
      <c r="AX28"/>
      <c r="BA28" s="2"/>
    </row>
    <row r="29" spans="1:53" x14ac:dyDescent="0.25">
      <c r="A29" s="129" t="s">
        <v>976</v>
      </c>
      <c r="B29" s="129" t="s">
        <v>370</v>
      </c>
      <c r="C29" s="129" t="s">
        <v>976</v>
      </c>
      <c r="D29" s="130" t="b">
        <v>0</v>
      </c>
      <c r="E29" s="129" t="s">
        <v>32</v>
      </c>
      <c r="F29" s="129" t="s">
        <v>3958</v>
      </c>
      <c r="G29" s="129" t="s">
        <v>977</v>
      </c>
      <c r="H29" s="129" t="s">
        <v>978</v>
      </c>
      <c r="I29" s="129" t="s">
        <v>330</v>
      </c>
      <c r="J29" s="129" t="s">
        <v>3376</v>
      </c>
      <c r="K29" s="129" t="s">
        <v>434</v>
      </c>
      <c r="L29" s="129" t="s">
        <v>435</v>
      </c>
      <c r="M29" s="129" t="s">
        <v>436</v>
      </c>
      <c r="N29" s="129" t="s">
        <v>370</v>
      </c>
      <c r="O29" s="129" t="s">
        <v>328</v>
      </c>
      <c r="P29" s="3"/>
      <c r="Q29" s="129" t="s">
        <v>370</v>
      </c>
      <c r="R29" s="129" t="s">
        <v>419</v>
      </c>
      <c r="S29" s="130" t="b">
        <v>0</v>
      </c>
      <c r="T29" s="3"/>
      <c r="U29" s="3"/>
      <c r="V29" s="131">
        <v>42986</v>
      </c>
      <c r="W29" s="129" t="s">
        <v>370</v>
      </c>
      <c r="X29" s="3"/>
      <c r="Y29" s="3"/>
      <c r="Z29" s="129" t="s">
        <v>370</v>
      </c>
      <c r="AA29" s="3"/>
      <c r="AB29" s="3"/>
      <c r="AC29" s="129" t="s">
        <v>3120</v>
      </c>
      <c r="AD29" s="3"/>
      <c r="AE29" s="129" t="s">
        <v>328</v>
      </c>
      <c r="AF29" s="129" t="s">
        <v>3343</v>
      </c>
      <c r="AG29" s="129" t="s">
        <v>3412</v>
      </c>
      <c r="AH29" s="127" t="str">
        <f t="shared" si="0"/>
        <v>FS</v>
      </c>
      <c r="AI29" s="127" t="b">
        <f>ISNUMBER(SEARCH("IRT",Table1[[#This Row],[Current_Status]]))</f>
        <v>0</v>
      </c>
      <c r="AJ29" s="128">
        <f>YEAR(Table1[[#This Row],[Project_Initiated]])</f>
        <v>2017</v>
      </c>
      <c r="AK29" s="67">
        <v>43647</v>
      </c>
      <c r="AL29" s="67" t="str">
        <f>IF(Table1[[#This Row],[Current_Status]]="Complete",IF(Table1[[#This Row],[Project_Description]]&gt;=DATE(2019,7,1),"FY 19 - 20","FY 18 - 19"),"")</f>
        <v/>
      </c>
      <c r="AX29"/>
      <c r="BA29" s="2"/>
    </row>
    <row r="30" spans="1:53" x14ac:dyDescent="0.25">
      <c r="A30" s="129" t="s">
        <v>1234</v>
      </c>
      <c r="B30" s="129" t="s">
        <v>370</v>
      </c>
      <c r="C30" s="129" t="s">
        <v>1234</v>
      </c>
      <c r="D30" s="130" t="b">
        <v>0</v>
      </c>
      <c r="E30" s="129" t="s">
        <v>32</v>
      </c>
      <c r="F30" s="129" t="s">
        <v>3957</v>
      </c>
      <c r="G30" s="129" t="s">
        <v>1235</v>
      </c>
      <c r="H30" s="129" t="s">
        <v>801</v>
      </c>
      <c r="I30" s="129" t="s">
        <v>370</v>
      </c>
      <c r="J30" s="129" t="s">
        <v>3375</v>
      </c>
      <c r="K30" s="129" t="s">
        <v>434</v>
      </c>
      <c r="L30" s="129" t="s">
        <v>435</v>
      </c>
      <c r="M30" s="129" t="s">
        <v>437</v>
      </c>
      <c r="N30" s="129" t="s">
        <v>370</v>
      </c>
      <c r="O30" s="129" t="s">
        <v>338</v>
      </c>
      <c r="P30" s="3"/>
      <c r="Q30" s="129" t="s">
        <v>370</v>
      </c>
      <c r="R30" s="129" t="s">
        <v>839</v>
      </c>
      <c r="S30" s="130" t="b">
        <v>0</v>
      </c>
      <c r="T30" s="3"/>
      <c r="U30" s="3"/>
      <c r="V30" s="131">
        <v>43171</v>
      </c>
      <c r="W30" s="129" t="s">
        <v>370</v>
      </c>
      <c r="X30" s="3"/>
      <c r="Y30" s="3"/>
      <c r="Z30" s="129" t="s">
        <v>370</v>
      </c>
      <c r="AA30" s="3"/>
      <c r="AB30" s="3"/>
      <c r="AC30" s="129" t="s">
        <v>1236</v>
      </c>
      <c r="AD30" s="3"/>
      <c r="AE30" s="129" t="s">
        <v>328</v>
      </c>
      <c r="AF30" s="129" t="s">
        <v>1237</v>
      </c>
      <c r="AG30" s="129" t="s">
        <v>3412</v>
      </c>
      <c r="AH30" s="127" t="str">
        <f t="shared" si="0"/>
        <v>FS</v>
      </c>
      <c r="AI30" s="127" t="b">
        <f>ISNUMBER(SEARCH("IRT",Table1[[#This Row],[Current_Status]]))</f>
        <v>0</v>
      </c>
      <c r="AJ30" s="128">
        <f>YEAR(Table1[[#This Row],[Project_Initiated]])</f>
        <v>2018</v>
      </c>
      <c r="AK30" s="67">
        <v>43647</v>
      </c>
      <c r="AL30" s="67" t="str">
        <f>IF(Table1[[#This Row],[Current_Status]]="Complete",IF(Table1[[#This Row],[Project_Description]]&gt;=DATE(2019,7,1),"FY 19 - 20","FY 18 - 19"),"")</f>
        <v/>
      </c>
      <c r="AX30"/>
      <c r="BA30" s="2"/>
    </row>
    <row r="31" spans="1:53" x14ac:dyDescent="0.25">
      <c r="A31" s="129" t="s">
        <v>1377</v>
      </c>
      <c r="B31" s="129" t="s">
        <v>370</v>
      </c>
      <c r="C31" s="129" t="s">
        <v>1377</v>
      </c>
      <c r="D31" s="130" t="b">
        <v>0</v>
      </c>
      <c r="E31" s="129" t="s">
        <v>32</v>
      </c>
      <c r="F31" s="129" t="s">
        <v>3956</v>
      </c>
      <c r="G31" s="129" t="s">
        <v>3718</v>
      </c>
      <c r="H31" s="129" t="s">
        <v>1378</v>
      </c>
      <c r="I31" s="129" t="s">
        <v>370</v>
      </c>
      <c r="J31" s="129" t="s">
        <v>3372</v>
      </c>
      <c r="K31" s="129" t="s">
        <v>434</v>
      </c>
      <c r="L31" s="129" t="s">
        <v>435</v>
      </c>
      <c r="M31" s="129" t="s">
        <v>380</v>
      </c>
      <c r="N31" s="129" t="s">
        <v>370</v>
      </c>
      <c r="O31" s="129" t="s">
        <v>370</v>
      </c>
      <c r="P31" s="3"/>
      <c r="Q31" s="129" t="s">
        <v>370</v>
      </c>
      <c r="R31" s="129" t="s">
        <v>370</v>
      </c>
      <c r="S31" s="130" t="b">
        <v>0</v>
      </c>
      <c r="T31" s="3"/>
      <c r="U31" s="3"/>
      <c r="V31" s="131">
        <v>43376</v>
      </c>
      <c r="W31" s="129" t="s">
        <v>370</v>
      </c>
      <c r="X31" s="3"/>
      <c r="Y31" s="3"/>
      <c r="Z31" s="129" t="s">
        <v>370</v>
      </c>
      <c r="AA31" s="3"/>
      <c r="AB31" s="3"/>
      <c r="AC31" s="129" t="s">
        <v>370</v>
      </c>
      <c r="AD31" s="3"/>
      <c r="AE31" s="129" t="s">
        <v>370</v>
      </c>
      <c r="AF31" s="129" t="s">
        <v>370</v>
      </c>
      <c r="AG31" s="129" t="s">
        <v>370</v>
      </c>
      <c r="AH31" s="127" t="str">
        <f t="shared" si="0"/>
        <v>FS</v>
      </c>
      <c r="AI31" s="127" t="b">
        <f>ISNUMBER(SEARCH("IRT",Table1[[#This Row],[Current_Status]]))</f>
        <v>0</v>
      </c>
      <c r="AJ31" s="128">
        <f>YEAR(Table1[[#This Row],[Project_Initiated]])</f>
        <v>2018</v>
      </c>
      <c r="AK31" s="67">
        <v>43647</v>
      </c>
      <c r="AL31" s="67" t="str">
        <f>IF(Table1[[#This Row],[Current_Status]]="Complete",IF(Table1[[#This Row],[Project_Description]]&gt;=DATE(2019,7,1),"FY 19 - 20","FY 18 - 19"),"")</f>
        <v/>
      </c>
      <c r="AX31"/>
      <c r="BA31" s="2"/>
    </row>
    <row r="32" spans="1:53" x14ac:dyDescent="0.25">
      <c r="A32" s="129" t="s">
        <v>1120</v>
      </c>
      <c r="B32" s="129" t="s">
        <v>370</v>
      </c>
      <c r="C32" s="129" t="s">
        <v>1120</v>
      </c>
      <c r="D32" s="130" t="b">
        <v>0</v>
      </c>
      <c r="E32" s="129" t="s">
        <v>32</v>
      </c>
      <c r="F32" s="129" t="s">
        <v>3955</v>
      </c>
      <c r="G32" s="133">
        <v>43295</v>
      </c>
      <c r="H32" s="129" t="s">
        <v>792</v>
      </c>
      <c r="I32" s="129" t="s">
        <v>330</v>
      </c>
      <c r="J32" s="129" t="s">
        <v>3354</v>
      </c>
      <c r="K32" s="129" t="s">
        <v>434</v>
      </c>
      <c r="L32" s="129" t="s">
        <v>435</v>
      </c>
      <c r="M32" s="129" t="s">
        <v>438</v>
      </c>
      <c r="N32" s="129" t="s">
        <v>370</v>
      </c>
      <c r="O32" s="129" t="s">
        <v>314</v>
      </c>
      <c r="P32" s="3"/>
      <c r="Q32" s="129" t="s">
        <v>370</v>
      </c>
      <c r="R32" s="129" t="s">
        <v>427</v>
      </c>
      <c r="S32" s="130" t="b">
        <v>0</v>
      </c>
      <c r="T32" s="3"/>
      <c r="U32" s="3"/>
      <c r="V32" s="131">
        <v>43192</v>
      </c>
      <c r="W32" s="129" t="s">
        <v>370</v>
      </c>
      <c r="X32" s="3"/>
      <c r="Y32" s="3"/>
      <c r="Z32" s="129" t="s">
        <v>370</v>
      </c>
      <c r="AA32" s="3"/>
      <c r="AB32" s="3"/>
      <c r="AC32" s="129" t="s">
        <v>370</v>
      </c>
      <c r="AD32" s="3"/>
      <c r="AE32" s="129" t="s">
        <v>314</v>
      </c>
      <c r="AF32" s="129" t="s">
        <v>370</v>
      </c>
      <c r="AG32" s="129" t="s">
        <v>890</v>
      </c>
      <c r="AH32" s="127" t="str">
        <f t="shared" si="0"/>
        <v>FS</v>
      </c>
      <c r="AI32" s="127" t="b">
        <f>ISNUMBER(SEARCH("IRT",Table1[[#This Row],[Current_Status]]))</f>
        <v>0</v>
      </c>
      <c r="AJ32" s="128">
        <f>YEAR(Table1[[#This Row],[Project_Initiated]])</f>
        <v>2018</v>
      </c>
      <c r="AK32" s="67">
        <v>43647</v>
      </c>
      <c r="AL32" s="67" t="str">
        <f>IF(Table1[[#This Row],[Current_Status]]="Complete",IF(Table1[[#This Row],[Project_Description]]&gt;=DATE(2019,7,1),"FY 19 - 20","FY 18 - 19"),"")</f>
        <v>FY 18 - 19</v>
      </c>
      <c r="AX32"/>
      <c r="BA32" s="2"/>
    </row>
    <row r="33" spans="1:53" x14ac:dyDescent="0.25">
      <c r="A33" s="129" t="s">
        <v>1324</v>
      </c>
      <c r="B33" s="129" t="s">
        <v>370</v>
      </c>
      <c r="C33" s="129" t="s">
        <v>1324</v>
      </c>
      <c r="D33" s="130" t="b">
        <v>0</v>
      </c>
      <c r="E33" s="129" t="s">
        <v>32</v>
      </c>
      <c r="F33" s="129" t="s">
        <v>3961</v>
      </c>
      <c r="G33" s="133">
        <v>43374</v>
      </c>
      <c r="H33" s="129" t="s">
        <v>801</v>
      </c>
      <c r="I33" s="129" t="s">
        <v>370</v>
      </c>
      <c r="J33" s="129" t="s">
        <v>3354</v>
      </c>
      <c r="K33" s="129" t="s">
        <v>434</v>
      </c>
      <c r="L33" s="129" t="s">
        <v>435</v>
      </c>
      <c r="M33" s="129" t="s">
        <v>380</v>
      </c>
      <c r="N33" s="129" t="s">
        <v>370</v>
      </c>
      <c r="O33" s="129" t="s">
        <v>314</v>
      </c>
      <c r="P33" s="3"/>
      <c r="Q33" s="129" t="s">
        <v>370</v>
      </c>
      <c r="R33" s="129" t="s">
        <v>370</v>
      </c>
      <c r="S33" s="130" t="b">
        <v>0</v>
      </c>
      <c r="T33" s="3"/>
      <c r="U33" s="3"/>
      <c r="V33" s="131">
        <v>43375</v>
      </c>
      <c r="W33" s="129" t="s">
        <v>370</v>
      </c>
      <c r="X33" s="3"/>
      <c r="Y33" s="3"/>
      <c r="Z33" s="129" t="s">
        <v>370</v>
      </c>
      <c r="AA33" s="3"/>
      <c r="AB33" s="3"/>
      <c r="AC33" s="129" t="s">
        <v>890</v>
      </c>
      <c r="AD33" s="3"/>
      <c r="AE33" s="129" t="s">
        <v>314</v>
      </c>
      <c r="AF33" s="129" t="s">
        <v>890</v>
      </c>
      <c r="AG33" s="129" t="s">
        <v>890</v>
      </c>
      <c r="AH33" s="127" t="str">
        <f t="shared" si="0"/>
        <v>FS</v>
      </c>
      <c r="AI33" s="127" t="b">
        <f>ISNUMBER(SEARCH("IRT",Table1[[#This Row],[Current_Status]]))</f>
        <v>0</v>
      </c>
      <c r="AJ33" s="128">
        <f>YEAR(Table1[[#This Row],[Project_Initiated]])</f>
        <v>2018</v>
      </c>
      <c r="AK33" s="67">
        <v>43647</v>
      </c>
      <c r="AL33" s="67" t="str">
        <f>IF(Table1[[#This Row],[Current_Status]]="Complete",IF(Table1[[#This Row],[Project_Description]]&gt;=DATE(2019,7,1),"FY 19 - 20","FY 18 - 19"),"")</f>
        <v>FY 18 - 19</v>
      </c>
      <c r="AX33"/>
      <c r="BA33" s="2"/>
    </row>
    <row r="34" spans="1:53" x14ac:dyDescent="0.25">
      <c r="A34" s="129" t="s">
        <v>1167</v>
      </c>
      <c r="B34" s="129" t="s">
        <v>370</v>
      </c>
      <c r="C34" s="129" t="s">
        <v>1167</v>
      </c>
      <c r="D34" s="130" t="b">
        <v>0</v>
      </c>
      <c r="E34" s="129" t="s">
        <v>32</v>
      </c>
      <c r="F34" s="129" t="s">
        <v>3960</v>
      </c>
      <c r="G34" s="133">
        <v>43294</v>
      </c>
      <c r="H34" s="129" t="s">
        <v>1168</v>
      </c>
      <c r="I34" s="129" t="s">
        <v>3119</v>
      </c>
      <c r="J34" s="129" t="s">
        <v>3354</v>
      </c>
      <c r="K34" s="129" t="s">
        <v>434</v>
      </c>
      <c r="L34" s="129" t="s">
        <v>435</v>
      </c>
      <c r="M34" s="129" t="s">
        <v>436</v>
      </c>
      <c r="N34" s="129" t="s">
        <v>370</v>
      </c>
      <c r="O34" s="129" t="s">
        <v>314</v>
      </c>
      <c r="P34" s="3"/>
      <c r="Q34" s="129" t="s">
        <v>370</v>
      </c>
      <c r="R34" s="129" t="s">
        <v>370</v>
      </c>
      <c r="S34" s="130" t="b">
        <v>0</v>
      </c>
      <c r="T34" s="3"/>
      <c r="U34" s="3"/>
      <c r="V34" s="131">
        <v>43224</v>
      </c>
      <c r="W34" s="129" t="s">
        <v>370</v>
      </c>
      <c r="X34" s="3"/>
      <c r="Y34" s="3"/>
      <c r="Z34" s="129" t="s">
        <v>370</v>
      </c>
      <c r="AA34" s="3"/>
      <c r="AB34" s="3"/>
      <c r="AC34" s="129" t="s">
        <v>370</v>
      </c>
      <c r="AD34" s="3"/>
      <c r="AE34" s="129" t="s">
        <v>314</v>
      </c>
      <c r="AF34" s="129" t="s">
        <v>370</v>
      </c>
      <c r="AG34" s="129" t="s">
        <v>890</v>
      </c>
      <c r="AH34" s="127" t="str">
        <f t="shared" si="0"/>
        <v>FS</v>
      </c>
      <c r="AI34" s="127" t="b">
        <f>ISNUMBER(SEARCH("IRT",Table1[[#This Row],[Current_Status]]))</f>
        <v>0</v>
      </c>
      <c r="AJ34" s="128">
        <f>YEAR(Table1[[#This Row],[Project_Initiated]])</f>
        <v>2018</v>
      </c>
      <c r="AK34" s="67">
        <v>43647</v>
      </c>
      <c r="AL34" s="67" t="str">
        <f>IF(Table1[[#This Row],[Current_Status]]="Complete",IF(Table1[[#This Row],[Project_Description]]&gt;=DATE(2019,7,1),"FY 19 - 20","FY 18 - 19"),"")</f>
        <v>FY 18 - 19</v>
      </c>
      <c r="AX34"/>
      <c r="BA34" s="2"/>
    </row>
    <row r="35" spans="1:53" x14ac:dyDescent="0.25">
      <c r="A35" s="129" t="s">
        <v>1118</v>
      </c>
      <c r="B35" s="129" t="s">
        <v>370</v>
      </c>
      <c r="C35" s="129" t="s">
        <v>1118</v>
      </c>
      <c r="D35" s="130" t="b">
        <v>0</v>
      </c>
      <c r="E35" s="129" t="s">
        <v>32</v>
      </c>
      <c r="F35" s="129" t="s">
        <v>3954</v>
      </c>
      <c r="G35" s="129" t="s">
        <v>3116</v>
      </c>
      <c r="H35" s="129" t="s">
        <v>811</v>
      </c>
      <c r="I35" s="129" t="s">
        <v>3117</v>
      </c>
      <c r="J35" s="129" t="s">
        <v>3375</v>
      </c>
      <c r="K35" s="129" t="s">
        <v>434</v>
      </c>
      <c r="L35" s="129" t="s">
        <v>435</v>
      </c>
      <c r="M35" s="129" t="s">
        <v>1119</v>
      </c>
      <c r="N35" s="129" t="s">
        <v>370</v>
      </c>
      <c r="O35" s="129" t="s">
        <v>338</v>
      </c>
      <c r="P35" s="3"/>
      <c r="Q35" s="129" t="s">
        <v>370</v>
      </c>
      <c r="R35" s="129" t="s">
        <v>422</v>
      </c>
      <c r="S35" s="130" t="b">
        <v>0</v>
      </c>
      <c r="T35" s="3"/>
      <c r="U35" s="3"/>
      <c r="V35" s="131">
        <v>43186</v>
      </c>
      <c r="W35" s="129" t="s">
        <v>370</v>
      </c>
      <c r="X35" s="3"/>
      <c r="Y35" s="3"/>
      <c r="Z35" s="129" t="s">
        <v>370</v>
      </c>
      <c r="AA35" s="3"/>
      <c r="AB35" s="3"/>
      <c r="AC35" s="129" t="s">
        <v>3391</v>
      </c>
      <c r="AD35" s="3"/>
      <c r="AE35" s="129" t="s">
        <v>849</v>
      </c>
      <c r="AF35" s="129" t="s">
        <v>3118</v>
      </c>
      <c r="AG35" s="129" t="s">
        <v>3412</v>
      </c>
      <c r="AH35" s="127" t="str">
        <f t="shared" si="0"/>
        <v>FS</v>
      </c>
      <c r="AI35" s="127" t="b">
        <f>ISNUMBER(SEARCH("IRT",Table1[[#This Row],[Current_Status]]))</f>
        <v>0</v>
      </c>
      <c r="AJ35" s="128">
        <f>YEAR(Table1[[#This Row],[Project_Initiated]])</f>
        <v>2018</v>
      </c>
      <c r="AK35" s="67">
        <v>43647</v>
      </c>
      <c r="AL35" s="67" t="str">
        <f>IF(Table1[[#This Row],[Current_Status]]="Complete",IF(Table1[[#This Row],[Project_Description]]&gt;=DATE(2019,7,1),"FY 19 - 20","FY 18 - 19"),"")</f>
        <v/>
      </c>
      <c r="AX35"/>
      <c r="BA35" s="2"/>
    </row>
    <row r="36" spans="1:53" x14ac:dyDescent="0.25">
      <c r="A36" s="129" t="s">
        <v>442</v>
      </c>
      <c r="B36" s="129" t="s">
        <v>370</v>
      </c>
      <c r="C36" s="129" t="s">
        <v>442</v>
      </c>
      <c r="D36" s="130" t="b">
        <v>0</v>
      </c>
      <c r="E36" s="129" t="s">
        <v>32</v>
      </c>
      <c r="F36" s="129" t="s">
        <v>3965</v>
      </c>
      <c r="G36" s="133">
        <v>43559</v>
      </c>
      <c r="H36" s="129" t="s">
        <v>466</v>
      </c>
      <c r="I36" s="129" t="s">
        <v>3121</v>
      </c>
      <c r="J36" s="129" t="s">
        <v>3354</v>
      </c>
      <c r="K36" s="129" t="s">
        <v>434</v>
      </c>
      <c r="L36" s="129" t="s">
        <v>435</v>
      </c>
      <c r="M36" s="129" t="s">
        <v>436</v>
      </c>
      <c r="N36" s="129" t="s">
        <v>370</v>
      </c>
      <c r="O36" s="129" t="s">
        <v>885</v>
      </c>
      <c r="P36" s="3"/>
      <c r="Q36" s="129" t="s">
        <v>403</v>
      </c>
      <c r="R36" s="129" t="s">
        <v>370</v>
      </c>
      <c r="S36" s="130" t="b">
        <v>0</v>
      </c>
      <c r="T36" s="3"/>
      <c r="U36" s="3"/>
      <c r="V36" s="131">
        <v>43347</v>
      </c>
      <c r="W36" s="129" t="s">
        <v>370</v>
      </c>
      <c r="X36" s="3"/>
      <c r="Y36" s="3"/>
      <c r="Z36" s="129" t="s">
        <v>370</v>
      </c>
      <c r="AA36" s="3"/>
      <c r="AB36" s="3"/>
      <c r="AC36" s="129" t="s">
        <v>3731</v>
      </c>
      <c r="AD36" s="131">
        <v>43405</v>
      </c>
      <c r="AE36" s="129" t="s">
        <v>328</v>
      </c>
      <c r="AF36" s="129" t="s">
        <v>3344</v>
      </c>
      <c r="AG36" s="129" t="s">
        <v>3412</v>
      </c>
      <c r="AH36" s="127" t="str">
        <f t="shared" si="0"/>
        <v>FS</v>
      </c>
      <c r="AI36" s="127" t="b">
        <f>ISNUMBER(SEARCH("IRT",Table1[[#This Row],[Current_Status]]))</f>
        <v>0</v>
      </c>
      <c r="AJ36" s="128">
        <f>YEAR(Table1[[#This Row],[Project_Initiated]])</f>
        <v>2018</v>
      </c>
      <c r="AK36" s="67">
        <v>43647</v>
      </c>
      <c r="AL36" s="67" t="str">
        <f>IF(Table1[[#This Row],[Current_Status]]="Complete",IF(Table1[[#This Row],[Project_Description]]&gt;=DATE(2019,7,1),"FY 19 - 20","FY 18 - 19"),"")</f>
        <v>FY 18 - 19</v>
      </c>
      <c r="AX36"/>
      <c r="BA36" s="2"/>
    </row>
    <row r="37" spans="1:53" x14ac:dyDescent="0.25">
      <c r="A37" s="129" t="s">
        <v>441</v>
      </c>
      <c r="B37" s="129" t="s">
        <v>370</v>
      </c>
      <c r="C37" s="129" t="s">
        <v>441</v>
      </c>
      <c r="D37" s="130" t="b">
        <v>0</v>
      </c>
      <c r="E37" s="129" t="s">
        <v>32</v>
      </c>
      <c r="F37" s="129" t="s">
        <v>3964</v>
      </c>
      <c r="G37" s="133">
        <v>43412</v>
      </c>
      <c r="H37" s="129" t="s">
        <v>481</v>
      </c>
      <c r="I37" s="129" t="s">
        <v>370</v>
      </c>
      <c r="J37" s="129" t="s">
        <v>3354</v>
      </c>
      <c r="K37" s="129" t="s">
        <v>434</v>
      </c>
      <c r="L37" s="129" t="s">
        <v>435</v>
      </c>
      <c r="M37" s="129" t="s">
        <v>437</v>
      </c>
      <c r="N37" s="129" t="s">
        <v>370</v>
      </c>
      <c r="O37" s="129" t="s">
        <v>314</v>
      </c>
      <c r="P37" s="3"/>
      <c r="Q37" s="129" t="s">
        <v>403</v>
      </c>
      <c r="R37" s="129" t="s">
        <v>370</v>
      </c>
      <c r="S37" s="130" t="b">
        <v>0</v>
      </c>
      <c r="T37" s="3"/>
      <c r="U37" s="3"/>
      <c r="V37" s="131">
        <v>43332</v>
      </c>
      <c r="W37" s="129" t="s">
        <v>370</v>
      </c>
      <c r="X37" s="3"/>
      <c r="Y37" s="3"/>
      <c r="Z37" s="129" t="s">
        <v>370</v>
      </c>
      <c r="AA37" s="3"/>
      <c r="AB37" s="3"/>
      <c r="AC37" s="129" t="s">
        <v>890</v>
      </c>
      <c r="AD37" s="3"/>
      <c r="AE37" s="129" t="s">
        <v>314</v>
      </c>
      <c r="AF37" s="129" t="s">
        <v>890</v>
      </c>
      <c r="AG37" s="129" t="s">
        <v>890</v>
      </c>
      <c r="AH37" s="127" t="str">
        <f t="shared" si="0"/>
        <v>FS</v>
      </c>
      <c r="AI37" s="127" t="b">
        <f>ISNUMBER(SEARCH("IRT",Table1[[#This Row],[Current_Status]]))</f>
        <v>0</v>
      </c>
      <c r="AJ37" s="128">
        <f>YEAR(Table1[[#This Row],[Project_Initiated]])</f>
        <v>2018</v>
      </c>
      <c r="AK37" s="67">
        <v>43647</v>
      </c>
      <c r="AL37" s="67" t="str">
        <f>IF(Table1[[#This Row],[Current_Status]]="Complete",IF(Table1[[#This Row],[Project_Description]]&gt;=DATE(2019,7,1),"FY 19 - 20","FY 18 - 19"),"")</f>
        <v>FY 18 - 19</v>
      </c>
      <c r="AX37"/>
      <c r="BA37" s="2"/>
    </row>
    <row r="38" spans="1:53" x14ac:dyDescent="0.25">
      <c r="A38" s="129" t="s">
        <v>444</v>
      </c>
      <c r="B38" s="129" t="s">
        <v>370</v>
      </c>
      <c r="C38" s="129" t="s">
        <v>444</v>
      </c>
      <c r="D38" s="130" t="b">
        <v>0</v>
      </c>
      <c r="E38" s="129" t="s">
        <v>32</v>
      </c>
      <c r="F38" s="129" t="s">
        <v>3967</v>
      </c>
      <c r="G38" s="129" t="s">
        <v>445</v>
      </c>
      <c r="H38" s="129" t="s">
        <v>466</v>
      </c>
      <c r="I38" s="129" t="s">
        <v>3121</v>
      </c>
      <c r="J38" s="129" t="s">
        <v>3375</v>
      </c>
      <c r="K38" s="129" t="s">
        <v>434</v>
      </c>
      <c r="L38" s="129" t="s">
        <v>435</v>
      </c>
      <c r="M38" s="129" t="s">
        <v>436</v>
      </c>
      <c r="N38" s="129" t="s">
        <v>370</v>
      </c>
      <c r="O38" s="129" t="s">
        <v>885</v>
      </c>
      <c r="P38" s="3"/>
      <c r="Q38" s="129" t="s">
        <v>405</v>
      </c>
      <c r="R38" s="129" t="s">
        <v>370</v>
      </c>
      <c r="S38" s="130" t="b">
        <v>0</v>
      </c>
      <c r="T38" s="3"/>
      <c r="U38" s="3"/>
      <c r="V38" s="131">
        <v>43347</v>
      </c>
      <c r="W38" s="129" t="s">
        <v>370</v>
      </c>
      <c r="X38" s="3"/>
      <c r="Y38" s="3"/>
      <c r="Z38" s="129" t="s">
        <v>370</v>
      </c>
      <c r="AA38" s="3"/>
      <c r="AB38" s="3"/>
      <c r="AC38" s="129" t="s">
        <v>3732</v>
      </c>
      <c r="AD38" s="131">
        <v>43405</v>
      </c>
      <c r="AE38" s="129" t="s">
        <v>328</v>
      </c>
      <c r="AF38" s="129" t="s">
        <v>3345</v>
      </c>
      <c r="AG38" s="129" t="s">
        <v>3412</v>
      </c>
      <c r="AH38" s="127" t="str">
        <f t="shared" si="0"/>
        <v>FS</v>
      </c>
      <c r="AI38" s="127" t="b">
        <f>ISNUMBER(SEARCH("IRT",Table1[[#This Row],[Current_Status]]))</f>
        <v>0</v>
      </c>
      <c r="AJ38" s="128">
        <f>YEAR(Table1[[#This Row],[Project_Initiated]])</f>
        <v>2018</v>
      </c>
      <c r="AK38" s="67">
        <v>43647</v>
      </c>
      <c r="AL38" s="67" t="str">
        <f>IF(Table1[[#This Row],[Current_Status]]="Complete",IF(Table1[[#This Row],[Project_Description]]&gt;=DATE(2019,7,1),"FY 19 - 20","FY 18 - 19"),"")</f>
        <v/>
      </c>
      <c r="AX38"/>
      <c r="BA38" s="2"/>
    </row>
    <row r="39" spans="1:53" x14ac:dyDescent="0.25">
      <c r="A39" s="129" t="s">
        <v>443</v>
      </c>
      <c r="B39" s="129" t="s">
        <v>370</v>
      </c>
      <c r="C39" s="129" t="s">
        <v>443</v>
      </c>
      <c r="D39" s="130" t="b">
        <v>0</v>
      </c>
      <c r="E39" s="129" t="s">
        <v>32</v>
      </c>
      <c r="F39" s="129" t="s">
        <v>3966</v>
      </c>
      <c r="G39" s="133">
        <v>43412</v>
      </c>
      <c r="H39" s="129" t="s">
        <v>813</v>
      </c>
      <c r="I39" s="129" t="s">
        <v>400</v>
      </c>
      <c r="J39" s="129" t="s">
        <v>3354</v>
      </c>
      <c r="K39" s="129" t="s">
        <v>434</v>
      </c>
      <c r="L39" s="129" t="s">
        <v>435</v>
      </c>
      <c r="M39" s="129" t="s">
        <v>438</v>
      </c>
      <c r="N39" s="129" t="s">
        <v>370</v>
      </c>
      <c r="O39" s="129" t="s">
        <v>314</v>
      </c>
      <c r="P39" s="3"/>
      <c r="Q39" s="129" t="s">
        <v>405</v>
      </c>
      <c r="R39" s="129" t="s">
        <v>370</v>
      </c>
      <c r="S39" s="130" t="b">
        <v>0</v>
      </c>
      <c r="T39" s="3"/>
      <c r="U39" s="3"/>
      <c r="V39" s="131">
        <v>43291</v>
      </c>
      <c r="W39" s="129" t="s">
        <v>370</v>
      </c>
      <c r="X39" s="3"/>
      <c r="Y39" s="3"/>
      <c r="Z39" s="129" t="s">
        <v>370</v>
      </c>
      <c r="AA39" s="3"/>
      <c r="AB39" s="3"/>
      <c r="AC39" s="129" t="s">
        <v>890</v>
      </c>
      <c r="AD39" s="3"/>
      <c r="AE39" s="129" t="s">
        <v>314</v>
      </c>
      <c r="AF39" s="129" t="s">
        <v>890</v>
      </c>
      <c r="AG39" s="129" t="s">
        <v>890</v>
      </c>
      <c r="AH39" s="127" t="str">
        <f t="shared" si="0"/>
        <v>FS</v>
      </c>
      <c r="AI39" s="127" t="b">
        <f>ISNUMBER(SEARCH("IRT",Table1[[#This Row],[Current_Status]]))</f>
        <v>0</v>
      </c>
      <c r="AJ39" s="128">
        <f>YEAR(Table1[[#This Row],[Project_Initiated]])</f>
        <v>2018</v>
      </c>
      <c r="AK39" s="67">
        <v>43647</v>
      </c>
      <c r="AL39" s="67" t="str">
        <f>IF(Table1[[#This Row],[Current_Status]]="Complete",IF(Table1[[#This Row],[Project_Description]]&gt;=DATE(2019,7,1),"FY 19 - 20","FY 18 - 19"),"")</f>
        <v>FY 18 - 19</v>
      </c>
      <c r="AX39"/>
      <c r="BA39" s="2"/>
    </row>
    <row r="40" spans="1:53" x14ac:dyDescent="0.25">
      <c r="A40" s="129" t="s">
        <v>446</v>
      </c>
      <c r="B40" s="129" t="s">
        <v>370</v>
      </c>
      <c r="C40" s="129" t="s">
        <v>446</v>
      </c>
      <c r="D40" s="130" t="b">
        <v>0</v>
      </c>
      <c r="E40" s="129" t="s">
        <v>32</v>
      </c>
      <c r="F40" s="129" t="s">
        <v>3968</v>
      </c>
      <c r="G40" s="129" t="s">
        <v>402</v>
      </c>
      <c r="H40" s="129" t="s">
        <v>481</v>
      </c>
      <c r="I40" s="129" t="s">
        <v>447</v>
      </c>
      <c r="J40" s="129" t="s">
        <v>3372</v>
      </c>
      <c r="K40" s="129" t="s">
        <v>434</v>
      </c>
      <c r="L40" s="129" t="s">
        <v>435</v>
      </c>
      <c r="M40" s="129" t="s">
        <v>384</v>
      </c>
      <c r="N40" s="129" t="s">
        <v>370</v>
      </c>
      <c r="O40" s="129" t="s">
        <v>370</v>
      </c>
      <c r="P40" s="3"/>
      <c r="Q40" s="129" t="s">
        <v>407</v>
      </c>
      <c r="R40" s="129" t="s">
        <v>370</v>
      </c>
      <c r="S40" s="130" t="b">
        <v>0</v>
      </c>
      <c r="T40" s="3"/>
      <c r="U40" s="3"/>
      <c r="V40" s="131">
        <v>43347</v>
      </c>
      <c r="W40" s="129" t="s">
        <v>370</v>
      </c>
      <c r="X40" s="3"/>
      <c r="Y40" s="3"/>
      <c r="Z40" s="129" t="s">
        <v>370</v>
      </c>
      <c r="AA40" s="3"/>
      <c r="AB40" s="3"/>
      <c r="AC40" s="129" t="s">
        <v>370</v>
      </c>
      <c r="AD40" s="3"/>
      <c r="AE40" s="129" t="s">
        <v>328</v>
      </c>
      <c r="AF40" s="129" t="s">
        <v>3374</v>
      </c>
      <c r="AG40" s="129" t="s">
        <v>3412</v>
      </c>
      <c r="AH40" s="127" t="str">
        <f t="shared" si="0"/>
        <v>FS</v>
      </c>
      <c r="AI40" s="127" t="b">
        <f>ISNUMBER(SEARCH("IRT",Table1[[#This Row],[Current_Status]]))</f>
        <v>0</v>
      </c>
      <c r="AJ40" s="128">
        <f>YEAR(Table1[[#This Row],[Project_Initiated]])</f>
        <v>2018</v>
      </c>
      <c r="AK40" s="67">
        <v>43647</v>
      </c>
      <c r="AL40" s="67" t="str">
        <f>IF(Table1[[#This Row],[Current_Status]]="Complete",IF(Table1[[#This Row],[Project_Description]]&gt;=DATE(2019,7,1),"FY 19 - 20","FY 18 - 19"),"")</f>
        <v/>
      </c>
      <c r="AX40"/>
      <c r="BA40" s="2"/>
    </row>
    <row r="41" spans="1:53" x14ac:dyDescent="0.25">
      <c r="A41" s="129" t="s">
        <v>448</v>
      </c>
      <c r="B41" s="129" t="s">
        <v>370</v>
      </c>
      <c r="C41" s="129" t="s">
        <v>448</v>
      </c>
      <c r="D41" s="130" t="b">
        <v>0</v>
      </c>
      <c r="E41" s="129" t="s">
        <v>32</v>
      </c>
      <c r="F41" s="129" t="s">
        <v>3969</v>
      </c>
      <c r="G41" s="133">
        <v>43412</v>
      </c>
      <c r="H41" s="129" t="s">
        <v>814</v>
      </c>
      <c r="I41" s="129" t="s">
        <v>370</v>
      </c>
      <c r="J41" s="129" t="s">
        <v>3354</v>
      </c>
      <c r="K41" s="129" t="s">
        <v>434</v>
      </c>
      <c r="L41" s="129" t="s">
        <v>435</v>
      </c>
      <c r="M41" s="129" t="s">
        <v>449</v>
      </c>
      <c r="N41" s="129" t="s">
        <v>370</v>
      </c>
      <c r="O41" s="129" t="s">
        <v>314</v>
      </c>
      <c r="P41" s="3"/>
      <c r="Q41" s="129" t="s">
        <v>409</v>
      </c>
      <c r="R41" s="129" t="s">
        <v>370</v>
      </c>
      <c r="S41" s="130" t="b">
        <v>0</v>
      </c>
      <c r="T41" s="3"/>
      <c r="U41" s="3"/>
      <c r="V41" s="131">
        <v>43185</v>
      </c>
      <c r="W41" s="129" t="s">
        <v>370</v>
      </c>
      <c r="X41" s="3"/>
      <c r="Y41" s="3"/>
      <c r="Z41" s="129" t="s">
        <v>370</v>
      </c>
      <c r="AA41" s="3"/>
      <c r="AB41" s="3"/>
      <c r="AC41" s="129" t="s">
        <v>890</v>
      </c>
      <c r="AD41" s="3"/>
      <c r="AE41" s="129" t="s">
        <v>314</v>
      </c>
      <c r="AF41" s="129" t="s">
        <v>890</v>
      </c>
      <c r="AG41" s="129" t="s">
        <v>890</v>
      </c>
      <c r="AH41" s="127" t="str">
        <f t="shared" si="0"/>
        <v>FS</v>
      </c>
      <c r="AI41" s="127" t="b">
        <f>ISNUMBER(SEARCH("IRT",Table1[[#This Row],[Current_Status]]))</f>
        <v>0</v>
      </c>
      <c r="AJ41" s="128">
        <f>YEAR(Table1[[#This Row],[Project_Initiated]])</f>
        <v>2018</v>
      </c>
      <c r="AK41" s="67">
        <v>43647</v>
      </c>
      <c r="AL41" s="67" t="str">
        <f>IF(Table1[[#This Row],[Current_Status]]="Complete",IF(Table1[[#This Row],[Project_Description]]&gt;=DATE(2019,7,1),"FY 19 - 20","FY 18 - 19"),"")</f>
        <v>FY 18 - 19</v>
      </c>
      <c r="AX41"/>
      <c r="BA41" s="2"/>
    </row>
    <row r="42" spans="1:53" x14ac:dyDescent="0.25">
      <c r="A42" s="129" t="s">
        <v>450</v>
      </c>
      <c r="B42" s="129" t="s">
        <v>370</v>
      </c>
      <c r="C42" s="129" t="s">
        <v>450</v>
      </c>
      <c r="D42" s="130" t="b">
        <v>0</v>
      </c>
      <c r="E42" s="129" t="s">
        <v>32</v>
      </c>
      <c r="F42" s="129" t="s">
        <v>3970</v>
      </c>
      <c r="G42" s="133">
        <v>43601</v>
      </c>
      <c r="H42" s="129" t="s">
        <v>799</v>
      </c>
      <c r="I42" s="129" t="s">
        <v>3122</v>
      </c>
      <c r="J42" s="129" t="s">
        <v>3354</v>
      </c>
      <c r="K42" s="129" t="s">
        <v>434</v>
      </c>
      <c r="L42" s="129" t="s">
        <v>435</v>
      </c>
      <c r="M42" s="129" t="s">
        <v>451</v>
      </c>
      <c r="N42" s="129" t="s">
        <v>370</v>
      </c>
      <c r="O42" s="129" t="s">
        <v>885</v>
      </c>
      <c r="P42" s="3"/>
      <c r="Q42" s="129" t="s">
        <v>419</v>
      </c>
      <c r="R42" s="129" t="s">
        <v>370</v>
      </c>
      <c r="S42" s="130" t="b">
        <v>0</v>
      </c>
      <c r="T42" s="3"/>
      <c r="U42" s="3"/>
      <c r="V42" s="131">
        <v>43329</v>
      </c>
      <c r="W42" s="129" t="s">
        <v>370</v>
      </c>
      <c r="X42" s="3"/>
      <c r="Y42" s="3"/>
      <c r="Z42" s="129" t="s">
        <v>370</v>
      </c>
      <c r="AA42" s="3"/>
      <c r="AB42" s="3"/>
      <c r="AC42" s="129" t="s">
        <v>3834</v>
      </c>
      <c r="AD42" s="3"/>
      <c r="AE42" s="129" t="s">
        <v>328</v>
      </c>
      <c r="AF42" s="129" t="s">
        <v>1330</v>
      </c>
      <c r="AG42" s="129" t="s">
        <v>3412</v>
      </c>
      <c r="AH42" s="127" t="str">
        <f t="shared" si="0"/>
        <v>FS</v>
      </c>
      <c r="AI42" s="127" t="b">
        <f>ISNUMBER(SEARCH("IRT",Table1[[#This Row],[Current_Status]]))</f>
        <v>0</v>
      </c>
      <c r="AJ42" s="128">
        <f>YEAR(Table1[[#This Row],[Project_Initiated]])</f>
        <v>2018</v>
      </c>
      <c r="AK42" s="67">
        <v>43647</v>
      </c>
      <c r="AL42" s="67" t="str">
        <f>IF(Table1[[#This Row],[Current_Status]]="Complete",IF(Table1[[#This Row],[Project_Description]]&gt;=DATE(2019,7,1),"FY 19 - 20","FY 18 - 19"),"")</f>
        <v>FY 18 - 19</v>
      </c>
      <c r="AX42"/>
      <c r="BA42" s="2"/>
    </row>
    <row r="43" spans="1:53" x14ac:dyDescent="0.25">
      <c r="A43" s="129" t="s">
        <v>452</v>
      </c>
      <c r="B43" s="129" t="s">
        <v>370</v>
      </c>
      <c r="C43" s="129" t="s">
        <v>452</v>
      </c>
      <c r="D43" s="130" t="b">
        <v>0</v>
      </c>
      <c r="E43" s="129" t="s">
        <v>32</v>
      </c>
      <c r="F43" s="129" t="s">
        <v>3971</v>
      </c>
      <c r="G43" s="133">
        <v>43592</v>
      </c>
      <c r="H43" s="129" t="s">
        <v>801</v>
      </c>
      <c r="I43" s="129" t="s">
        <v>370</v>
      </c>
      <c r="J43" s="129" t="s">
        <v>3354</v>
      </c>
      <c r="K43" s="129" t="s">
        <v>434</v>
      </c>
      <c r="L43" s="129" t="s">
        <v>435</v>
      </c>
      <c r="M43" s="129" t="s">
        <v>453</v>
      </c>
      <c r="N43" s="129" t="s">
        <v>370</v>
      </c>
      <c r="O43" s="129" t="s">
        <v>314</v>
      </c>
      <c r="P43" s="3"/>
      <c r="Q43" s="129" t="s">
        <v>339</v>
      </c>
      <c r="R43" s="129" t="s">
        <v>370</v>
      </c>
      <c r="S43" s="130" t="b">
        <v>0</v>
      </c>
      <c r="T43" s="3"/>
      <c r="U43" s="3"/>
      <c r="V43" s="131">
        <v>43340</v>
      </c>
      <c r="W43" s="129" t="s">
        <v>370</v>
      </c>
      <c r="X43" s="3"/>
      <c r="Y43" s="3"/>
      <c r="Z43" s="129" t="s">
        <v>370</v>
      </c>
      <c r="AA43" s="3"/>
      <c r="AB43" s="3"/>
      <c r="AC43" s="129" t="s">
        <v>3825</v>
      </c>
      <c r="AD43" s="3"/>
      <c r="AE43" s="129" t="s">
        <v>314</v>
      </c>
      <c r="AF43" s="129" t="s">
        <v>890</v>
      </c>
      <c r="AG43" s="129" t="s">
        <v>890</v>
      </c>
      <c r="AH43" s="127" t="str">
        <f t="shared" si="0"/>
        <v>FS</v>
      </c>
      <c r="AI43" s="127" t="b">
        <f>ISNUMBER(SEARCH("IRT",Table1[[#This Row],[Current_Status]]))</f>
        <v>0</v>
      </c>
      <c r="AJ43" s="128">
        <f>YEAR(Table1[[#This Row],[Project_Initiated]])</f>
        <v>2018</v>
      </c>
      <c r="AK43" s="67">
        <v>43647</v>
      </c>
      <c r="AL43" s="67" t="str">
        <f>IF(Table1[[#This Row],[Current_Status]]="Complete",IF(Table1[[#This Row],[Project_Description]]&gt;=DATE(2019,7,1),"FY 19 - 20","FY 18 - 19"),"")</f>
        <v>FY 18 - 19</v>
      </c>
      <c r="AX43"/>
      <c r="BA43" s="2"/>
    </row>
    <row r="44" spans="1:53" x14ac:dyDescent="0.25">
      <c r="A44" s="129" t="s">
        <v>454</v>
      </c>
      <c r="B44" s="129" t="s">
        <v>370</v>
      </c>
      <c r="C44" s="129" t="s">
        <v>454</v>
      </c>
      <c r="D44" s="130" t="b">
        <v>0</v>
      </c>
      <c r="E44" s="129" t="s">
        <v>32</v>
      </c>
      <c r="F44" s="129" t="s">
        <v>3972</v>
      </c>
      <c r="G44" s="133">
        <v>43559</v>
      </c>
      <c r="H44" s="129" t="s">
        <v>466</v>
      </c>
      <c r="I44" s="129" t="s">
        <v>370</v>
      </c>
      <c r="J44" s="129" t="s">
        <v>3354</v>
      </c>
      <c r="K44" s="129" t="s">
        <v>434</v>
      </c>
      <c r="L44" s="129" t="s">
        <v>435</v>
      </c>
      <c r="M44" s="129" t="s">
        <v>436</v>
      </c>
      <c r="N44" s="129" t="s">
        <v>370</v>
      </c>
      <c r="O44" s="129" t="s">
        <v>885</v>
      </c>
      <c r="P44" s="3"/>
      <c r="Q44" s="129" t="s">
        <v>422</v>
      </c>
      <c r="R44" s="129" t="s">
        <v>370</v>
      </c>
      <c r="S44" s="130" t="b">
        <v>0</v>
      </c>
      <c r="T44" s="3"/>
      <c r="U44" s="3"/>
      <c r="V44" s="131">
        <v>43354</v>
      </c>
      <c r="W44" s="129" t="s">
        <v>370</v>
      </c>
      <c r="X44" s="3"/>
      <c r="Y44" s="3"/>
      <c r="Z44" s="129" t="s">
        <v>370</v>
      </c>
      <c r="AA44" s="3"/>
      <c r="AB44" s="3"/>
      <c r="AC44" s="129" t="s">
        <v>3733</v>
      </c>
      <c r="AD44" s="3"/>
      <c r="AE44" s="129" t="s">
        <v>328</v>
      </c>
      <c r="AF44" s="129" t="s">
        <v>1371</v>
      </c>
      <c r="AG44" s="129" t="s">
        <v>370</v>
      </c>
      <c r="AH44" s="127" t="str">
        <f t="shared" si="0"/>
        <v>FS</v>
      </c>
      <c r="AI44" s="127" t="b">
        <f>ISNUMBER(SEARCH("IRT",Table1[[#This Row],[Current_Status]]))</f>
        <v>0</v>
      </c>
      <c r="AJ44" s="128">
        <f>YEAR(Table1[[#This Row],[Project_Initiated]])</f>
        <v>2018</v>
      </c>
      <c r="AK44" s="67">
        <v>43647</v>
      </c>
      <c r="AL44" s="67" t="str">
        <f>IF(Table1[[#This Row],[Current_Status]]="Complete",IF(Table1[[#This Row],[Project_Description]]&gt;=DATE(2019,7,1),"FY 19 - 20","FY 18 - 19"),"")</f>
        <v>FY 18 - 19</v>
      </c>
      <c r="AX44"/>
      <c r="BA44" s="2"/>
    </row>
    <row r="45" spans="1:53" x14ac:dyDescent="0.25">
      <c r="A45" s="129" t="s">
        <v>455</v>
      </c>
      <c r="B45" s="129" t="s">
        <v>370</v>
      </c>
      <c r="C45" s="129" t="s">
        <v>455</v>
      </c>
      <c r="D45" s="130" t="b">
        <v>0</v>
      </c>
      <c r="E45" s="129" t="s">
        <v>32</v>
      </c>
      <c r="F45" s="129" t="s">
        <v>3973</v>
      </c>
      <c r="G45" s="133">
        <v>43466</v>
      </c>
      <c r="H45" s="129" t="s">
        <v>468</v>
      </c>
      <c r="I45" s="129" t="s">
        <v>370</v>
      </c>
      <c r="J45" s="129" t="s">
        <v>3354</v>
      </c>
      <c r="K45" s="129" t="s">
        <v>434</v>
      </c>
      <c r="L45" s="129" t="s">
        <v>435</v>
      </c>
      <c r="M45" s="129" t="s">
        <v>436</v>
      </c>
      <c r="N45" s="129" t="s">
        <v>370</v>
      </c>
      <c r="O45" s="129" t="s">
        <v>885</v>
      </c>
      <c r="P45" s="3"/>
      <c r="Q45" s="129" t="s">
        <v>423</v>
      </c>
      <c r="R45" s="129" t="s">
        <v>370</v>
      </c>
      <c r="S45" s="130" t="b">
        <v>0</v>
      </c>
      <c r="T45" s="3"/>
      <c r="U45" s="3"/>
      <c r="V45" s="131">
        <v>43354</v>
      </c>
      <c r="W45" s="129" t="s">
        <v>370</v>
      </c>
      <c r="X45" s="3"/>
      <c r="Y45" s="3"/>
      <c r="Z45" s="129" t="s">
        <v>370</v>
      </c>
      <c r="AA45" s="3"/>
      <c r="AB45" s="3"/>
      <c r="AC45" s="129" t="s">
        <v>1370</v>
      </c>
      <c r="AD45" s="131">
        <v>43376</v>
      </c>
      <c r="AE45" s="129" t="s">
        <v>328</v>
      </c>
      <c r="AF45" s="129" t="s">
        <v>3426</v>
      </c>
      <c r="AG45" s="129" t="s">
        <v>890</v>
      </c>
      <c r="AH45" s="127" t="str">
        <f t="shared" si="0"/>
        <v>FS</v>
      </c>
      <c r="AI45" s="127" t="b">
        <f>ISNUMBER(SEARCH("IRT",Table1[[#This Row],[Current_Status]]))</f>
        <v>0</v>
      </c>
      <c r="AJ45" s="128">
        <f>YEAR(Table1[[#This Row],[Project_Initiated]])</f>
        <v>2018</v>
      </c>
      <c r="AK45" s="67">
        <v>43647</v>
      </c>
      <c r="AL45" s="67" t="str">
        <f>IF(Table1[[#This Row],[Current_Status]]="Complete",IF(Table1[[#This Row],[Project_Description]]&gt;=DATE(2019,7,1),"FY 19 - 20","FY 18 - 19"),"")</f>
        <v>FY 18 - 19</v>
      </c>
      <c r="AX45"/>
      <c r="BA45" s="2"/>
    </row>
    <row r="46" spans="1:53" x14ac:dyDescent="0.25">
      <c r="A46" s="129" t="s">
        <v>456</v>
      </c>
      <c r="B46" s="129" t="s">
        <v>370</v>
      </c>
      <c r="C46" s="129" t="s">
        <v>456</v>
      </c>
      <c r="D46" s="130" t="b">
        <v>0</v>
      </c>
      <c r="E46" s="129" t="s">
        <v>32</v>
      </c>
      <c r="F46" s="129" t="s">
        <v>3974</v>
      </c>
      <c r="G46" s="129" t="s">
        <v>3835</v>
      </c>
      <c r="H46" s="129" t="s">
        <v>808</v>
      </c>
      <c r="I46" s="129" t="s">
        <v>3123</v>
      </c>
      <c r="J46" s="129" t="s">
        <v>3337</v>
      </c>
      <c r="K46" s="129" t="s">
        <v>434</v>
      </c>
      <c r="L46" s="129" t="s">
        <v>435</v>
      </c>
      <c r="M46" s="129" t="s">
        <v>380</v>
      </c>
      <c r="N46" s="129" t="s">
        <v>370</v>
      </c>
      <c r="O46" s="129" t="s">
        <v>885</v>
      </c>
      <c r="P46" s="3"/>
      <c r="Q46" s="129" t="s">
        <v>425</v>
      </c>
      <c r="R46" s="129" t="s">
        <v>370</v>
      </c>
      <c r="S46" s="130" t="b">
        <v>0</v>
      </c>
      <c r="T46" s="3"/>
      <c r="U46" s="3"/>
      <c r="V46" s="131">
        <v>43347</v>
      </c>
      <c r="W46" s="129" t="s">
        <v>370</v>
      </c>
      <c r="X46" s="3"/>
      <c r="Y46" s="3"/>
      <c r="Z46" s="129" t="s">
        <v>370</v>
      </c>
      <c r="AA46" s="3"/>
      <c r="AB46" s="3"/>
      <c r="AC46" s="129" t="s">
        <v>3975</v>
      </c>
      <c r="AD46" s="3"/>
      <c r="AE46" s="129" t="s">
        <v>328</v>
      </c>
      <c r="AF46" s="129" t="s">
        <v>1334</v>
      </c>
      <c r="AG46" s="129" t="s">
        <v>3412</v>
      </c>
      <c r="AH46" s="127" t="str">
        <f t="shared" si="0"/>
        <v>FS</v>
      </c>
      <c r="AI46" s="127" t="b">
        <f>ISNUMBER(SEARCH("IRT",Table1[[#This Row],[Current_Status]]))</f>
        <v>0</v>
      </c>
      <c r="AJ46" s="128">
        <f>YEAR(Table1[[#This Row],[Project_Initiated]])</f>
        <v>2018</v>
      </c>
      <c r="AK46" s="67">
        <v>43647</v>
      </c>
      <c r="AL46" s="67" t="str">
        <f>IF(Table1[[#This Row],[Current_Status]]="Complete",IF(Table1[[#This Row],[Project_Description]]&gt;=DATE(2019,7,1),"FY 19 - 20","FY 18 - 19"),"")</f>
        <v/>
      </c>
      <c r="AX46"/>
      <c r="BA46" s="2"/>
    </row>
    <row r="47" spans="1:53" x14ac:dyDescent="0.25">
      <c r="A47" s="129" t="s">
        <v>457</v>
      </c>
      <c r="B47" s="129" t="s">
        <v>370</v>
      </c>
      <c r="C47" s="129" t="s">
        <v>457</v>
      </c>
      <c r="D47" s="130" t="b">
        <v>0</v>
      </c>
      <c r="E47" s="129" t="s">
        <v>32</v>
      </c>
      <c r="F47" s="129" t="s">
        <v>3976</v>
      </c>
      <c r="G47" s="129" t="s">
        <v>402</v>
      </c>
      <c r="H47" s="129" t="s">
        <v>3124</v>
      </c>
      <c r="I47" s="129" t="s">
        <v>370</v>
      </c>
      <c r="J47" s="129" t="s">
        <v>3375</v>
      </c>
      <c r="K47" s="129" t="s">
        <v>434</v>
      </c>
      <c r="L47" s="129" t="s">
        <v>435</v>
      </c>
      <c r="M47" s="129" t="s">
        <v>458</v>
      </c>
      <c r="N47" s="129" t="s">
        <v>370</v>
      </c>
      <c r="O47" s="129" t="s">
        <v>328</v>
      </c>
      <c r="P47" s="3"/>
      <c r="Q47" s="129" t="s">
        <v>426</v>
      </c>
      <c r="R47" s="129" t="s">
        <v>370</v>
      </c>
      <c r="S47" s="130" t="b">
        <v>0</v>
      </c>
      <c r="T47" s="3"/>
      <c r="U47" s="3"/>
      <c r="V47" s="131">
        <v>43277</v>
      </c>
      <c r="W47" s="129" t="s">
        <v>370</v>
      </c>
      <c r="X47" s="3"/>
      <c r="Y47" s="3"/>
      <c r="Z47" s="129" t="s">
        <v>370</v>
      </c>
      <c r="AA47" s="3"/>
      <c r="AB47" s="3"/>
      <c r="AC47" s="129" t="s">
        <v>1213</v>
      </c>
      <c r="AD47" s="131">
        <v>43341</v>
      </c>
      <c r="AE47" s="129" t="s">
        <v>328</v>
      </c>
      <c r="AF47" s="129" t="s">
        <v>3370</v>
      </c>
      <c r="AG47" s="129" t="s">
        <v>3412</v>
      </c>
      <c r="AH47" s="127" t="str">
        <f t="shared" si="0"/>
        <v>FS</v>
      </c>
      <c r="AI47" s="127" t="b">
        <f>ISNUMBER(SEARCH("IRT",Table1[[#This Row],[Current_Status]]))</f>
        <v>0</v>
      </c>
      <c r="AJ47" s="128">
        <f>YEAR(Table1[[#This Row],[Project_Initiated]])</f>
        <v>2018</v>
      </c>
      <c r="AK47" s="67">
        <v>43647</v>
      </c>
      <c r="AL47" s="67" t="str">
        <f>IF(Table1[[#This Row],[Current_Status]]="Complete",IF(Table1[[#This Row],[Project_Description]]&gt;=DATE(2019,7,1),"FY 19 - 20","FY 18 - 19"),"")</f>
        <v/>
      </c>
      <c r="AX47"/>
      <c r="BA47" s="2"/>
    </row>
    <row r="48" spans="1:53" x14ac:dyDescent="0.25">
      <c r="A48" s="129" t="s">
        <v>1260</v>
      </c>
      <c r="B48" s="129" t="s">
        <v>370</v>
      </c>
      <c r="C48" s="129" t="s">
        <v>1260</v>
      </c>
      <c r="D48" s="130" t="b">
        <v>0</v>
      </c>
      <c r="E48" s="129" t="s">
        <v>32</v>
      </c>
      <c r="F48" s="129" t="s">
        <v>3977</v>
      </c>
      <c r="G48" s="133">
        <v>43360</v>
      </c>
      <c r="H48" s="129" t="s">
        <v>470</v>
      </c>
      <c r="I48" s="129" t="s">
        <v>3125</v>
      </c>
      <c r="J48" s="129" t="s">
        <v>3354</v>
      </c>
      <c r="K48" s="129" t="s">
        <v>434</v>
      </c>
      <c r="L48" s="129" t="s">
        <v>435</v>
      </c>
      <c r="M48" s="129" t="s">
        <v>1261</v>
      </c>
      <c r="N48" s="129" t="s">
        <v>370</v>
      </c>
      <c r="O48" s="129" t="s">
        <v>314</v>
      </c>
      <c r="P48" s="3"/>
      <c r="Q48" s="129" t="s">
        <v>427</v>
      </c>
      <c r="R48" s="129" t="s">
        <v>370</v>
      </c>
      <c r="S48" s="130" t="b">
        <v>0</v>
      </c>
      <c r="T48" s="3"/>
      <c r="U48" s="3"/>
      <c r="V48" s="131">
        <v>43293</v>
      </c>
      <c r="W48" s="129" t="s">
        <v>370</v>
      </c>
      <c r="X48" s="3"/>
      <c r="Y48" s="3"/>
      <c r="Z48" s="129" t="s">
        <v>370</v>
      </c>
      <c r="AA48" s="3"/>
      <c r="AB48" s="3"/>
      <c r="AC48" s="129" t="s">
        <v>890</v>
      </c>
      <c r="AD48" s="3"/>
      <c r="AE48" s="129" t="s">
        <v>314</v>
      </c>
      <c r="AF48" s="129" t="s">
        <v>890</v>
      </c>
      <c r="AG48" s="129" t="s">
        <v>890</v>
      </c>
      <c r="AH48" s="127" t="str">
        <f t="shared" si="0"/>
        <v>FS</v>
      </c>
      <c r="AI48" s="127" t="b">
        <f>ISNUMBER(SEARCH("IRT",Table1[[#This Row],[Current_Status]]))</f>
        <v>0</v>
      </c>
      <c r="AJ48" s="128">
        <f>YEAR(Table1[[#This Row],[Project_Initiated]])</f>
        <v>2018</v>
      </c>
      <c r="AK48" s="67">
        <v>43647</v>
      </c>
      <c r="AL48" s="67" t="str">
        <f>IF(Table1[[#This Row],[Current_Status]]="Complete",IF(Table1[[#This Row],[Project_Description]]&gt;=DATE(2019,7,1),"FY 19 - 20","FY 18 - 19"),"")</f>
        <v>FY 18 - 19</v>
      </c>
      <c r="AX48"/>
      <c r="BA48" s="2"/>
    </row>
    <row r="49" spans="1:53" x14ac:dyDescent="0.25">
      <c r="A49" s="129" t="s">
        <v>459</v>
      </c>
      <c r="B49" s="129" t="s">
        <v>370</v>
      </c>
      <c r="C49" s="129" t="s">
        <v>459</v>
      </c>
      <c r="D49" s="130" t="b">
        <v>0</v>
      </c>
      <c r="E49" s="129" t="s">
        <v>32</v>
      </c>
      <c r="F49" s="129" t="s">
        <v>3978</v>
      </c>
      <c r="G49" s="133">
        <v>43446</v>
      </c>
      <c r="H49" s="129" t="s">
        <v>470</v>
      </c>
      <c r="I49" s="129" t="s">
        <v>460</v>
      </c>
      <c r="J49" s="129" t="s">
        <v>3354</v>
      </c>
      <c r="K49" s="129" t="s">
        <v>434</v>
      </c>
      <c r="L49" s="129" t="s">
        <v>435</v>
      </c>
      <c r="M49" s="129" t="s">
        <v>461</v>
      </c>
      <c r="N49" s="129" t="s">
        <v>370</v>
      </c>
      <c r="O49" s="129" t="s">
        <v>885</v>
      </c>
      <c r="P49" s="3"/>
      <c r="Q49" s="129" t="s">
        <v>195</v>
      </c>
      <c r="R49" s="129" t="s">
        <v>370</v>
      </c>
      <c r="S49" s="130" t="b">
        <v>0</v>
      </c>
      <c r="T49" s="3"/>
      <c r="U49" s="3"/>
      <c r="V49" s="131">
        <v>43336</v>
      </c>
      <c r="W49" s="129" t="s">
        <v>370</v>
      </c>
      <c r="X49" s="3"/>
      <c r="Y49" s="3"/>
      <c r="Z49" s="129" t="s">
        <v>370</v>
      </c>
      <c r="AA49" s="3"/>
      <c r="AB49" s="3"/>
      <c r="AC49" s="129" t="s">
        <v>3392</v>
      </c>
      <c r="AD49" s="3"/>
      <c r="AE49" s="129" t="s">
        <v>328</v>
      </c>
      <c r="AF49" s="129" t="s">
        <v>1322</v>
      </c>
      <c r="AG49" s="129" t="s">
        <v>3412</v>
      </c>
      <c r="AH49" s="127" t="str">
        <f t="shared" si="0"/>
        <v>FS</v>
      </c>
      <c r="AI49" s="127" t="b">
        <f>ISNUMBER(SEARCH("IRT",Table1[[#This Row],[Current_Status]]))</f>
        <v>0</v>
      </c>
      <c r="AJ49" s="128">
        <f>YEAR(Table1[[#This Row],[Project_Initiated]])</f>
        <v>2018</v>
      </c>
      <c r="AK49" s="67">
        <v>43647</v>
      </c>
      <c r="AL49" s="67" t="str">
        <f>IF(Table1[[#This Row],[Current_Status]]="Complete",IF(Table1[[#This Row],[Project_Description]]&gt;=DATE(2019,7,1),"FY 19 - 20","FY 18 - 19"),"")</f>
        <v>FY 18 - 19</v>
      </c>
      <c r="AX49"/>
      <c r="BA49" s="2"/>
    </row>
    <row r="50" spans="1:53" x14ac:dyDescent="0.25">
      <c r="A50" s="129" t="s">
        <v>979</v>
      </c>
      <c r="B50" s="129" t="s">
        <v>370</v>
      </c>
      <c r="C50" s="129" t="s">
        <v>979</v>
      </c>
      <c r="D50" s="130" t="b">
        <v>0</v>
      </c>
      <c r="E50" s="129" t="s">
        <v>32</v>
      </c>
      <c r="F50" s="129" t="s">
        <v>3979</v>
      </c>
      <c r="G50" s="129" t="s">
        <v>980</v>
      </c>
      <c r="H50" s="129" t="s">
        <v>490</v>
      </c>
      <c r="I50" s="129" t="s">
        <v>3126</v>
      </c>
      <c r="J50" s="129" t="s">
        <v>3375</v>
      </c>
      <c r="K50" s="129" t="s">
        <v>434</v>
      </c>
      <c r="L50" s="129" t="s">
        <v>435</v>
      </c>
      <c r="M50" s="129" t="s">
        <v>436</v>
      </c>
      <c r="N50" s="129" t="s">
        <v>370</v>
      </c>
      <c r="O50" s="129" t="s">
        <v>328</v>
      </c>
      <c r="P50" s="3"/>
      <c r="Q50" s="129" t="s">
        <v>839</v>
      </c>
      <c r="R50" s="129" t="s">
        <v>332</v>
      </c>
      <c r="S50" s="130" t="b">
        <v>0</v>
      </c>
      <c r="T50" s="3"/>
      <c r="U50" s="3"/>
      <c r="V50" s="131">
        <v>42986</v>
      </c>
      <c r="W50" s="129" t="s">
        <v>370</v>
      </c>
      <c r="X50" s="3"/>
      <c r="Y50" s="3"/>
      <c r="Z50" s="129" t="s">
        <v>370</v>
      </c>
      <c r="AA50" s="3"/>
      <c r="AB50" s="3"/>
      <c r="AC50" s="129" t="s">
        <v>981</v>
      </c>
      <c r="AD50" s="3"/>
      <c r="AE50" s="129" t="s">
        <v>328</v>
      </c>
      <c r="AF50" s="129" t="s">
        <v>982</v>
      </c>
      <c r="AG50" s="129" t="s">
        <v>3412</v>
      </c>
      <c r="AH50" s="127" t="str">
        <f t="shared" si="0"/>
        <v>FS</v>
      </c>
      <c r="AI50" s="127" t="b">
        <f>ISNUMBER(SEARCH("IRT",Table1[[#This Row],[Current_Status]]))</f>
        <v>0</v>
      </c>
      <c r="AJ50" s="128">
        <f>YEAR(Table1[[#This Row],[Project_Initiated]])</f>
        <v>2017</v>
      </c>
      <c r="AK50" s="67">
        <v>43647</v>
      </c>
      <c r="AL50" s="67" t="str">
        <f>IF(Table1[[#This Row],[Current_Status]]="Complete",IF(Table1[[#This Row],[Project_Description]]&gt;=DATE(2019,7,1),"FY 19 - 20","FY 18 - 19"),"")</f>
        <v/>
      </c>
      <c r="AX50"/>
      <c r="BA50" s="2"/>
    </row>
    <row r="51" spans="1:53" x14ac:dyDescent="0.25">
      <c r="A51" s="129" t="s">
        <v>1314</v>
      </c>
      <c r="B51" s="129" t="s">
        <v>370</v>
      </c>
      <c r="C51" s="129" t="s">
        <v>1314</v>
      </c>
      <c r="D51" s="130" t="b">
        <v>0</v>
      </c>
      <c r="E51" s="129" t="s">
        <v>32</v>
      </c>
      <c r="F51" s="129" t="s">
        <v>3980</v>
      </c>
      <c r="G51" s="129" t="s">
        <v>1315</v>
      </c>
      <c r="H51" s="129" t="s">
        <v>490</v>
      </c>
      <c r="I51" s="129" t="s">
        <v>370</v>
      </c>
      <c r="J51" s="129" t="s">
        <v>3375</v>
      </c>
      <c r="K51" s="129" t="s">
        <v>434</v>
      </c>
      <c r="L51" s="129" t="s">
        <v>435</v>
      </c>
      <c r="M51" s="129" t="s">
        <v>1316</v>
      </c>
      <c r="N51" s="129" t="s">
        <v>370</v>
      </c>
      <c r="O51" s="129" t="s">
        <v>338</v>
      </c>
      <c r="P51" s="3"/>
      <c r="Q51" s="129" t="s">
        <v>839</v>
      </c>
      <c r="R51" s="129" t="s">
        <v>370</v>
      </c>
      <c r="S51" s="130" t="b">
        <v>0</v>
      </c>
      <c r="T51" s="3"/>
      <c r="U51" s="3"/>
      <c r="V51" s="131">
        <v>43326</v>
      </c>
      <c r="W51" s="129" t="s">
        <v>370</v>
      </c>
      <c r="X51" s="3"/>
      <c r="Y51" s="3"/>
      <c r="Z51" s="129" t="s">
        <v>370</v>
      </c>
      <c r="AA51" s="3"/>
      <c r="AB51" s="3"/>
      <c r="AC51" s="129" t="s">
        <v>370</v>
      </c>
      <c r="AD51" s="3"/>
      <c r="AE51" s="129" t="s">
        <v>328</v>
      </c>
      <c r="AF51" s="129" t="s">
        <v>370</v>
      </c>
      <c r="AG51" s="129" t="s">
        <v>3411</v>
      </c>
      <c r="AH51" s="127" t="str">
        <f t="shared" si="0"/>
        <v>FS</v>
      </c>
      <c r="AI51" s="127" t="b">
        <f>ISNUMBER(SEARCH("IRT",Table1[[#This Row],[Current_Status]]))</f>
        <v>0</v>
      </c>
      <c r="AJ51" s="128">
        <f>YEAR(Table1[[#This Row],[Project_Initiated]])</f>
        <v>2018</v>
      </c>
      <c r="AK51" s="67">
        <v>43647</v>
      </c>
      <c r="AL51" s="67" t="str">
        <f>IF(Table1[[#This Row],[Current_Status]]="Complete",IF(Table1[[#This Row],[Project_Description]]&gt;=DATE(2019,7,1),"FY 19 - 20","FY 18 - 19"),"")</f>
        <v/>
      </c>
      <c r="AX51"/>
      <c r="BA51" s="2"/>
    </row>
    <row r="52" spans="1:53" x14ac:dyDescent="0.25">
      <c r="A52" s="129" t="s">
        <v>1181</v>
      </c>
      <c r="B52" s="129" t="s">
        <v>370</v>
      </c>
      <c r="C52" s="129" t="s">
        <v>1181</v>
      </c>
      <c r="D52" s="130" t="b">
        <v>0</v>
      </c>
      <c r="E52" s="129" t="s">
        <v>32</v>
      </c>
      <c r="F52" s="129" t="s">
        <v>3981</v>
      </c>
      <c r="G52" s="133">
        <v>43364</v>
      </c>
      <c r="H52" s="129" t="s">
        <v>1721</v>
      </c>
      <c r="I52" s="129" t="s">
        <v>370</v>
      </c>
      <c r="J52" s="129" t="s">
        <v>3354</v>
      </c>
      <c r="K52" s="129" t="s">
        <v>434</v>
      </c>
      <c r="L52" s="129" t="s">
        <v>435</v>
      </c>
      <c r="M52" s="129" t="s">
        <v>461</v>
      </c>
      <c r="N52" s="129" t="s">
        <v>370</v>
      </c>
      <c r="O52" s="129" t="s">
        <v>338</v>
      </c>
      <c r="P52" s="3"/>
      <c r="Q52" s="129" t="s">
        <v>841</v>
      </c>
      <c r="R52" s="129" t="s">
        <v>425</v>
      </c>
      <c r="S52" s="130" t="b">
        <v>0</v>
      </c>
      <c r="T52" s="3"/>
      <c r="U52" s="3"/>
      <c r="V52" s="131">
        <v>43251</v>
      </c>
      <c r="W52" s="129" t="s">
        <v>370</v>
      </c>
      <c r="X52" s="3"/>
      <c r="Y52" s="3"/>
      <c r="Z52" s="129" t="s">
        <v>370</v>
      </c>
      <c r="AA52" s="3"/>
      <c r="AB52" s="3"/>
      <c r="AC52" s="129" t="s">
        <v>370</v>
      </c>
      <c r="AD52" s="3"/>
      <c r="AE52" s="129" t="s">
        <v>328</v>
      </c>
      <c r="AF52" s="129" t="s">
        <v>1183</v>
      </c>
      <c r="AG52" s="129" t="s">
        <v>3412</v>
      </c>
      <c r="AH52" s="127" t="str">
        <f t="shared" si="0"/>
        <v>FS</v>
      </c>
      <c r="AI52" s="127" t="b">
        <f>ISNUMBER(SEARCH("IRT",Table1[[#This Row],[Current_Status]]))</f>
        <v>0</v>
      </c>
      <c r="AJ52" s="128">
        <f>YEAR(Table1[[#This Row],[Project_Initiated]])</f>
        <v>2018</v>
      </c>
      <c r="AK52" s="67">
        <v>43647</v>
      </c>
      <c r="AL52" s="67" t="str">
        <f>IF(Table1[[#This Row],[Current_Status]]="Complete",IF(Table1[[#This Row],[Project_Description]]&gt;=DATE(2019,7,1),"FY 19 - 20","FY 18 - 19"),"")</f>
        <v>FY 18 - 19</v>
      </c>
      <c r="AX52"/>
      <c r="BA52" s="2"/>
    </row>
    <row r="53" spans="1:53" x14ac:dyDescent="0.25">
      <c r="A53" s="129" t="s">
        <v>329</v>
      </c>
      <c r="B53" s="129" t="s">
        <v>370</v>
      </c>
      <c r="C53" s="129" t="s">
        <v>329</v>
      </c>
      <c r="D53" s="130" t="b">
        <v>0</v>
      </c>
      <c r="E53" s="129" t="s">
        <v>32</v>
      </c>
      <c r="F53" s="129" t="s">
        <v>3982</v>
      </c>
      <c r="G53" s="129" t="s">
        <v>462</v>
      </c>
      <c r="H53" s="129" t="s">
        <v>1457</v>
      </c>
      <c r="I53" s="129" t="s">
        <v>330</v>
      </c>
      <c r="J53" s="129" t="s">
        <v>3375</v>
      </c>
      <c r="K53" s="129" t="s">
        <v>434</v>
      </c>
      <c r="L53" s="129" t="s">
        <v>435</v>
      </c>
      <c r="M53" s="129" t="s">
        <v>331</v>
      </c>
      <c r="N53" s="129" t="s">
        <v>370</v>
      </c>
      <c r="O53" s="129" t="s">
        <v>338</v>
      </c>
      <c r="P53" s="3"/>
      <c r="Q53" s="129" t="s">
        <v>332</v>
      </c>
      <c r="R53" s="129" t="s">
        <v>332</v>
      </c>
      <c r="S53" s="130" t="b">
        <v>0</v>
      </c>
      <c r="T53" s="3"/>
      <c r="U53" s="3"/>
      <c r="V53" s="131">
        <v>43122</v>
      </c>
      <c r="W53" s="129" t="s">
        <v>370</v>
      </c>
      <c r="X53" s="3"/>
      <c r="Y53" s="3"/>
      <c r="Z53" s="129" t="s">
        <v>370</v>
      </c>
      <c r="AA53" s="3"/>
      <c r="AB53" s="3"/>
      <c r="AC53" s="129" t="s">
        <v>3715</v>
      </c>
      <c r="AD53" s="3"/>
      <c r="AE53" s="129" t="s">
        <v>328</v>
      </c>
      <c r="AF53" s="129" t="s">
        <v>1226</v>
      </c>
      <c r="AG53" s="129" t="s">
        <v>3412</v>
      </c>
      <c r="AH53" s="127" t="str">
        <f t="shared" si="0"/>
        <v>FS</v>
      </c>
      <c r="AI53" s="127" t="b">
        <f>ISNUMBER(SEARCH("IRT",Table1[[#This Row],[Current_Status]]))</f>
        <v>0</v>
      </c>
      <c r="AJ53" s="128">
        <f>YEAR(Table1[[#This Row],[Project_Initiated]])</f>
        <v>2018</v>
      </c>
      <c r="AK53" s="67">
        <v>43647</v>
      </c>
      <c r="AL53" s="67" t="str">
        <f>IF(Table1[[#This Row],[Current_Status]]="Complete",IF(Table1[[#This Row],[Project_Description]]&gt;=DATE(2019,7,1),"FY 19 - 20","FY 18 - 19"),"")</f>
        <v/>
      </c>
      <c r="AX53"/>
      <c r="BA53" s="2"/>
    </row>
    <row r="54" spans="1:53" x14ac:dyDescent="0.25">
      <c r="A54" s="129" t="s">
        <v>4457</v>
      </c>
      <c r="B54" s="129" t="s">
        <v>370</v>
      </c>
      <c r="C54" s="129" t="s">
        <v>4457</v>
      </c>
      <c r="D54" s="130" t="b">
        <v>0</v>
      </c>
      <c r="E54" s="129" t="s">
        <v>32</v>
      </c>
      <c r="F54" s="129" t="s">
        <v>4461</v>
      </c>
      <c r="G54" s="129" t="s">
        <v>4462</v>
      </c>
      <c r="H54" s="129" t="s">
        <v>470</v>
      </c>
      <c r="I54" s="129" t="s">
        <v>4463</v>
      </c>
      <c r="J54" s="129" t="s">
        <v>3342</v>
      </c>
      <c r="K54" s="129" t="s">
        <v>434</v>
      </c>
      <c r="L54" s="129" t="s">
        <v>435</v>
      </c>
      <c r="M54" s="129" t="s">
        <v>4464</v>
      </c>
      <c r="N54" s="129" t="s">
        <v>761</v>
      </c>
      <c r="O54" s="129" t="s">
        <v>338</v>
      </c>
      <c r="P54" s="3"/>
      <c r="Q54" s="129" t="s">
        <v>4320</v>
      </c>
      <c r="R54" s="129" t="s">
        <v>370</v>
      </c>
      <c r="S54" s="130" t="b">
        <v>0</v>
      </c>
      <c r="T54" s="3"/>
      <c r="U54" s="3"/>
      <c r="V54" s="131">
        <v>43642</v>
      </c>
      <c r="W54" s="129" t="s">
        <v>370</v>
      </c>
      <c r="X54" s="3"/>
      <c r="Y54" s="3"/>
      <c r="Z54" s="129" t="s">
        <v>370</v>
      </c>
      <c r="AA54" s="3"/>
      <c r="AB54" s="3"/>
      <c r="AC54" s="129" t="s">
        <v>370</v>
      </c>
      <c r="AD54" s="3"/>
      <c r="AE54" s="129" t="s">
        <v>338</v>
      </c>
      <c r="AF54" s="129" t="s">
        <v>4506</v>
      </c>
      <c r="AG54" s="129" t="s">
        <v>370</v>
      </c>
      <c r="AH54" s="127" t="str">
        <f t="shared" si="0"/>
        <v>FS</v>
      </c>
      <c r="AI54" s="127" t="b">
        <f>ISNUMBER(SEARCH("IRT",Table1[[#This Row],[Current_Status]]))</f>
        <v>0</v>
      </c>
      <c r="AJ54" s="128">
        <f>YEAR(Table1[[#This Row],[Project_Initiated]])</f>
        <v>2019</v>
      </c>
      <c r="AK54" s="67">
        <v>43647</v>
      </c>
      <c r="AL54" s="67" t="str">
        <f>IF(Table1[[#This Row],[Current_Status]]="Complete",IF(Table1[[#This Row],[Project_Description]]&gt;=DATE(2019,7,1),"FY 19 - 20","FY 18 - 19"),"")</f>
        <v/>
      </c>
      <c r="AX54"/>
      <c r="BA54" s="2"/>
    </row>
    <row r="55" spans="1:53" x14ac:dyDescent="0.25">
      <c r="A55" s="129" t="s">
        <v>247</v>
      </c>
      <c r="B55" s="129" t="s">
        <v>247</v>
      </c>
      <c r="C55" s="129" t="s">
        <v>370</v>
      </c>
      <c r="D55" s="130" t="b">
        <v>0</v>
      </c>
      <c r="E55" s="129" t="s">
        <v>32</v>
      </c>
      <c r="F55" s="129" t="s">
        <v>248</v>
      </c>
      <c r="G55" s="129" t="s">
        <v>249</v>
      </c>
      <c r="H55" s="129" t="s">
        <v>469</v>
      </c>
      <c r="I55" s="129" t="s">
        <v>370</v>
      </c>
      <c r="J55" s="129" t="s">
        <v>3603</v>
      </c>
      <c r="K55" s="129" t="s">
        <v>434</v>
      </c>
      <c r="L55" s="129" t="s">
        <v>435</v>
      </c>
      <c r="M55" s="129" t="s">
        <v>35</v>
      </c>
      <c r="N55" s="129" t="s">
        <v>370</v>
      </c>
      <c r="O55" s="129" t="s">
        <v>3381</v>
      </c>
      <c r="P55" s="130">
        <v>1</v>
      </c>
      <c r="Q55" s="129" t="s">
        <v>370</v>
      </c>
      <c r="R55" s="129" t="s">
        <v>370</v>
      </c>
      <c r="S55" s="130" t="b">
        <v>0</v>
      </c>
      <c r="T55" s="130">
        <v>2985000</v>
      </c>
      <c r="U55" s="3"/>
      <c r="V55" s="131">
        <v>42823</v>
      </c>
      <c r="W55" s="129" t="s">
        <v>3791</v>
      </c>
      <c r="X55" s="131">
        <v>43647</v>
      </c>
      <c r="Y55" s="131">
        <v>43770</v>
      </c>
      <c r="Z55" s="129" t="s">
        <v>370</v>
      </c>
      <c r="AA55" s="3"/>
      <c r="AB55" s="3"/>
      <c r="AC55" s="129" t="s">
        <v>370</v>
      </c>
      <c r="AD55" s="3"/>
      <c r="AE55" s="129" t="s">
        <v>370</v>
      </c>
      <c r="AF55" s="129" t="s">
        <v>370</v>
      </c>
      <c r="AG55" s="129" t="s">
        <v>370</v>
      </c>
      <c r="AH55" s="127" t="str">
        <f t="shared" si="0"/>
        <v>PD&amp;C</v>
      </c>
      <c r="AI55" s="127" t="b">
        <f>ISNUMBER(SEARCH("IRT",Table1[[#This Row],[Current_Status]]))</f>
        <v>0</v>
      </c>
      <c r="AJ55" s="128">
        <f>YEAR(Table1[[#This Row],[Project_Initiated]])</f>
        <v>2017</v>
      </c>
      <c r="AK55" s="67">
        <v>43647</v>
      </c>
      <c r="AL55" s="67" t="str">
        <f>IF(Table1[[#This Row],[Current_Status]]="Complete",IF(Table1[[#This Row],[Project_Description]]&gt;=DATE(2019,7,1),"FY 19 - 20","FY 18 - 19"),"")</f>
        <v/>
      </c>
      <c r="AX55"/>
      <c r="BA55" s="2"/>
    </row>
    <row r="56" spans="1:53" x14ac:dyDescent="0.25">
      <c r="A56" s="129" t="s">
        <v>48</v>
      </c>
      <c r="B56" s="129" t="s">
        <v>48</v>
      </c>
      <c r="C56" s="129" t="s">
        <v>370</v>
      </c>
      <c r="D56" s="130" t="b">
        <v>0</v>
      </c>
      <c r="E56" s="129" t="s">
        <v>32</v>
      </c>
      <c r="F56" s="129" t="s">
        <v>49</v>
      </c>
      <c r="G56" s="129" t="s">
        <v>473</v>
      </c>
      <c r="H56" s="129" t="s">
        <v>370</v>
      </c>
      <c r="I56" s="129" t="s">
        <v>370</v>
      </c>
      <c r="J56" s="129" t="s">
        <v>189</v>
      </c>
      <c r="K56" s="129" t="s">
        <v>434</v>
      </c>
      <c r="L56" s="129" t="s">
        <v>435</v>
      </c>
      <c r="M56" s="129" t="s">
        <v>50</v>
      </c>
      <c r="N56" s="129" t="s">
        <v>370</v>
      </c>
      <c r="O56" s="129" t="s">
        <v>3127</v>
      </c>
      <c r="P56" s="130">
        <v>5</v>
      </c>
      <c r="Q56" s="129" t="s">
        <v>370</v>
      </c>
      <c r="R56" s="129" t="s">
        <v>370</v>
      </c>
      <c r="S56" s="130" t="b">
        <v>0</v>
      </c>
      <c r="T56" s="130">
        <v>92000</v>
      </c>
      <c r="U56" s="3"/>
      <c r="V56" s="131">
        <v>43237</v>
      </c>
      <c r="W56" s="129" t="s">
        <v>83</v>
      </c>
      <c r="X56" s="3"/>
      <c r="Y56" s="3"/>
      <c r="Z56" s="129" t="s">
        <v>370</v>
      </c>
      <c r="AA56" s="3"/>
      <c r="AB56" s="3"/>
      <c r="AC56" s="129" t="s">
        <v>370</v>
      </c>
      <c r="AD56" s="3"/>
      <c r="AE56" s="129" t="s">
        <v>370</v>
      </c>
      <c r="AF56" s="129" t="s">
        <v>370</v>
      </c>
      <c r="AG56" s="129" t="s">
        <v>370</v>
      </c>
      <c r="AH56" s="127" t="str">
        <f t="shared" si="0"/>
        <v>PD&amp;C</v>
      </c>
      <c r="AI56" s="127" t="b">
        <f>ISNUMBER(SEARCH("IRT",Table1[[#This Row],[Current_Status]]))</f>
        <v>0</v>
      </c>
      <c r="AJ56" s="128">
        <f>YEAR(Table1[[#This Row],[Project_Initiated]])</f>
        <v>2018</v>
      </c>
      <c r="AK56" s="67">
        <v>43647</v>
      </c>
      <c r="AL56" s="67" t="str">
        <f>IF(Table1[[#This Row],[Current_Status]]="Complete",IF(Table1[[#This Row],[Project_Description]]&gt;=DATE(2019,7,1),"FY 19 - 20","FY 18 - 19"),"")</f>
        <v/>
      </c>
      <c r="AX56"/>
      <c r="BA56" s="2"/>
    </row>
    <row r="57" spans="1:53" x14ac:dyDescent="0.25">
      <c r="A57" s="129" t="s">
        <v>51</v>
      </c>
      <c r="B57" s="129" t="s">
        <v>51</v>
      </c>
      <c r="C57" s="129" t="s">
        <v>370</v>
      </c>
      <c r="D57" s="130" t="b">
        <v>0</v>
      </c>
      <c r="E57" s="129" t="s">
        <v>32</v>
      </c>
      <c r="F57" s="129" t="s">
        <v>52</v>
      </c>
      <c r="G57" s="129" t="s">
        <v>474</v>
      </c>
      <c r="H57" s="129" t="s">
        <v>475</v>
      </c>
      <c r="I57" s="129" t="s">
        <v>370</v>
      </c>
      <c r="J57" s="129" t="s">
        <v>3605</v>
      </c>
      <c r="K57" s="129" t="s">
        <v>434</v>
      </c>
      <c r="L57" s="129" t="s">
        <v>435</v>
      </c>
      <c r="M57" s="129" t="s">
        <v>50</v>
      </c>
      <c r="N57" s="129" t="s">
        <v>370</v>
      </c>
      <c r="O57" s="129" t="s">
        <v>128</v>
      </c>
      <c r="P57" s="130">
        <v>6</v>
      </c>
      <c r="Q57" s="129" t="s">
        <v>370</v>
      </c>
      <c r="R57" s="129" t="s">
        <v>370</v>
      </c>
      <c r="S57" s="130" t="b">
        <v>0</v>
      </c>
      <c r="T57" s="130">
        <v>0</v>
      </c>
      <c r="U57" s="3"/>
      <c r="V57" s="131">
        <v>43237</v>
      </c>
      <c r="W57" s="129" t="s">
        <v>3605</v>
      </c>
      <c r="X57" s="3"/>
      <c r="Y57" s="3"/>
      <c r="Z57" s="129" t="s">
        <v>370</v>
      </c>
      <c r="AA57" s="3"/>
      <c r="AB57" s="3"/>
      <c r="AC57" s="129" t="s">
        <v>370</v>
      </c>
      <c r="AD57" s="3"/>
      <c r="AE57" s="129" t="s">
        <v>370</v>
      </c>
      <c r="AF57" s="129" t="s">
        <v>370</v>
      </c>
      <c r="AG57" s="129" t="s">
        <v>370</v>
      </c>
      <c r="AH57" s="127" t="str">
        <f t="shared" si="0"/>
        <v>PD&amp;C</v>
      </c>
      <c r="AI57" s="127" t="b">
        <f>ISNUMBER(SEARCH("IRT",Table1[[#This Row],[Current_Status]]))</f>
        <v>0</v>
      </c>
      <c r="AJ57" s="128">
        <f>YEAR(Table1[[#This Row],[Project_Initiated]])</f>
        <v>2018</v>
      </c>
      <c r="AK57" s="67">
        <v>43647</v>
      </c>
      <c r="AL57" s="67" t="str">
        <f>IF(Table1[[#This Row],[Current_Status]]="Complete",IF(Table1[[#This Row],[Project_Description]]&gt;=DATE(2019,7,1),"FY 19 - 20","FY 18 - 19"),"")</f>
        <v/>
      </c>
      <c r="AX57"/>
      <c r="BA57" s="2"/>
    </row>
    <row r="58" spans="1:53" x14ac:dyDescent="0.25">
      <c r="A58" s="129" t="s">
        <v>54</v>
      </c>
      <c r="B58" s="129" t="s">
        <v>54</v>
      </c>
      <c r="C58" s="129" t="s">
        <v>370</v>
      </c>
      <c r="D58" s="130" t="b">
        <v>0</v>
      </c>
      <c r="E58" s="129" t="s">
        <v>32</v>
      </c>
      <c r="F58" s="129" t="s">
        <v>55</v>
      </c>
      <c r="G58" s="129" t="s">
        <v>476</v>
      </c>
      <c r="H58" s="129" t="s">
        <v>370</v>
      </c>
      <c r="I58" s="129" t="s">
        <v>370</v>
      </c>
      <c r="J58" s="129" t="s">
        <v>234</v>
      </c>
      <c r="K58" s="129" t="s">
        <v>434</v>
      </c>
      <c r="L58" s="129" t="s">
        <v>435</v>
      </c>
      <c r="M58" s="129" t="s">
        <v>50</v>
      </c>
      <c r="N58" s="129" t="s">
        <v>370</v>
      </c>
      <c r="O58" s="129" t="s">
        <v>471</v>
      </c>
      <c r="P58" s="130">
        <v>7</v>
      </c>
      <c r="Q58" s="129" t="s">
        <v>370</v>
      </c>
      <c r="R58" s="129" t="s">
        <v>370</v>
      </c>
      <c r="S58" s="130" t="b">
        <v>0</v>
      </c>
      <c r="T58" s="130">
        <v>50000</v>
      </c>
      <c r="U58" s="3"/>
      <c r="V58" s="131">
        <v>42962</v>
      </c>
      <c r="W58" s="129" t="s">
        <v>91</v>
      </c>
      <c r="X58" s="131">
        <v>43709</v>
      </c>
      <c r="Y58" s="131">
        <v>43770</v>
      </c>
      <c r="Z58" s="129" t="s">
        <v>370</v>
      </c>
      <c r="AA58" s="3"/>
      <c r="AB58" s="3"/>
      <c r="AC58" s="129" t="s">
        <v>370</v>
      </c>
      <c r="AD58" s="3"/>
      <c r="AE58" s="129" t="s">
        <v>370</v>
      </c>
      <c r="AF58" s="129" t="s">
        <v>370</v>
      </c>
      <c r="AG58" s="129" t="s">
        <v>370</v>
      </c>
      <c r="AH58" s="127" t="str">
        <f t="shared" si="0"/>
        <v>PD&amp;C</v>
      </c>
      <c r="AI58" s="127" t="b">
        <f>ISNUMBER(SEARCH("IRT",Table1[[#This Row],[Current_Status]]))</f>
        <v>0</v>
      </c>
      <c r="AJ58" s="128">
        <f>YEAR(Table1[[#This Row],[Project_Initiated]])</f>
        <v>2017</v>
      </c>
      <c r="AK58" s="67">
        <v>43647</v>
      </c>
      <c r="AL58" s="67" t="str">
        <f>IF(Table1[[#This Row],[Current_Status]]="Complete",IF(Table1[[#This Row],[Project_Description]]&gt;=DATE(2019,7,1),"FY 19 - 20","FY 18 - 19"),"")</f>
        <v/>
      </c>
      <c r="AX58"/>
      <c r="BA58" s="2"/>
    </row>
    <row r="59" spans="1:53" x14ac:dyDescent="0.25">
      <c r="A59" s="129" t="s">
        <v>56</v>
      </c>
      <c r="B59" s="129" t="s">
        <v>56</v>
      </c>
      <c r="C59" s="129" t="s">
        <v>370</v>
      </c>
      <c r="D59" s="130" t="b">
        <v>0</v>
      </c>
      <c r="E59" s="129" t="s">
        <v>32</v>
      </c>
      <c r="F59" s="129" t="s">
        <v>57</v>
      </c>
      <c r="G59" s="129" t="s">
        <v>477</v>
      </c>
      <c r="H59" s="129" t="s">
        <v>370</v>
      </c>
      <c r="I59" s="129" t="s">
        <v>370</v>
      </c>
      <c r="J59" s="129" t="s">
        <v>59</v>
      </c>
      <c r="K59" s="129" t="s">
        <v>434</v>
      </c>
      <c r="L59" s="129" t="s">
        <v>435</v>
      </c>
      <c r="M59" s="129" t="s">
        <v>58</v>
      </c>
      <c r="N59" s="129" t="s">
        <v>370</v>
      </c>
      <c r="O59" s="129" t="s">
        <v>146</v>
      </c>
      <c r="P59" s="130">
        <v>8</v>
      </c>
      <c r="Q59" s="129" t="s">
        <v>370</v>
      </c>
      <c r="R59" s="129" t="s">
        <v>370</v>
      </c>
      <c r="S59" s="130" t="b">
        <v>0</v>
      </c>
      <c r="T59" s="130">
        <v>0</v>
      </c>
      <c r="U59" s="3"/>
      <c r="V59" s="131">
        <v>43256</v>
      </c>
      <c r="W59" s="129" t="s">
        <v>59</v>
      </c>
      <c r="X59" s="3"/>
      <c r="Y59" s="3"/>
      <c r="Z59" s="129" t="s">
        <v>370</v>
      </c>
      <c r="AA59" s="3"/>
      <c r="AB59" s="3"/>
      <c r="AC59" s="129" t="s">
        <v>370</v>
      </c>
      <c r="AD59" s="3"/>
      <c r="AE59" s="129" t="s">
        <v>370</v>
      </c>
      <c r="AF59" s="129" t="s">
        <v>370</v>
      </c>
      <c r="AG59" s="129" t="s">
        <v>370</v>
      </c>
      <c r="AH59" s="127" t="str">
        <f t="shared" si="0"/>
        <v>PD&amp;C</v>
      </c>
      <c r="AI59" s="127" t="b">
        <f>ISNUMBER(SEARCH("IRT",Table1[[#This Row],[Current_Status]]))</f>
        <v>0</v>
      </c>
      <c r="AJ59" s="128">
        <f>YEAR(Table1[[#This Row],[Project_Initiated]])</f>
        <v>2018</v>
      </c>
      <c r="AK59" s="67">
        <v>43647</v>
      </c>
      <c r="AL59" s="67" t="str">
        <f>IF(Table1[[#This Row],[Current_Status]]="Complete",IF(Table1[[#This Row],[Project_Description]]&gt;=DATE(2019,7,1),"FY 19 - 20","FY 18 - 19"),"")</f>
        <v/>
      </c>
      <c r="AX59"/>
      <c r="BA59" s="2"/>
    </row>
    <row r="60" spans="1:53" x14ac:dyDescent="0.25">
      <c r="A60" s="129" t="s">
        <v>60</v>
      </c>
      <c r="B60" s="129" t="s">
        <v>60</v>
      </c>
      <c r="C60" s="129" t="s">
        <v>370</v>
      </c>
      <c r="D60" s="130" t="b">
        <v>0</v>
      </c>
      <c r="E60" s="129" t="s">
        <v>32</v>
      </c>
      <c r="F60" s="129" t="s">
        <v>61</v>
      </c>
      <c r="G60" s="129" t="s">
        <v>479</v>
      </c>
      <c r="H60" s="129" t="s">
        <v>468</v>
      </c>
      <c r="I60" s="129" t="s">
        <v>370</v>
      </c>
      <c r="J60" s="129" t="s">
        <v>47</v>
      </c>
      <c r="K60" s="129" t="s">
        <v>434</v>
      </c>
      <c r="L60" s="129" t="s">
        <v>435</v>
      </c>
      <c r="M60" s="129" t="s">
        <v>35</v>
      </c>
      <c r="N60" s="129" t="s">
        <v>370</v>
      </c>
      <c r="O60" s="129" t="s">
        <v>471</v>
      </c>
      <c r="P60" s="130">
        <v>9</v>
      </c>
      <c r="Q60" s="129" t="s">
        <v>370</v>
      </c>
      <c r="R60" s="129" t="s">
        <v>370</v>
      </c>
      <c r="S60" s="130" t="b">
        <v>0</v>
      </c>
      <c r="T60" s="130">
        <v>0</v>
      </c>
      <c r="U60" s="3"/>
      <c r="V60" s="131">
        <v>43006</v>
      </c>
      <c r="W60" s="129" t="s">
        <v>42</v>
      </c>
      <c r="X60" s="131">
        <v>43617</v>
      </c>
      <c r="Y60" s="131">
        <v>43678</v>
      </c>
      <c r="Z60" s="129" t="s">
        <v>370</v>
      </c>
      <c r="AA60" s="3"/>
      <c r="AB60" s="3"/>
      <c r="AC60" s="129" t="s">
        <v>370</v>
      </c>
      <c r="AD60" s="3"/>
      <c r="AE60" s="129" t="s">
        <v>370</v>
      </c>
      <c r="AF60" s="129" t="s">
        <v>370</v>
      </c>
      <c r="AG60" s="129" t="s">
        <v>370</v>
      </c>
      <c r="AH60" s="127" t="str">
        <f t="shared" si="0"/>
        <v>PD&amp;C</v>
      </c>
      <c r="AI60" s="127" t="b">
        <f>ISNUMBER(SEARCH("IRT",Table1[[#This Row],[Current_Status]]))</f>
        <v>0</v>
      </c>
      <c r="AJ60" s="128">
        <f>YEAR(Table1[[#This Row],[Project_Initiated]])</f>
        <v>2017</v>
      </c>
      <c r="AK60" s="67">
        <v>43647</v>
      </c>
      <c r="AL60" s="67" t="str">
        <f>IF(Table1[[#This Row],[Current_Status]]="Complete",IF(Table1[[#This Row],[Project_Description]]&gt;=DATE(2019,7,1),"FY 19 - 20","FY 18 - 19"),"")</f>
        <v/>
      </c>
      <c r="AX60"/>
      <c r="BA60" s="2"/>
    </row>
    <row r="61" spans="1:53" x14ac:dyDescent="0.25">
      <c r="A61" s="129" t="s">
        <v>62</v>
      </c>
      <c r="B61" s="129" t="s">
        <v>62</v>
      </c>
      <c r="C61" s="129" t="s">
        <v>370</v>
      </c>
      <c r="D61" s="130" t="b">
        <v>0</v>
      </c>
      <c r="E61" s="129" t="s">
        <v>32</v>
      </c>
      <c r="F61" s="129" t="s">
        <v>3493</v>
      </c>
      <c r="G61" s="129" t="s">
        <v>480</v>
      </c>
      <c r="H61" s="129" t="s">
        <v>468</v>
      </c>
      <c r="I61" s="129" t="s">
        <v>370</v>
      </c>
      <c r="J61" s="129" t="s">
        <v>42</v>
      </c>
      <c r="K61" s="129" t="s">
        <v>434</v>
      </c>
      <c r="L61" s="129" t="s">
        <v>435</v>
      </c>
      <c r="M61" s="129" t="s">
        <v>35</v>
      </c>
      <c r="N61" s="129" t="s">
        <v>370</v>
      </c>
      <c r="O61" s="129" t="s">
        <v>471</v>
      </c>
      <c r="P61" s="130">
        <v>10</v>
      </c>
      <c r="Q61" s="129" t="s">
        <v>370</v>
      </c>
      <c r="R61" s="129" t="s">
        <v>370</v>
      </c>
      <c r="S61" s="130" t="b">
        <v>0</v>
      </c>
      <c r="T61" s="130">
        <v>883000</v>
      </c>
      <c r="U61" s="3"/>
      <c r="V61" s="131">
        <v>43011</v>
      </c>
      <c r="W61" s="129" t="s">
        <v>42</v>
      </c>
      <c r="X61" s="131">
        <v>43617</v>
      </c>
      <c r="Y61" s="131">
        <v>43678</v>
      </c>
      <c r="Z61" s="129" t="s">
        <v>370</v>
      </c>
      <c r="AA61" s="3"/>
      <c r="AB61" s="3"/>
      <c r="AC61" s="129" t="s">
        <v>370</v>
      </c>
      <c r="AD61" s="3"/>
      <c r="AE61" s="129" t="s">
        <v>370</v>
      </c>
      <c r="AF61" s="129" t="s">
        <v>370</v>
      </c>
      <c r="AG61" s="129" t="s">
        <v>370</v>
      </c>
      <c r="AH61" s="127" t="str">
        <f t="shared" si="0"/>
        <v>PD&amp;C</v>
      </c>
      <c r="AI61" s="127" t="b">
        <f>ISNUMBER(SEARCH("IRT",Table1[[#This Row],[Current_Status]]))</f>
        <v>0</v>
      </c>
      <c r="AJ61" s="128">
        <f>YEAR(Table1[[#This Row],[Project_Initiated]])</f>
        <v>2017</v>
      </c>
      <c r="AK61" s="67">
        <v>43647</v>
      </c>
      <c r="AL61" s="67" t="str">
        <f>IF(Table1[[#This Row],[Current_Status]]="Complete",IF(Table1[[#This Row],[Project_Description]]&gt;=DATE(2019,7,1),"FY 19 - 20","FY 18 - 19"),"")</f>
        <v/>
      </c>
      <c r="AX61"/>
      <c r="BA61" s="2"/>
    </row>
    <row r="62" spans="1:53" x14ac:dyDescent="0.25">
      <c r="A62" s="129" t="s">
        <v>65</v>
      </c>
      <c r="B62" s="129" t="s">
        <v>65</v>
      </c>
      <c r="C62" s="129" t="s">
        <v>370</v>
      </c>
      <c r="D62" s="130" t="b">
        <v>0</v>
      </c>
      <c r="E62" s="129" t="s">
        <v>32</v>
      </c>
      <c r="F62" s="129" t="s">
        <v>66</v>
      </c>
      <c r="G62" s="129" t="s">
        <v>483</v>
      </c>
      <c r="H62" s="129" t="s">
        <v>370</v>
      </c>
      <c r="I62" s="129" t="s">
        <v>370</v>
      </c>
      <c r="J62" s="129" t="s">
        <v>64</v>
      </c>
      <c r="K62" s="129" t="s">
        <v>434</v>
      </c>
      <c r="L62" s="129" t="s">
        <v>435</v>
      </c>
      <c r="M62" s="129" t="s">
        <v>35</v>
      </c>
      <c r="N62" s="129" t="s">
        <v>370</v>
      </c>
      <c r="O62" s="129" t="s">
        <v>471</v>
      </c>
      <c r="P62" s="130">
        <v>12</v>
      </c>
      <c r="Q62" s="129" t="s">
        <v>370</v>
      </c>
      <c r="R62" s="129" t="s">
        <v>370</v>
      </c>
      <c r="S62" s="130" t="b">
        <v>0</v>
      </c>
      <c r="T62" s="130">
        <v>0</v>
      </c>
      <c r="U62" s="3"/>
      <c r="V62" s="131">
        <v>43284</v>
      </c>
      <c r="W62" s="129" t="s">
        <v>64</v>
      </c>
      <c r="X62" s="3"/>
      <c r="Y62" s="3"/>
      <c r="Z62" s="129" t="s">
        <v>370</v>
      </c>
      <c r="AA62" s="3"/>
      <c r="AB62" s="3"/>
      <c r="AC62" s="129" t="s">
        <v>370</v>
      </c>
      <c r="AD62" s="3"/>
      <c r="AE62" s="129" t="s">
        <v>370</v>
      </c>
      <c r="AF62" s="129" t="s">
        <v>370</v>
      </c>
      <c r="AG62" s="129" t="s">
        <v>370</v>
      </c>
      <c r="AH62" s="127" t="str">
        <f t="shared" si="0"/>
        <v>PD&amp;C</v>
      </c>
      <c r="AI62" s="127" t="b">
        <f>ISNUMBER(SEARCH("IRT",Table1[[#This Row],[Current_Status]]))</f>
        <v>0</v>
      </c>
      <c r="AJ62" s="128">
        <f>YEAR(Table1[[#This Row],[Project_Initiated]])</f>
        <v>2018</v>
      </c>
      <c r="AK62" s="67">
        <v>43647</v>
      </c>
      <c r="AL62" s="67" t="str">
        <f>IF(Table1[[#This Row],[Current_Status]]="Complete",IF(Table1[[#This Row],[Project_Description]]&gt;=DATE(2019,7,1),"FY 19 - 20","FY 18 - 19"),"")</f>
        <v/>
      </c>
      <c r="AX62"/>
      <c r="BA62" s="2"/>
    </row>
    <row r="63" spans="1:53" x14ac:dyDescent="0.25">
      <c r="A63" s="129" t="s">
        <v>67</v>
      </c>
      <c r="B63" s="129" t="s">
        <v>67</v>
      </c>
      <c r="C63" s="129" t="s">
        <v>370</v>
      </c>
      <c r="D63" s="130" t="b">
        <v>0</v>
      </c>
      <c r="E63" s="129" t="s">
        <v>32</v>
      </c>
      <c r="F63" s="129" t="s">
        <v>3789</v>
      </c>
      <c r="G63" s="129" t="s">
        <v>484</v>
      </c>
      <c r="H63" s="129" t="s">
        <v>466</v>
      </c>
      <c r="I63" s="129" t="s">
        <v>370</v>
      </c>
      <c r="J63" s="129" t="s">
        <v>4465</v>
      </c>
      <c r="K63" s="129" t="s">
        <v>434</v>
      </c>
      <c r="L63" s="129" t="s">
        <v>435</v>
      </c>
      <c r="M63" s="129" t="s">
        <v>35</v>
      </c>
      <c r="N63" s="129" t="s">
        <v>370</v>
      </c>
      <c r="O63" s="129" t="s">
        <v>3382</v>
      </c>
      <c r="P63" s="130">
        <v>13</v>
      </c>
      <c r="Q63" s="129" t="s">
        <v>370</v>
      </c>
      <c r="R63" s="129" t="s">
        <v>370</v>
      </c>
      <c r="S63" s="130" t="b">
        <v>0</v>
      </c>
      <c r="T63" s="130">
        <v>160000</v>
      </c>
      <c r="U63" s="3"/>
      <c r="V63" s="131">
        <v>43297</v>
      </c>
      <c r="W63" s="129" t="s">
        <v>230</v>
      </c>
      <c r="X63" s="131">
        <v>43862</v>
      </c>
      <c r="Y63" s="131">
        <v>44075</v>
      </c>
      <c r="Z63" s="129" t="s">
        <v>370</v>
      </c>
      <c r="AA63" s="3"/>
      <c r="AB63" s="3"/>
      <c r="AC63" s="129" t="s">
        <v>370</v>
      </c>
      <c r="AD63" s="3"/>
      <c r="AE63" s="129" t="s">
        <v>370</v>
      </c>
      <c r="AF63" s="129" t="s">
        <v>370</v>
      </c>
      <c r="AG63" s="129" t="s">
        <v>370</v>
      </c>
      <c r="AH63" s="127" t="str">
        <f t="shared" si="0"/>
        <v>PD&amp;C</v>
      </c>
      <c r="AI63" s="127" t="b">
        <f>ISNUMBER(SEARCH("IRT",Table1[[#This Row],[Current_Status]]))</f>
        <v>0</v>
      </c>
      <c r="AJ63" s="128">
        <f>YEAR(Table1[[#This Row],[Project_Initiated]])</f>
        <v>2018</v>
      </c>
      <c r="AK63" s="67">
        <v>43647</v>
      </c>
      <c r="AL63" s="67" t="str">
        <f>IF(Table1[[#This Row],[Current_Status]]="Complete",IF(Table1[[#This Row],[Project_Description]]&gt;=DATE(2019,7,1),"FY 19 - 20","FY 18 - 19"),"")</f>
        <v/>
      </c>
      <c r="AX63"/>
      <c r="BA63" s="2"/>
    </row>
    <row r="64" spans="1:53" x14ac:dyDescent="0.25">
      <c r="A64" s="129" t="s">
        <v>68</v>
      </c>
      <c r="B64" s="129" t="s">
        <v>68</v>
      </c>
      <c r="C64" s="129" t="s">
        <v>370</v>
      </c>
      <c r="D64" s="130" t="b">
        <v>0</v>
      </c>
      <c r="E64" s="129" t="s">
        <v>32</v>
      </c>
      <c r="F64" s="129" t="s">
        <v>69</v>
      </c>
      <c r="G64" s="129" t="s">
        <v>486</v>
      </c>
      <c r="H64" s="129" t="s">
        <v>466</v>
      </c>
      <c r="I64" s="129" t="s">
        <v>370</v>
      </c>
      <c r="J64" s="129" t="s">
        <v>4466</v>
      </c>
      <c r="K64" s="129" t="s">
        <v>434</v>
      </c>
      <c r="L64" s="129" t="s">
        <v>435</v>
      </c>
      <c r="M64" s="129" t="s">
        <v>35</v>
      </c>
      <c r="N64" s="129" t="s">
        <v>370</v>
      </c>
      <c r="O64" s="129" t="s">
        <v>3382</v>
      </c>
      <c r="P64" s="130">
        <v>14</v>
      </c>
      <c r="Q64" s="129" t="s">
        <v>370</v>
      </c>
      <c r="R64" s="129" t="s">
        <v>370</v>
      </c>
      <c r="S64" s="130" t="b">
        <v>0</v>
      </c>
      <c r="T64" s="130">
        <v>100000</v>
      </c>
      <c r="U64" s="3"/>
      <c r="V64" s="131">
        <v>43298</v>
      </c>
      <c r="W64" s="129" t="s">
        <v>230</v>
      </c>
      <c r="X64" s="131">
        <v>43983</v>
      </c>
      <c r="Y64" s="131">
        <v>44348</v>
      </c>
      <c r="Z64" s="129" t="s">
        <v>370</v>
      </c>
      <c r="AA64" s="3"/>
      <c r="AB64" s="3"/>
      <c r="AC64" s="129" t="s">
        <v>370</v>
      </c>
      <c r="AD64" s="3"/>
      <c r="AE64" s="129" t="s">
        <v>370</v>
      </c>
      <c r="AF64" s="129" t="s">
        <v>370</v>
      </c>
      <c r="AG64" s="129" t="s">
        <v>370</v>
      </c>
      <c r="AH64" s="127" t="str">
        <f t="shared" si="0"/>
        <v>PD&amp;C</v>
      </c>
      <c r="AI64" s="127" t="b">
        <f>ISNUMBER(SEARCH("IRT",Table1[[#This Row],[Current_Status]]))</f>
        <v>0</v>
      </c>
      <c r="AJ64" s="128">
        <f>YEAR(Table1[[#This Row],[Project_Initiated]])</f>
        <v>2018</v>
      </c>
      <c r="AK64" s="67">
        <v>43647</v>
      </c>
      <c r="AL64" s="67" t="str">
        <f>IF(Table1[[#This Row],[Current_Status]]="Complete",IF(Table1[[#This Row],[Project_Description]]&gt;=DATE(2019,7,1),"FY 19 - 20","FY 18 - 19"),"")</f>
        <v/>
      </c>
      <c r="AX64"/>
      <c r="BA64" s="2"/>
    </row>
    <row r="65" spans="1:53" x14ac:dyDescent="0.25">
      <c r="A65" s="129" t="s">
        <v>70</v>
      </c>
      <c r="B65" s="129" t="s">
        <v>70</v>
      </c>
      <c r="C65" s="129" t="s">
        <v>370</v>
      </c>
      <c r="D65" s="130" t="b">
        <v>0</v>
      </c>
      <c r="E65" s="129" t="s">
        <v>32</v>
      </c>
      <c r="F65" s="129" t="s">
        <v>3346</v>
      </c>
      <c r="G65" s="129" t="s">
        <v>487</v>
      </c>
      <c r="H65" s="129" t="s">
        <v>370</v>
      </c>
      <c r="I65" s="129" t="s">
        <v>370</v>
      </c>
      <c r="J65" s="129" t="s">
        <v>3790</v>
      </c>
      <c r="K65" s="129" t="s">
        <v>434</v>
      </c>
      <c r="L65" s="129" t="s">
        <v>435</v>
      </c>
      <c r="M65" s="129" t="s">
        <v>35</v>
      </c>
      <c r="N65" s="129" t="s">
        <v>370</v>
      </c>
      <c r="O65" s="129" t="s">
        <v>3382</v>
      </c>
      <c r="P65" s="130">
        <v>15</v>
      </c>
      <c r="Q65" s="129" t="s">
        <v>370</v>
      </c>
      <c r="R65" s="129" t="s">
        <v>370</v>
      </c>
      <c r="S65" s="130" t="b">
        <v>0</v>
      </c>
      <c r="T65" s="130">
        <v>0</v>
      </c>
      <c r="U65" s="3"/>
      <c r="V65" s="131">
        <v>43298</v>
      </c>
      <c r="W65" s="129" t="s">
        <v>4467</v>
      </c>
      <c r="X65" s="3"/>
      <c r="Y65" s="3"/>
      <c r="Z65" s="129" t="s">
        <v>370</v>
      </c>
      <c r="AA65" s="3"/>
      <c r="AB65" s="3"/>
      <c r="AC65" s="129" t="s">
        <v>370</v>
      </c>
      <c r="AD65" s="3"/>
      <c r="AE65" s="129" t="s">
        <v>370</v>
      </c>
      <c r="AF65" s="129" t="s">
        <v>370</v>
      </c>
      <c r="AG65" s="129" t="s">
        <v>370</v>
      </c>
      <c r="AH65" s="127" t="str">
        <f t="shared" si="0"/>
        <v>PD&amp;C</v>
      </c>
      <c r="AI65" s="127" t="b">
        <f>ISNUMBER(SEARCH("IRT",Table1[[#This Row],[Current_Status]]))</f>
        <v>0</v>
      </c>
      <c r="AJ65" s="128">
        <f>YEAR(Table1[[#This Row],[Project_Initiated]])</f>
        <v>2018</v>
      </c>
      <c r="AK65" s="67">
        <v>43647</v>
      </c>
      <c r="AL65" s="67" t="str">
        <f>IF(Table1[[#This Row],[Current_Status]]="Complete",IF(Table1[[#This Row],[Project_Description]]&gt;=DATE(2019,7,1),"FY 19 - 20","FY 18 - 19"),"")</f>
        <v/>
      </c>
      <c r="AX65"/>
      <c r="BA65" s="2"/>
    </row>
    <row r="66" spans="1:53" x14ac:dyDescent="0.25">
      <c r="A66" s="129" t="s">
        <v>72</v>
      </c>
      <c r="B66" s="129" t="s">
        <v>72</v>
      </c>
      <c r="C66" s="129" t="s">
        <v>370</v>
      </c>
      <c r="D66" s="130" t="b">
        <v>0</v>
      </c>
      <c r="E66" s="129" t="s">
        <v>32</v>
      </c>
      <c r="F66" s="129" t="s">
        <v>73</v>
      </c>
      <c r="G66" s="129" t="s">
        <v>488</v>
      </c>
      <c r="H66" s="129" t="s">
        <v>466</v>
      </c>
      <c r="I66" s="129" t="s">
        <v>370</v>
      </c>
      <c r="J66" s="129" t="s">
        <v>4450</v>
      </c>
      <c r="K66" s="129" t="s">
        <v>434</v>
      </c>
      <c r="L66" s="129" t="s">
        <v>435</v>
      </c>
      <c r="M66" s="129" t="s">
        <v>35</v>
      </c>
      <c r="N66" s="129" t="s">
        <v>370</v>
      </c>
      <c r="O66" s="129" t="s">
        <v>3382</v>
      </c>
      <c r="P66" s="130">
        <v>16</v>
      </c>
      <c r="Q66" s="129" t="s">
        <v>370</v>
      </c>
      <c r="R66" s="129" t="s">
        <v>370</v>
      </c>
      <c r="S66" s="130" t="b">
        <v>0</v>
      </c>
      <c r="T66" s="130">
        <v>2782000</v>
      </c>
      <c r="U66" s="3"/>
      <c r="V66" s="131">
        <v>43300</v>
      </c>
      <c r="W66" s="129" t="s">
        <v>3430</v>
      </c>
      <c r="X66" s="131">
        <v>43647</v>
      </c>
      <c r="Y66" s="131">
        <v>43709</v>
      </c>
      <c r="Z66" s="129" t="s">
        <v>370</v>
      </c>
      <c r="AA66" s="3"/>
      <c r="AB66" s="3"/>
      <c r="AC66" s="129" t="s">
        <v>370</v>
      </c>
      <c r="AD66" s="3"/>
      <c r="AE66" s="129" t="s">
        <v>370</v>
      </c>
      <c r="AF66" s="129" t="s">
        <v>370</v>
      </c>
      <c r="AG66" s="129" t="s">
        <v>370</v>
      </c>
      <c r="AH66" s="127" t="str">
        <f t="shared" si="0"/>
        <v>PD&amp;C</v>
      </c>
      <c r="AI66" s="127" t="b">
        <f>ISNUMBER(SEARCH("IRT",Table1[[#This Row],[Current_Status]]))</f>
        <v>0</v>
      </c>
      <c r="AJ66" s="128">
        <f>YEAR(Table1[[#This Row],[Project_Initiated]])</f>
        <v>2018</v>
      </c>
      <c r="AK66" s="67">
        <v>43647</v>
      </c>
      <c r="AL66" s="67" t="str">
        <f>IF(Table1[[#This Row],[Current_Status]]="Complete",IF(Table1[[#This Row],[Project_Description]]&gt;=DATE(2019,7,1),"FY 19 - 20","FY 18 - 19"),"")</f>
        <v/>
      </c>
      <c r="AX66"/>
      <c r="BA66" s="2"/>
    </row>
    <row r="67" spans="1:53" x14ac:dyDescent="0.25">
      <c r="A67" s="129" t="s">
        <v>74</v>
      </c>
      <c r="B67" s="129" t="s">
        <v>74</v>
      </c>
      <c r="C67" s="129" t="s">
        <v>370</v>
      </c>
      <c r="D67" s="130" t="b">
        <v>0</v>
      </c>
      <c r="E67" s="129" t="s">
        <v>32</v>
      </c>
      <c r="F67" s="129" t="s">
        <v>75</v>
      </c>
      <c r="G67" s="129" t="s">
        <v>489</v>
      </c>
      <c r="H67" s="129" t="s">
        <v>490</v>
      </c>
      <c r="I67" s="129" t="s">
        <v>370</v>
      </c>
      <c r="J67" s="129" t="s">
        <v>3841</v>
      </c>
      <c r="K67" s="129" t="s">
        <v>434</v>
      </c>
      <c r="L67" s="129" t="s">
        <v>435</v>
      </c>
      <c r="M67" s="129" t="s">
        <v>35</v>
      </c>
      <c r="N67" s="129" t="s">
        <v>370</v>
      </c>
      <c r="O67" s="129" t="s">
        <v>3382</v>
      </c>
      <c r="P67" s="130">
        <v>18</v>
      </c>
      <c r="Q67" s="129" t="s">
        <v>370</v>
      </c>
      <c r="R67" s="129" t="s">
        <v>370</v>
      </c>
      <c r="S67" s="130" t="b">
        <v>0</v>
      </c>
      <c r="T67" s="130">
        <v>50000</v>
      </c>
      <c r="U67" s="3"/>
      <c r="V67" s="131">
        <v>43312</v>
      </c>
      <c r="W67" s="129" t="s">
        <v>3842</v>
      </c>
      <c r="X67" s="3"/>
      <c r="Y67" s="3"/>
      <c r="Z67" s="129" t="s">
        <v>370</v>
      </c>
      <c r="AA67" s="3"/>
      <c r="AB67" s="3"/>
      <c r="AC67" s="129" t="s">
        <v>370</v>
      </c>
      <c r="AD67" s="3"/>
      <c r="AE67" s="129" t="s">
        <v>370</v>
      </c>
      <c r="AF67" s="129" t="s">
        <v>370</v>
      </c>
      <c r="AG67" s="129" t="s">
        <v>370</v>
      </c>
      <c r="AH67" s="127" t="str">
        <f t="shared" ref="AH67:AH130" si="1">IF(LEN(A67)&gt;6,"FS","PD&amp;C")</f>
        <v>PD&amp;C</v>
      </c>
      <c r="AI67" s="127" t="b">
        <f>ISNUMBER(SEARCH("IRT",Table1[[#This Row],[Current_Status]]))</f>
        <v>0</v>
      </c>
      <c r="AJ67" s="128">
        <f>YEAR(Table1[[#This Row],[Project_Initiated]])</f>
        <v>2018</v>
      </c>
      <c r="AK67" s="67">
        <v>43647</v>
      </c>
      <c r="AL67" s="67" t="str">
        <f>IF(Table1[[#This Row],[Current_Status]]="Complete",IF(Table1[[#This Row],[Project_Description]]&gt;=DATE(2019,7,1),"FY 19 - 20","FY 18 - 19"),"")</f>
        <v/>
      </c>
      <c r="AX67"/>
      <c r="BA67" s="2"/>
    </row>
    <row r="68" spans="1:53" x14ac:dyDescent="0.25">
      <c r="A68" s="129" t="s">
        <v>76</v>
      </c>
      <c r="B68" s="129" t="s">
        <v>76</v>
      </c>
      <c r="C68" s="129" t="s">
        <v>370</v>
      </c>
      <c r="D68" s="130" t="b">
        <v>0</v>
      </c>
      <c r="E68" s="129" t="s">
        <v>32</v>
      </c>
      <c r="F68" s="129" t="s">
        <v>3347</v>
      </c>
      <c r="G68" s="129" t="s">
        <v>491</v>
      </c>
      <c r="H68" s="129" t="s">
        <v>472</v>
      </c>
      <c r="I68" s="129" t="s">
        <v>370</v>
      </c>
      <c r="J68" s="129" t="s">
        <v>4468</v>
      </c>
      <c r="K68" s="129" t="s">
        <v>434</v>
      </c>
      <c r="L68" s="129" t="s">
        <v>435</v>
      </c>
      <c r="M68" s="129" t="s">
        <v>35</v>
      </c>
      <c r="N68" s="129" t="s">
        <v>370</v>
      </c>
      <c r="O68" s="129" t="s">
        <v>3382</v>
      </c>
      <c r="P68" s="130">
        <v>19</v>
      </c>
      <c r="Q68" s="129" t="s">
        <v>370</v>
      </c>
      <c r="R68" s="129" t="s">
        <v>370</v>
      </c>
      <c r="S68" s="130" t="b">
        <v>0</v>
      </c>
      <c r="T68" s="130">
        <v>0</v>
      </c>
      <c r="U68" s="3"/>
      <c r="V68" s="131">
        <v>43312</v>
      </c>
      <c r="W68" s="129" t="s">
        <v>3644</v>
      </c>
      <c r="X68" s="3"/>
      <c r="Y68" s="3"/>
      <c r="Z68" s="129" t="s">
        <v>370</v>
      </c>
      <c r="AA68" s="3"/>
      <c r="AB68" s="3"/>
      <c r="AC68" s="129" t="s">
        <v>370</v>
      </c>
      <c r="AD68" s="3"/>
      <c r="AE68" s="129" t="s">
        <v>370</v>
      </c>
      <c r="AF68" s="129" t="s">
        <v>370</v>
      </c>
      <c r="AG68" s="129" t="s">
        <v>370</v>
      </c>
      <c r="AH68" s="127" t="str">
        <f t="shared" si="1"/>
        <v>PD&amp;C</v>
      </c>
      <c r="AI68" s="127" t="b">
        <f>ISNUMBER(SEARCH("IRT",Table1[[#This Row],[Current_Status]]))</f>
        <v>0</v>
      </c>
      <c r="AJ68" s="128">
        <f>YEAR(Table1[[#This Row],[Project_Initiated]])</f>
        <v>2018</v>
      </c>
      <c r="AK68" s="67">
        <v>43647</v>
      </c>
      <c r="AL68" s="67" t="str">
        <f>IF(Table1[[#This Row],[Current_Status]]="Complete",IF(Table1[[#This Row],[Project_Description]]&gt;=DATE(2019,7,1),"FY 19 - 20","FY 18 - 19"),"")</f>
        <v/>
      </c>
      <c r="AX68"/>
      <c r="BA68" s="2"/>
    </row>
    <row r="69" spans="1:53" x14ac:dyDescent="0.25">
      <c r="A69" s="129" t="s">
        <v>77</v>
      </c>
      <c r="B69" s="129" t="s">
        <v>77</v>
      </c>
      <c r="C69" s="129" t="s">
        <v>370</v>
      </c>
      <c r="D69" s="130" t="b">
        <v>0</v>
      </c>
      <c r="E69" s="129" t="s">
        <v>32</v>
      </c>
      <c r="F69" s="129" t="s">
        <v>78</v>
      </c>
      <c r="G69" s="129" t="s">
        <v>492</v>
      </c>
      <c r="H69" s="129" t="s">
        <v>468</v>
      </c>
      <c r="I69" s="129" t="s">
        <v>370</v>
      </c>
      <c r="J69" s="129" t="s">
        <v>3494</v>
      </c>
      <c r="K69" s="129" t="s">
        <v>434</v>
      </c>
      <c r="L69" s="129" t="s">
        <v>435</v>
      </c>
      <c r="M69" s="129" t="s">
        <v>35</v>
      </c>
      <c r="N69" s="129" t="s">
        <v>370</v>
      </c>
      <c r="O69" s="129" t="s">
        <v>3379</v>
      </c>
      <c r="P69" s="130">
        <v>20</v>
      </c>
      <c r="Q69" s="129" t="s">
        <v>370</v>
      </c>
      <c r="R69" s="129" t="s">
        <v>370</v>
      </c>
      <c r="S69" s="130" t="b">
        <v>0</v>
      </c>
      <c r="T69" s="130">
        <v>0</v>
      </c>
      <c r="U69" s="3"/>
      <c r="V69" s="131">
        <v>43007</v>
      </c>
      <c r="W69" s="129" t="s">
        <v>3494</v>
      </c>
      <c r="X69" s="3"/>
      <c r="Y69" s="3"/>
      <c r="Z69" s="129" t="s">
        <v>370</v>
      </c>
      <c r="AA69" s="3"/>
      <c r="AB69" s="3"/>
      <c r="AC69" s="129" t="s">
        <v>370</v>
      </c>
      <c r="AD69" s="3"/>
      <c r="AE69" s="129" t="s">
        <v>370</v>
      </c>
      <c r="AF69" s="129" t="s">
        <v>370</v>
      </c>
      <c r="AG69" s="129" t="s">
        <v>370</v>
      </c>
      <c r="AH69" s="127" t="str">
        <f t="shared" si="1"/>
        <v>PD&amp;C</v>
      </c>
      <c r="AI69" s="127" t="b">
        <f>ISNUMBER(SEARCH("IRT",Table1[[#This Row],[Current_Status]]))</f>
        <v>0</v>
      </c>
      <c r="AJ69" s="128">
        <f>YEAR(Table1[[#This Row],[Project_Initiated]])</f>
        <v>2017</v>
      </c>
      <c r="AK69" s="67">
        <v>43647</v>
      </c>
      <c r="AL69" s="67" t="str">
        <f>IF(Table1[[#This Row],[Current_Status]]="Complete",IF(Table1[[#This Row],[Project_Description]]&gt;=DATE(2019,7,1),"FY 19 - 20","FY 18 - 19"),"")</f>
        <v/>
      </c>
      <c r="AX69"/>
      <c r="BA69" s="2"/>
    </row>
    <row r="70" spans="1:53" x14ac:dyDescent="0.25">
      <c r="A70" s="129" t="s">
        <v>3128</v>
      </c>
      <c r="B70" s="129" t="s">
        <v>3128</v>
      </c>
      <c r="C70" s="129" t="s">
        <v>370</v>
      </c>
      <c r="D70" s="130" t="b">
        <v>0</v>
      </c>
      <c r="E70" s="129" t="s">
        <v>32</v>
      </c>
      <c r="F70" s="129" t="s">
        <v>3129</v>
      </c>
      <c r="G70" s="129"/>
      <c r="H70" s="129" t="s">
        <v>370</v>
      </c>
      <c r="I70" s="129" t="s">
        <v>370</v>
      </c>
      <c r="J70" s="129" t="s">
        <v>47</v>
      </c>
      <c r="K70" s="129" t="s">
        <v>434</v>
      </c>
      <c r="L70" s="129" t="s">
        <v>435</v>
      </c>
      <c r="M70" s="129" t="s">
        <v>35</v>
      </c>
      <c r="N70" s="129" t="s">
        <v>370</v>
      </c>
      <c r="O70" s="129" t="s">
        <v>471</v>
      </c>
      <c r="P70" s="130">
        <v>21</v>
      </c>
      <c r="Q70" s="129" t="s">
        <v>370</v>
      </c>
      <c r="R70" s="129" t="s">
        <v>370</v>
      </c>
      <c r="S70" s="130" t="b">
        <v>0</v>
      </c>
      <c r="T70" s="130">
        <v>365000</v>
      </c>
      <c r="U70" s="3"/>
      <c r="V70" s="131">
        <v>42102</v>
      </c>
      <c r="W70" s="129" t="s">
        <v>42</v>
      </c>
      <c r="X70" s="131">
        <v>43617</v>
      </c>
      <c r="Y70" s="131">
        <v>43678</v>
      </c>
      <c r="Z70" s="129" t="s">
        <v>370</v>
      </c>
      <c r="AA70" s="3"/>
      <c r="AB70" s="3"/>
      <c r="AC70" s="129" t="s">
        <v>370</v>
      </c>
      <c r="AD70" s="3"/>
      <c r="AE70" s="129" t="s">
        <v>370</v>
      </c>
      <c r="AF70" s="129" t="s">
        <v>370</v>
      </c>
      <c r="AG70" s="129" t="s">
        <v>370</v>
      </c>
      <c r="AH70" s="127" t="str">
        <f t="shared" si="1"/>
        <v>PD&amp;C</v>
      </c>
      <c r="AI70" s="127" t="b">
        <f>ISNUMBER(SEARCH("IRT",Table1[[#This Row],[Current_Status]]))</f>
        <v>0</v>
      </c>
      <c r="AJ70" s="128">
        <f>YEAR(Table1[[#This Row],[Project_Initiated]])</f>
        <v>2015</v>
      </c>
      <c r="AK70" s="67">
        <v>43647</v>
      </c>
      <c r="AL70" s="67" t="str">
        <f>IF(Table1[[#This Row],[Current_Status]]="Complete",IF(Table1[[#This Row],[Project_Description]]&gt;=DATE(2019,7,1),"FY 19 - 20","FY 18 - 19"),"")</f>
        <v/>
      </c>
      <c r="AX70"/>
      <c r="BA70" s="2"/>
    </row>
    <row r="71" spans="1:53" x14ac:dyDescent="0.25">
      <c r="A71" s="129" t="s">
        <v>79</v>
      </c>
      <c r="B71" s="129" t="s">
        <v>79</v>
      </c>
      <c r="C71" s="129" t="s">
        <v>370</v>
      </c>
      <c r="D71" s="130" t="b">
        <v>0</v>
      </c>
      <c r="E71" s="129" t="s">
        <v>32</v>
      </c>
      <c r="F71" s="129" t="s">
        <v>80</v>
      </c>
      <c r="G71" s="129" t="s">
        <v>81</v>
      </c>
      <c r="H71" s="129" t="s">
        <v>370</v>
      </c>
      <c r="I71" s="129" t="s">
        <v>370</v>
      </c>
      <c r="J71" s="129" t="s">
        <v>82</v>
      </c>
      <c r="K71" s="129" t="s">
        <v>434</v>
      </c>
      <c r="L71" s="129" t="s">
        <v>435</v>
      </c>
      <c r="M71" s="129" t="s">
        <v>58</v>
      </c>
      <c r="N71" s="129" t="s">
        <v>370</v>
      </c>
      <c r="O71" s="129" t="s">
        <v>90</v>
      </c>
      <c r="P71" s="130">
        <v>22</v>
      </c>
      <c r="Q71" s="129" t="s">
        <v>370</v>
      </c>
      <c r="R71" s="129" t="s">
        <v>370</v>
      </c>
      <c r="S71" s="130" t="b">
        <v>0</v>
      </c>
      <c r="T71" s="130">
        <v>115000</v>
      </c>
      <c r="U71" s="3"/>
      <c r="V71" s="131">
        <v>43052</v>
      </c>
      <c r="W71" s="129" t="s">
        <v>83</v>
      </c>
      <c r="X71" s="3"/>
      <c r="Y71" s="3"/>
      <c r="Z71" s="129" t="s">
        <v>370</v>
      </c>
      <c r="AA71" s="3"/>
      <c r="AB71" s="3"/>
      <c r="AC71" s="129" t="s">
        <v>370</v>
      </c>
      <c r="AD71" s="3"/>
      <c r="AE71" s="129" t="s">
        <v>370</v>
      </c>
      <c r="AF71" s="129" t="s">
        <v>370</v>
      </c>
      <c r="AG71" s="129" t="s">
        <v>370</v>
      </c>
      <c r="AH71" s="127" t="str">
        <f t="shared" si="1"/>
        <v>PD&amp;C</v>
      </c>
      <c r="AI71" s="127" t="b">
        <f>ISNUMBER(SEARCH("IRT",Table1[[#This Row],[Current_Status]]))</f>
        <v>0</v>
      </c>
      <c r="AJ71" s="128">
        <f>YEAR(Table1[[#This Row],[Project_Initiated]])</f>
        <v>2017</v>
      </c>
      <c r="AK71" s="67">
        <v>43647</v>
      </c>
      <c r="AL71" s="67" t="str">
        <f>IF(Table1[[#This Row],[Current_Status]]="Complete",IF(Table1[[#This Row],[Project_Description]]&gt;=DATE(2019,7,1),"FY 19 - 20","FY 18 - 19"),"")</f>
        <v/>
      </c>
      <c r="AX71"/>
      <c r="BA71" s="2"/>
    </row>
    <row r="72" spans="1:53" x14ac:dyDescent="0.25">
      <c r="A72" s="129" t="s">
        <v>84</v>
      </c>
      <c r="B72" s="129" t="s">
        <v>84</v>
      </c>
      <c r="C72" s="129" t="s">
        <v>370</v>
      </c>
      <c r="D72" s="130" t="b">
        <v>0</v>
      </c>
      <c r="E72" s="129" t="s">
        <v>32</v>
      </c>
      <c r="F72" s="129" t="s">
        <v>3734</v>
      </c>
      <c r="G72" s="129" t="s">
        <v>494</v>
      </c>
      <c r="H72" s="129" t="s">
        <v>370</v>
      </c>
      <c r="I72" s="129" t="s">
        <v>370</v>
      </c>
      <c r="J72" s="129" t="s">
        <v>234</v>
      </c>
      <c r="K72" s="129" t="s">
        <v>434</v>
      </c>
      <c r="L72" s="129" t="s">
        <v>435</v>
      </c>
      <c r="M72" s="129" t="s">
        <v>35</v>
      </c>
      <c r="N72" s="129" t="s">
        <v>370</v>
      </c>
      <c r="O72" s="129" t="s">
        <v>471</v>
      </c>
      <c r="P72" s="130">
        <v>23</v>
      </c>
      <c r="Q72" s="129" t="s">
        <v>370</v>
      </c>
      <c r="R72" s="129" t="s">
        <v>370</v>
      </c>
      <c r="S72" s="130" t="b">
        <v>0</v>
      </c>
      <c r="T72" s="130">
        <v>0</v>
      </c>
      <c r="U72" s="3"/>
      <c r="V72" s="131">
        <v>43327</v>
      </c>
      <c r="W72" s="129" t="s">
        <v>91</v>
      </c>
      <c r="X72" s="131">
        <v>43709</v>
      </c>
      <c r="Y72" s="131">
        <v>43739</v>
      </c>
      <c r="Z72" s="129" t="s">
        <v>370</v>
      </c>
      <c r="AA72" s="3"/>
      <c r="AB72" s="3"/>
      <c r="AC72" s="129" t="s">
        <v>370</v>
      </c>
      <c r="AD72" s="3"/>
      <c r="AE72" s="129" t="s">
        <v>370</v>
      </c>
      <c r="AF72" s="129" t="s">
        <v>370</v>
      </c>
      <c r="AG72" s="129" t="s">
        <v>370</v>
      </c>
      <c r="AH72" s="127" t="str">
        <f t="shared" si="1"/>
        <v>PD&amp;C</v>
      </c>
      <c r="AI72" s="127" t="b">
        <f>ISNUMBER(SEARCH("IRT",Table1[[#This Row],[Current_Status]]))</f>
        <v>0</v>
      </c>
      <c r="AJ72" s="128">
        <f>YEAR(Table1[[#This Row],[Project_Initiated]])</f>
        <v>2018</v>
      </c>
      <c r="AK72" s="67">
        <v>43647</v>
      </c>
      <c r="AL72" s="67" t="str">
        <f>IF(Table1[[#This Row],[Current_Status]]="Complete",IF(Table1[[#This Row],[Project_Description]]&gt;=DATE(2019,7,1),"FY 19 - 20","FY 18 - 19"),"")</f>
        <v/>
      </c>
      <c r="AX72"/>
      <c r="BA72" s="2"/>
    </row>
    <row r="73" spans="1:53" x14ac:dyDescent="0.25">
      <c r="A73" s="129" t="s">
        <v>85</v>
      </c>
      <c r="B73" s="129" t="s">
        <v>85</v>
      </c>
      <c r="C73" s="129" t="s">
        <v>370</v>
      </c>
      <c r="D73" s="130" t="b">
        <v>0</v>
      </c>
      <c r="E73" s="129" t="s">
        <v>32</v>
      </c>
      <c r="F73" s="129" t="s">
        <v>86</v>
      </c>
      <c r="G73" s="129" t="s">
        <v>495</v>
      </c>
      <c r="H73" s="129" t="s">
        <v>466</v>
      </c>
      <c r="I73" s="129" t="s">
        <v>370</v>
      </c>
      <c r="J73" s="129" t="s">
        <v>47</v>
      </c>
      <c r="K73" s="129" t="s">
        <v>434</v>
      </c>
      <c r="L73" s="129" t="s">
        <v>435</v>
      </c>
      <c r="M73" s="129" t="s">
        <v>35</v>
      </c>
      <c r="N73" s="129" t="s">
        <v>370</v>
      </c>
      <c r="O73" s="129" t="s">
        <v>496</v>
      </c>
      <c r="P73" s="130">
        <v>24</v>
      </c>
      <c r="Q73" s="129" t="s">
        <v>370</v>
      </c>
      <c r="R73" s="129" t="s">
        <v>370</v>
      </c>
      <c r="S73" s="130" t="b">
        <v>0</v>
      </c>
      <c r="T73" s="130">
        <v>1120000</v>
      </c>
      <c r="U73" s="3"/>
      <c r="V73" s="131">
        <v>43060</v>
      </c>
      <c r="W73" s="129" t="s">
        <v>42</v>
      </c>
      <c r="X73" s="131">
        <v>43466</v>
      </c>
      <c r="Y73" s="131">
        <v>44044</v>
      </c>
      <c r="Z73" s="129" t="s">
        <v>370</v>
      </c>
      <c r="AA73" s="3"/>
      <c r="AB73" s="3"/>
      <c r="AC73" s="129" t="s">
        <v>370</v>
      </c>
      <c r="AD73" s="3"/>
      <c r="AE73" s="129" t="s">
        <v>370</v>
      </c>
      <c r="AF73" s="129" t="s">
        <v>370</v>
      </c>
      <c r="AG73" s="129" t="s">
        <v>370</v>
      </c>
      <c r="AH73" s="127" t="str">
        <f t="shared" si="1"/>
        <v>PD&amp;C</v>
      </c>
      <c r="AI73" s="127" t="b">
        <f>ISNUMBER(SEARCH("IRT",Table1[[#This Row],[Current_Status]]))</f>
        <v>0</v>
      </c>
      <c r="AJ73" s="128">
        <f>YEAR(Table1[[#This Row],[Project_Initiated]])</f>
        <v>2017</v>
      </c>
      <c r="AK73" s="67">
        <v>43647</v>
      </c>
      <c r="AL73" s="67" t="str">
        <f>IF(Table1[[#This Row],[Current_Status]]="Complete",IF(Table1[[#This Row],[Project_Description]]&gt;=DATE(2019,7,1),"FY 19 - 20","FY 18 - 19"),"")</f>
        <v/>
      </c>
      <c r="AX73"/>
      <c r="BA73" s="2"/>
    </row>
    <row r="74" spans="1:53" x14ac:dyDescent="0.25">
      <c r="A74" s="129" t="s">
        <v>3785</v>
      </c>
      <c r="B74" s="129" t="s">
        <v>3785</v>
      </c>
      <c r="C74" s="129" t="s">
        <v>370</v>
      </c>
      <c r="D74" s="130" t="b">
        <v>0</v>
      </c>
      <c r="E74" s="129" t="s">
        <v>32</v>
      </c>
      <c r="F74" s="129" t="s">
        <v>3792</v>
      </c>
      <c r="G74" s="129" t="s">
        <v>3793</v>
      </c>
      <c r="H74" s="129" t="s">
        <v>370</v>
      </c>
      <c r="I74" s="129" t="s">
        <v>370</v>
      </c>
      <c r="J74" s="129" t="s">
        <v>4469</v>
      </c>
      <c r="K74" s="129" t="s">
        <v>434</v>
      </c>
      <c r="L74" s="129" t="s">
        <v>435</v>
      </c>
      <c r="M74" s="129" t="s">
        <v>35</v>
      </c>
      <c r="N74" s="129" t="s">
        <v>370</v>
      </c>
      <c r="O74" s="129" t="s">
        <v>3382</v>
      </c>
      <c r="P74" s="130">
        <v>25</v>
      </c>
      <c r="Q74" s="129" t="s">
        <v>370</v>
      </c>
      <c r="R74" s="129" t="s">
        <v>370</v>
      </c>
      <c r="S74" s="130" t="b">
        <v>0</v>
      </c>
      <c r="T74" s="3"/>
      <c r="U74" s="3"/>
      <c r="V74" s="131">
        <v>42653</v>
      </c>
      <c r="W74" s="129" t="s">
        <v>4470</v>
      </c>
      <c r="X74" s="3"/>
      <c r="Y74" s="3"/>
      <c r="Z74" s="129" t="s">
        <v>370</v>
      </c>
      <c r="AA74" s="3"/>
      <c r="AB74" s="3"/>
      <c r="AC74" s="129" t="s">
        <v>370</v>
      </c>
      <c r="AD74" s="3"/>
      <c r="AE74" s="129" t="s">
        <v>370</v>
      </c>
      <c r="AF74" s="129" t="s">
        <v>370</v>
      </c>
      <c r="AG74" s="129" t="s">
        <v>370</v>
      </c>
      <c r="AH74" s="127" t="str">
        <f t="shared" si="1"/>
        <v>PD&amp;C</v>
      </c>
      <c r="AI74" s="127" t="b">
        <f>ISNUMBER(SEARCH("IRT",Table1[[#This Row],[Current_Status]]))</f>
        <v>0</v>
      </c>
      <c r="AJ74" s="128">
        <f>YEAR(Table1[[#This Row],[Project_Initiated]])</f>
        <v>2016</v>
      </c>
      <c r="AK74" s="67">
        <v>43647</v>
      </c>
      <c r="AL74" s="67" t="str">
        <f>IF(Table1[[#This Row],[Current_Status]]="Complete",IF(Table1[[#This Row],[Project_Description]]&gt;=DATE(2019,7,1),"FY 19 - 20","FY 18 - 19"),"")</f>
        <v/>
      </c>
      <c r="AX74"/>
      <c r="BA74" s="2"/>
    </row>
    <row r="75" spans="1:53" x14ac:dyDescent="0.25">
      <c r="A75" s="129" t="s">
        <v>3383</v>
      </c>
      <c r="B75" s="129" t="s">
        <v>3383</v>
      </c>
      <c r="C75" s="129" t="s">
        <v>370</v>
      </c>
      <c r="D75" s="130" t="b">
        <v>0</v>
      </c>
      <c r="E75" s="129" t="s">
        <v>32</v>
      </c>
      <c r="F75" s="129" t="s">
        <v>3794</v>
      </c>
      <c r="G75" s="129" t="s">
        <v>3384</v>
      </c>
      <c r="H75" s="129" t="s">
        <v>370</v>
      </c>
      <c r="I75" s="129" t="s">
        <v>370</v>
      </c>
      <c r="J75" s="129" t="s">
        <v>234</v>
      </c>
      <c r="K75" s="129" t="s">
        <v>434</v>
      </c>
      <c r="L75" s="129" t="s">
        <v>435</v>
      </c>
      <c r="M75" s="129" t="s">
        <v>58</v>
      </c>
      <c r="N75" s="129" t="s">
        <v>370</v>
      </c>
      <c r="O75" s="129" t="s">
        <v>128</v>
      </c>
      <c r="P75" s="130">
        <v>28</v>
      </c>
      <c r="Q75" s="129" t="s">
        <v>370</v>
      </c>
      <c r="R75" s="129" t="s">
        <v>370</v>
      </c>
      <c r="S75" s="130" t="b">
        <v>0</v>
      </c>
      <c r="T75" s="130">
        <v>1696000</v>
      </c>
      <c r="U75" s="3"/>
      <c r="V75" s="131">
        <v>43440</v>
      </c>
      <c r="W75" s="129" t="s">
        <v>3795</v>
      </c>
      <c r="X75" s="131">
        <v>43800</v>
      </c>
      <c r="Y75" s="131">
        <v>44228</v>
      </c>
      <c r="Z75" s="129" t="s">
        <v>370</v>
      </c>
      <c r="AA75" s="3"/>
      <c r="AB75" s="3"/>
      <c r="AC75" s="129" t="s">
        <v>370</v>
      </c>
      <c r="AD75" s="3"/>
      <c r="AE75" s="129" t="s">
        <v>370</v>
      </c>
      <c r="AF75" s="129" t="s">
        <v>370</v>
      </c>
      <c r="AG75" s="129" t="s">
        <v>370</v>
      </c>
      <c r="AH75" s="127" t="str">
        <f t="shared" si="1"/>
        <v>PD&amp;C</v>
      </c>
      <c r="AI75" s="127" t="b">
        <f>ISNUMBER(SEARCH("IRT",Table1[[#This Row],[Current_Status]]))</f>
        <v>0</v>
      </c>
      <c r="AJ75" s="128">
        <f>YEAR(Table1[[#This Row],[Project_Initiated]])</f>
        <v>2018</v>
      </c>
      <c r="AK75" s="67">
        <v>43647</v>
      </c>
      <c r="AL75" s="67" t="str">
        <f>IF(Table1[[#This Row],[Current_Status]]="Complete",IF(Table1[[#This Row],[Project_Description]]&gt;=DATE(2019,7,1),"FY 19 - 20","FY 18 - 19"),"")</f>
        <v/>
      </c>
      <c r="AX75"/>
      <c r="BA75" s="2"/>
    </row>
    <row r="76" spans="1:53" x14ac:dyDescent="0.25">
      <c r="A76" s="129" t="s">
        <v>3580</v>
      </c>
      <c r="B76" s="129" t="s">
        <v>3580</v>
      </c>
      <c r="C76" s="129" t="s">
        <v>370</v>
      </c>
      <c r="D76" s="130" t="b">
        <v>0</v>
      </c>
      <c r="E76" s="129" t="s">
        <v>32</v>
      </c>
      <c r="F76" s="129" t="s">
        <v>3581</v>
      </c>
      <c r="G76" s="129" t="s">
        <v>3582</v>
      </c>
      <c r="H76" s="129" t="s">
        <v>370</v>
      </c>
      <c r="I76" s="129" t="s">
        <v>370</v>
      </c>
      <c r="J76" s="129" t="s">
        <v>3603</v>
      </c>
      <c r="K76" s="129" t="s">
        <v>434</v>
      </c>
      <c r="L76" s="129" t="s">
        <v>435</v>
      </c>
      <c r="M76" s="129" t="s">
        <v>35</v>
      </c>
      <c r="N76" s="129" t="s">
        <v>370</v>
      </c>
      <c r="O76" s="129" t="s">
        <v>471</v>
      </c>
      <c r="P76" s="130">
        <v>29</v>
      </c>
      <c r="Q76" s="129" t="s">
        <v>370</v>
      </c>
      <c r="R76" s="129" t="s">
        <v>370</v>
      </c>
      <c r="S76" s="130" t="b">
        <v>0</v>
      </c>
      <c r="T76" s="3"/>
      <c r="U76" s="3"/>
      <c r="V76" s="131">
        <v>43497</v>
      </c>
      <c r="W76" s="129" t="s">
        <v>42</v>
      </c>
      <c r="X76" s="131">
        <v>43617</v>
      </c>
      <c r="Y76" s="131">
        <v>43678</v>
      </c>
      <c r="Z76" s="129" t="s">
        <v>370</v>
      </c>
      <c r="AA76" s="3"/>
      <c r="AB76" s="3"/>
      <c r="AC76" s="129" t="s">
        <v>370</v>
      </c>
      <c r="AD76" s="3"/>
      <c r="AE76" s="129" t="s">
        <v>370</v>
      </c>
      <c r="AF76" s="129" t="s">
        <v>370</v>
      </c>
      <c r="AG76" s="129" t="s">
        <v>370</v>
      </c>
      <c r="AH76" s="127" t="str">
        <f t="shared" si="1"/>
        <v>PD&amp;C</v>
      </c>
      <c r="AI76" s="127" t="b">
        <f>ISNUMBER(SEARCH("IRT",Table1[[#This Row],[Current_Status]]))</f>
        <v>0</v>
      </c>
      <c r="AJ76" s="128">
        <f>YEAR(Table1[[#This Row],[Project_Initiated]])</f>
        <v>2019</v>
      </c>
      <c r="AK76" s="67">
        <v>43647</v>
      </c>
      <c r="AL76" s="67" t="str">
        <f>IF(Table1[[#This Row],[Current_Status]]="Complete",IF(Table1[[#This Row],[Project_Description]]&gt;=DATE(2019,7,1),"FY 19 - 20","FY 18 - 19"),"")</f>
        <v/>
      </c>
      <c r="AX76"/>
      <c r="BA76" s="2"/>
    </row>
    <row r="77" spans="1:53" x14ac:dyDescent="0.25">
      <c r="A77" s="129" t="s">
        <v>34</v>
      </c>
      <c r="B77" s="129" t="s">
        <v>34</v>
      </c>
      <c r="C77" s="129" t="s">
        <v>370</v>
      </c>
      <c r="D77" s="130" t="b">
        <v>0</v>
      </c>
      <c r="E77" s="129" t="s">
        <v>32</v>
      </c>
      <c r="F77" s="129" t="s">
        <v>3413</v>
      </c>
      <c r="G77" s="129" t="s">
        <v>463</v>
      </c>
      <c r="H77" s="129" t="s">
        <v>335</v>
      </c>
      <c r="I77" s="129" t="s">
        <v>370</v>
      </c>
      <c r="J77" s="129" t="s">
        <v>3504</v>
      </c>
      <c r="K77" s="129" t="s">
        <v>434</v>
      </c>
      <c r="L77" s="129" t="s">
        <v>435</v>
      </c>
      <c r="M77" s="129" t="s">
        <v>35</v>
      </c>
      <c r="N77" s="129" t="s">
        <v>370</v>
      </c>
      <c r="O77" s="129" t="s">
        <v>345</v>
      </c>
      <c r="P77" s="130">
        <v>30</v>
      </c>
      <c r="Q77" s="129" t="s">
        <v>370</v>
      </c>
      <c r="R77" s="129" t="s">
        <v>370</v>
      </c>
      <c r="S77" s="130" t="b">
        <v>0</v>
      </c>
      <c r="T77" s="130">
        <v>793000</v>
      </c>
      <c r="U77" s="3"/>
      <c r="V77" s="131">
        <v>43136</v>
      </c>
      <c r="W77" s="129" t="s">
        <v>38</v>
      </c>
      <c r="X77" s="131">
        <v>43423</v>
      </c>
      <c r="Y77" s="131">
        <v>43586</v>
      </c>
      <c r="Z77" s="129" t="s">
        <v>370</v>
      </c>
      <c r="AA77" s="3"/>
      <c r="AB77" s="3"/>
      <c r="AC77" s="129" t="s">
        <v>370</v>
      </c>
      <c r="AD77" s="3"/>
      <c r="AE77" s="129" t="s">
        <v>370</v>
      </c>
      <c r="AF77" s="129" t="s">
        <v>370</v>
      </c>
      <c r="AG77" s="129" t="s">
        <v>370</v>
      </c>
      <c r="AH77" s="127" t="str">
        <f t="shared" si="1"/>
        <v>PD&amp;C</v>
      </c>
      <c r="AI77" s="127" t="b">
        <f>ISNUMBER(SEARCH("IRT",Table1[[#This Row],[Current_Status]]))</f>
        <v>0</v>
      </c>
      <c r="AJ77" s="128">
        <f>YEAR(Table1[[#This Row],[Project_Initiated]])</f>
        <v>2018</v>
      </c>
      <c r="AK77" s="67">
        <v>43647</v>
      </c>
      <c r="AL77" s="67" t="str">
        <f>IF(Table1[[#This Row],[Current_Status]]="Complete",IF(Table1[[#This Row],[Project_Description]]&gt;=DATE(2019,7,1),"FY 19 - 20","FY 18 - 19"),"")</f>
        <v/>
      </c>
      <c r="AX77"/>
      <c r="BA77" s="2"/>
    </row>
    <row r="78" spans="1:53" x14ac:dyDescent="0.25">
      <c r="A78" s="129" t="s">
        <v>39</v>
      </c>
      <c r="B78" s="129" t="s">
        <v>39</v>
      </c>
      <c r="C78" s="129" t="s">
        <v>370</v>
      </c>
      <c r="D78" s="130" t="b">
        <v>0</v>
      </c>
      <c r="E78" s="129" t="s">
        <v>32</v>
      </c>
      <c r="F78" s="129" t="s">
        <v>40</v>
      </c>
      <c r="G78" s="129" t="s">
        <v>464</v>
      </c>
      <c r="H78" s="129" t="s">
        <v>370</v>
      </c>
      <c r="I78" s="129" t="s">
        <v>370</v>
      </c>
      <c r="J78" s="129" t="s">
        <v>3380</v>
      </c>
      <c r="K78" s="129" t="s">
        <v>434</v>
      </c>
      <c r="L78" s="129" t="s">
        <v>435</v>
      </c>
      <c r="M78" s="129" t="s">
        <v>41</v>
      </c>
      <c r="N78" s="129" t="s">
        <v>370</v>
      </c>
      <c r="O78" s="129" t="s">
        <v>3379</v>
      </c>
      <c r="P78" s="130">
        <v>33</v>
      </c>
      <c r="Q78" s="129" t="s">
        <v>370</v>
      </c>
      <c r="R78" s="129" t="s">
        <v>370</v>
      </c>
      <c r="S78" s="130" t="b">
        <v>0</v>
      </c>
      <c r="T78" s="130">
        <v>28929771.280000001</v>
      </c>
      <c r="U78" s="3"/>
      <c r="V78" s="131">
        <v>41460</v>
      </c>
      <c r="W78" s="129" t="s">
        <v>42</v>
      </c>
      <c r="X78" s="131">
        <v>43252</v>
      </c>
      <c r="Y78" s="131">
        <v>43800</v>
      </c>
      <c r="Z78" s="129" t="s">
        <v>370</v>
      </c>
      <c r="AA78" s="3"/>
      <c r="AB78" s="3"/>
      <c r="AC78" s="129" t="s">
        <v>370</v>
      </c>
      <c r="AD78" s="3"/>
      <c r="AE78" s="129" t="s">
        <v>370</v>
      </c>
      <c r="AF78" s="129" t="s">
        <v>370</v>
      </c>
      <c r="AG78" s="129" t="s">
        <v>370</v>
      </c>
      <c r="AH78" s="127" t="str">
        <f t="shared" si="1"/>
        <v>PD&amp;C</v>
      </c>
      <c r="AI78" s="127" t="b">
        <f>ISNUMBER(SEARCH("IRT",Table1[[#This Row],[Current_Status]]))</f>
        <v>0</v>
      </c>
      <c r="AJ78" s="128">
        <f>YEAR(Table1[[#This Row],[Project_Initiated]])</f>
        <v>2013</v>
      </c>
      <c r="AK78" s="67">
        <v>43647</v>
      </c>
      <c r="AL78" s="67" t="str">
        <f>IF(Table1[[#This Row],[Current_Status]]="Complete",IF(Table1[[#This Row],[Project_Description]]&gt;=DATE(2019,7,1),"FY 19 - 20","FY 18 - 19"),"")</f>
        <v/>
      </c>
      <c r="AX78"/>
      <c r="BA78" s="2"/>
    </row>
    <row r="79" spans="1:53" x14ac:dyDescent="0.25">
      <c r="A79" s="129" t="s">
        <v>3837</v>
      </c>
      <c r="B79" s="129" t="s">
        <v>3837</v>
      </c>
      <c r="C79" s="129" t="s">
        <v>370</v>
      </c>
      <c r="D79" s="130" t="b">
        <v>0</v>
      </c>
      <c r="E79" s="129" t="s">
        <v>32</v>
      </c>
      <c r="F79" s="129" t="s">
        <v>3838</v>
      </c>
      <c r="G79" s="129" t="s">
        <v>3839</v>
      </c>
      <c r="H79" s="129" t="s">
        <v>370</v>
      </c>
      <c r="I79" s="129" t="s">
        <v>370</v>
      </c>
      <c r="J79" s="129" t="s">
        <v>3840</v>
      </c>
      <c r="K79" s="129" t="s">
        <v>434</v>
      </c>
      <c r="L79" s="129" t="s">
        <v>435</v>
      </c>
      <c r="M79" s="129" t="s">
        <v>35</v>
      </c>
      <c r="N79" s="129" t="s">
        <v>370</v>
      </c>
      <c r="O79" s="129" t="s">
        <v>471</v>
      </c>
      <c r="P79" s="130">
        <v>34</v>
      </c>
      <c r="Q79" s="129" t="s">
        <v>370</v>
      </c>
      <c r="R79" s="129" t="s">
        <v>370</v>
      </c>
      <c r="S79" s="130" t="b">
        <v>0</v>
      </c>
      <c r="T79" s="3"/>
      <c r="U79" s="3"/>
      <c r="V79" s="131">
        <v>43559</v>
      </c>
      <c r="W79" s="129" t="s">
        <v>42</v>
      </c>
      <c r="X79" s="3"/>
      <c r="Y79" s="3"/>
      <c r="Z79" s="129" t="s">
        <v>370</v>
      </c>
      <c r="AA79" s="3"/>
      <c r="AB79" s="3"/>
      <c r="AC79" s="129" t="s">
        <v>370</v>
      </c>
      <c r="AD79" s="3"/>
      <c r="AE79" s="129" t="s">
        <v>370</v>
      </c>
      <c r="AF79" s="129" t="s">
        <v>370</v>
      </c>
      <c r="AG79" s="129" t="s">
        <v>370</v>
      </c>
      <c r="AH79" s="127" t="str">
        <f t="shared" si="1"/>
        <v>PD&amp;C</v>
      </c>
      <c r="AI79" s="127" t="b">
        <f>ISNUMBER(SEARCH("IRT",Table1[[#This Row],[Current_Status]]))</f>
        <v>0</v>
      </c>
      <c r="AJ79" s="128">
        <f>YEAR(Table1[[#This Row],[Project_Initiated]])</f>
        <v>2019</v>
      </c>
      <c r="AK79" s="67">
        <v>43647</v>
      </c>
      <c r="AL79" s="67" t="str">
        <f>IF(Table1[[#This Row],[Current_Status]]="Complete",IF(Table1[[#This Row],[Project_Description]]&gt;=DATE(2019,7,1),"FY 19 - 20","FY 18 - 19"),"")</f>
        <v/>
      </c>
      <c r="AX79"/>
      <c r="BA79" s="2"/>
    </row>
    <row r="80" spans="1:53" x14ac:dyDescent="0.25">
      <c r="A80" s="129" t="s">
        <v>43</v>
      </c>
      <c r="B80" s="129" t="s">
        <v>43</v>
      </c>
      <c r="C80" s="129" t="s">
        <v>370</v>
      </c>
      <c r="D80" s="130" t="b">
        <v>0</v>
      </c>
      <c r="E80" s="129" t="s">
        <v>32</v>
      </c>
      <c r="F80" s="129" t="s">
        <v>44</v>
      </c>
      <c r="G80" s="129" t="s">
        <v>465</v>
      </c>
      <c r="H80" s="129" t="s">
        <v>466</v>
      </c>
      <c r="I80" s="129" t="s">
        <v>370</v>
      </c>
      <c r="J80" s="129" t="s">
        <v>3492</v>
      </c>
      <c r="K80" s="129" t="s">
        <v>434</v>
      </c>
      <c r="L80" s="129" t="s">
        <v>435</v>
      </c>
      <c r="M80" s="129" t="s">
        <v>35</v>
      </c>
      <c r="N80" s="129" t="s">
        <v>370</v>
      </c>
      <c r="O80" s="129" t="s">
        <v>471</v>
      </c>
      <c r="P80" s="130">
        <v>35</v>
      </c>
      <c r="Q80" s="129" t="s">
        <v>370</v>
      </c>
      <c r="R80" s="129" t="s">
        <v>370</v>
      </c>
      <c r="S80" s="130" t="b">
        <v>0</v>
      </c>
      <c r="T80" s="130">
        <v>0</v>
      </c>
      <c r="U80" s="3"/>
      <c r="V80" s="131">
        <v>43178</v>
      </c>
      <c r="W80" s="129" t="s">
        <v>962</v>
      </c>
      <c r="X80" s="3"/>
      <c r="Y80" s="3"/>
      <c r="Z80" s="129" t="s">
        <v>370</v>
      </c>
      <c r="AA80" s="3"/>
      <c r="AB80" s="3"/>
      <c r="AC80" s="129" t="s">
        <v>370</v>
      </c>
      <c r="AD80" s="3"/>
      <c r="AE80" s="129" t="s">
        <v>370</v>
      </c>
      <c r="AF80" s="129" t="s">
        <v>370</v>
      </c>
      <c r="AG80" s="129" t="s">
        <v>370</v>
      </c>
      <c r="AH80" s="127" t="str">
        <f t="shared" si="1"/>
        <v>PD&amp;C</v>
      </c>
      <c r="AI80" s="127" t="b">
        <f>ISNUMBER(SEARCH("IRT",Table1[[#This Row],[Current_Status]]))</f>
        <v>0</v>
      </c>
      <c r="AJ80" s="128">
        <f>YEAR(Table1[[#This Row],[Project_Initiated]])</f>
        <v>2018</v>
      </c>
      <c r="AK80" s="67">
        <v>43647</v>
      </c>
      <c r="AL80" s="67" t="str">
        <f>IF(Table1[[#This Row],[Current_Status]]="Complete",IF(Table1[[#This Row],[Project_Description]]&gt;=DATE(2019,7,1),"FY 19 - 20","FY 18 - 19"),"")</f>
        <v/>
      </c>
      <c r="AX80"/>
      <c r="BA80" s="2"/>
    </row>
    <row r="81" spans="1:53" x14ac:dyDescent="0.25">
      <c r="A81" s="129" t="s">
        <v>45</v>
      </c>
      <c r="B81" s="129" t="s">
        <v>45</v>
      </c>
      <c r="C81" s="129" t="s">
        <v>370</v>
      </c>
      <c r="D81" s="130" t="b">
        <v>0</v>
      </c>
      <c r="E81" s="129" t="s">
        <v>32</v>
      </c>
      <c r="F81" s="129" t="s">
        <v>46</v>
      </c>
      <c r="G81" s="129" t="s">
        <v>467</v>
      </c>
      <c r="H81" s="129" t="s">
        <v>468</v>
      </c>
      <c r="I81" s="129" t="s">
        <v>370</v>
      </c>
      <c r="J81" s="129" t="s">
        <v>53</v>
      </c>
      <c r="K81" s="129" t="s">
        <v>434</v>
      </c>
      <c r="L81" s="129" t="s">
        <v>435</v>
      </c>
      <c r="M81" s="129" t="s">
        <v>35</v>
      </c>
      <c r="N81" s="129" t="s">
        <v>370</v>
      </c>
      <c r="O81" s="129" t="s">
        <v>471</v>
      </c>
      <c r="P81" s="130">
        <v>36</v>
      </c>
      <c r="Q81" s="129" t="s">
        <v>370</v>
      </c>
      <c r="R81" s="129" t="s">
        <v>370</v>
      </c>
      <c r="S81" s="130" t="b">
        <v>0</v>
      </c>
      <c r="T81" s="130">
        <v>0</v>
      </c>
      <c r="U81" s="3"/>
      <c r="V81" s="131">
        <v>43178</v>
      </c>
      <c r="W81" s="129" t="s">
        <v>53</v>
      </c>
      <c r="X81" s="3"/>
      <c r="Y81" s="3"/>
      <c r="Z81" s="129" t="s">
        <v>370</v>
      </c>
      <c r="AA81" s="3"/>
      <c r="AB81" s="3"/>
      <c r="AC81" s="129" t="s">
        <v>370</v>
      </c>
      <c r="AD81" s="3"/>
      <c r="AE81" s="129" t="s">
        <v>370</v>
      </c>
      <c r="AF81" s="129" t="s">
        <v>370</v>
      </c>
      <c r="AG81" s="129" t="s">
        <v>370</v>
      </c>
      <c r="AH81" s="127" t="str">
        <f t="shared" si="1"/>
        <v>PD&amp;C</v>
      </c>
      <c r="AI81" s="127" t="b">
        <f>ISNUMBER(SEARCH("IRT",Table1[[#This Row],[Current_Status]]))</f>
        <v>0</v>
      </c>
      <c r="AJ81" s="128">
        <f>YEAR(Table1[[#This Row],[Project_Initiated]])</f>
        <v>2018</v>
      </c>
      <c r="AK81" s="67">
        <v>43647</v>
      </c>
      <c r="AL81" s="67" t="str">
        <f>IF(Table1[[#This Row],[Current_Status]]="Complete",IF(Table1[[#This Row],[Project_Description]]&gt;=DATE(2019,7,1),"FY 19 - 20","FY 18 - 19"),"")</f>
        <v/>
      </c>
      <c r="AX81"/>
      <c r="BA81" s="2"/>
    </row>
    <row r="82" spans="1:53" x14ac:dyDescent="0.25">
      <c r="A82" s="129" t="s">
        <v>3877</v>
      </c>
      <c r="B82" s="129" t="s">
        <v>3877</v>
      </c>
      <c r="C82" s="129" t="s">
        <v>370</v>
      </c>
      <c r="D82" s="130" t="b">
        <v>0</v>
      </c>
      <c r="E82" s="129" t="s">
        <v>32</v>
      </c>
      <c r="F82" s="129" t="s">
        <v>3879</v>
      </c>
      <c r="G82" s="129" t="s">
        <v>3880</v>
      </c>
      <c r="H82" s="129" t="s">
        <v>370</v>
      </c>
      <c r="I82" s="129" t="s">
        <v>370</v>
      </c>
      <c r="J82" s="129" t="s">
        <v>71</v>
      </c>
      <c r="K82" s="129" t="s">
        <v>434</v>
      </c>
      <c r="L82" s="129" t="s">
        <v>435</v>
      </c>
      <c r="M82" s="129" t="s">
        <v>35</v>
      </c>
      <c r="N82" s="129" t="s">
        <v>370</v>
      </c>
      <c r="O82" s="129" t="s">
        <v>471</v>
      </c>
      <c r="P82" s="130">
        <v>39</v>
      </c>
      <c r="Q82" s="129" t="s">
        <v>370</v>
      </c>
      <c r="R82" s="129" t="s">
        <v>370</v>
      </c>
      <c r="S82" s="130" t="b">
        <v>0</v>
      </c>
      <c r="T82" s="3"/>
      <c r="U82" s="3"/>
      <c r="V82" s="131">
        <v>43619</v>
      </c>
      <c r="W82" s="129" t="s">
        <v>87</v>
      </c>
      <c r="X82" s="3"/>
      <c r="Y82" s="3"/>
      <c r="Z82" s="129" t="s">
        <v>370</v>
      </c>
      <c r="AA82" s="3"/>
      <c r="AB82" s="3"/>
      <c r="AC82" s="129" t="s">
        <v>370</v>
      </c>
      <c r="AD82" s="3"/>
      <c r="AE82" s="129" t="s">
        <v>370</v>
      </c>
      <c r="AF82" s="129" t="s">
        <v>370</v>
      </c>
      <c r="AG82" s="129" t="s">
        <v>370</v>
      </c>
      <c r="AH82" s="127" t="str">
        <f t="shared" si="1"/>
        <v>PD&amp;C</v>
      </c>
      <c r="AI82" s="127" t="b">
        <f>ISNUMBER(SEARCH("IRT",Table1[[#This Row],[Current_Status]]))</f>
        <v>0</v>
      </c>
      <c r="AJ82" s="128">
        <f>YEAR(Table1[[#This Row],[Project_Initiated]])</f>
        <v>2019</v>
      </c>
      <c r="AK82" s="67">
        <v>43647</v>
      </c>
      <c r="AL82" s="67" t="str">
        <f>IF(Table1[[#This Row],[Current_Status]]="Complete",IF(Table1[[#This Row],[Project_Description]]&gt;=DATE(2019,7,1),"FY 19 - 20","FY 18 - 19"),"")</f>
        <v/>
      </c>
      <c r="AX82"/>
      <c r="BA82" s="2"/>
    </row>
    <row r="83" spans="1:53" x14ac:dyDescent="0.25">
      <c r="A83" s="129" t="s">
        <v>1101</v>
      </c>
      <c r="B83" s="129" t="s">
        <v>370</v>
      </c>
      <c r="C83" s="129" t="s">
        <v>1101</v>
      </c>
      <c r="D83" s="130" t="b">
        <v>0</v>
      </c>
      <c r="E83" s="129" t="s">
        <v>93</v>
      </c>
      <c r="F83" s="129" t="s">
        <v>3992</v>
      </c>
      <c r="G83" s="133">
        <v>43292</v>
      </c>
      <c r="H83" s="129" t="s">
        <v>784</v>
      </c>
      <c r="I83" s="129" t="s">
        <v>3132</v>
      </c>
      <c r="J83" s="129" t="s">
        <v>3354</v>
      </c>
      <c r="K83" s="129" t="s">
        <v>497</v>
      </c>
      <c r="L83" s="129" t="s">
        <v>94</v>
      </c>
      <c r="M83" s="129" t="s">
        <v>498</v>
      </c>
      <c r="N83" s="129" t="s">
        <v>370</v>
      </c>
      <c r="O83" s="129" t="s">
        <v>338</v>
      </c>
      <c r="P83" s="3"/>
      <c r="Q83" s="129" t="s">
        <v>370</v>
      </c>
      <c r="R83" s="129" t="s">
        <v>370</v>
      </c>
      <c r="S83" s="130" t="b">
        <v>1</v>
      </c>
      <c r="T83" s="3"/>
      <c r="U83" s="3"/>
      <c r="V83" s="131">
        <v>43177</v>
      </c>
      <c r="W83" s="129" t="s">
        <v>370</v>
      </c>
      <c r="X83" s="3"/>
      <c r="Y83" s="3"/>
      <c r="Z83" s="129" t="s">
        <v>370</v>
      </c>
      <c r="AA83" s="3"/>
      <c r="AB83" s="3"/>
      <c r="AC83" s="129" t="s">
        <v>1102</v>
      </c>
      <c r="AD83" s="3"/>
      <c r="AE83" s="129" t="s">
        <v>338</v>
      </c>
      <c r="AF83" s="129" t="s">
        <v>1103</v>
      </c>
      <c r="AG83" s="129" t="s">
        <v>3412</v>
      </c>
      <c r="AH83" s="127" t="str">
        <f t="shared" si="1"/>
        <v>FS</v>
      </c>
      <c r="AI83" s="127" t="b">
        <f>ISNUMBER(SEARCH("IRT",Table1[[#This Row],[Current_Status]]))</f>
        <v>0</v>
      </c>
      <c r="AJ83" s="128">
        <f>YEAR(Table1[[#This Row],[Project_Initiated]])</f>
        <v>2018</v>
      </c>
      <c r="AK83" s="67">
        <v>43647</v>
      </c>
      <c r="AL83" s="67" t="str">
        <f>IF(Table1[[#This Row],[Current_Status]]="Complete",IF(Table1[[#This Row],[Project_Description]]&gt;=DATE(2019,7,1),"FY 19 - 20","FY 18 - 19"),"")</f>
        <v>FY 18 - 19</v>
      </c>
      <c r="AX83"/>
      <c r="BA83" s="2"/>
    </row>
    <row r="84" spans="1:53" x14ac:dyDescent="0.25">
      <c r="A84" s="129" t="s">
        <v>1074</v>
      </c>
      <c r="B84" s="129" t="s">
        <v>370</v>
      </c>
      <c r="C84" s="129" t="s">
        <v>1074</v>
      </c>
      <c r="D84" s="130" t="b">
        <v>0</v>
      </c>
      <c r="E84" s="129" t="s">
        <v>93</v>
      </c>
      <c r="F84" s="129" t="s">
        <v>3986</v>
      </c>
      <c r="G84" s="133">
        <v>43335</v>
      </c>
      <c r="H84" s="129" t="s">
        <v>513</v>
      </c>
      <c r="I84" s="129" t="s">
        <v>3133</v>
      </c>
      <c r="J84" s="129" t="s">
        <v>3354</v>
      </c>
      <c r="K84" s="129" t="s">
        <v>497</v>
      </c>
      <c r="L84" s="129" t="s">
        <v>94</v>
      </c>
      <c r="M84" s="129" t="s">
        <v>498</v>
      </c>
      <c r="N84" s="129" t="s">
        <v>370</v>
      </c>
      <c r="O84" s="129" t="s">
        <v>338</v>
      </c>
      <c r="P84" s="3"/>
      <c r="Q84" s="129" t="s">
        <v>370</v>
      </c>
      <c r="R84" s="129" t="s">
        <v>332</v>
      </c>
      <c r="S84" s="130" t="b">
        <v>1</v>
      </c>
      <c r="T84" s="3"/>
      <c r="U84" s="3"/>
      <c r="V84" s="131">
        <v>43147</v>
      </c>
      <c r="W84" s="129" t="s">
        <v>370</v>
      </c>
      <c r="X84" s="3"/>
      <c r="Y84" s="3"/>
      <c r="Z84" s="129" t="s">
        <v>370</v>
      </c>
      <c r="AA84" s="3"/>
      <c r="AB84" s="3"/>
      <c r="AC84" s="129" t="s">
        <v>1075</v>
      </c>
      <c r="AD84" s="3"/>
      <c r="AE84" s="129" t="s">
        <v>338</v>
      </c>
      <c r="AF84" s="129" t="s">
        <v>1076</v>
      </c>
      <c r="AG84" s="129" t="s">
        <v>3412</v>
      </c>
      <c r="AH84" s="127" t="str">
        <f t="shared" si="1"/>
        <v>FS</v>
      </c>
      <c r="AI84" s="127" t="b">
        <f>ISNUMBER(SEARCH("IRT",Table1[[#This Row],[Current_Status]]))</f>
        <v>0</v>
      </c>
      <c r="AJ84" s="128">
        <f>YEAR(Table1[[#This Row],[Project_Initiated]])</f>
        <v>2018</v>
      </c>
      <c r="AK84" s="67">
        <v>43647</v>
      </c>
      <c r="AL84" s="67" t="str">
        <f>IF(Table1[[#This Row],[Current_Status]]="Complete",IF(Table1[[#This Row],[Project_Description]]&gt;=DATE(2019,7,1),"FY 19 - 20","FY 18 - 19"),"")</f>
        <v>FY 18 - 19</v>
      </c>
      <c r="AX84"/>
      <c r="BA84" s="2"/>
    </row>
    <row r="85" spans="1:53" x14ac:dyDescent="0.25">
      <c r="A85" s="129" t="s">
        <v>1178</v>
      </c>
      <c r="B85" s="129" t="s">
        <v>370</v>
      </c>
      <c r="C85" s="129" t="s">
        <v>1178</v>
      </c>
      <c r="D85" s="130" t="b">
        <v>0</v>
      </c>
      <c r="E85" s="129" t="s">
        <v>93</v>
      </c>
      <c r="F85" s="129" t="s">
        <v>3987</v>
      </c>
      <c r="G85" s="133">
        <v>43336</v>
      </c>
      <c r="H85" s="129" t="s">
        <v>513</v>
      </c>
      <c r="I85" s="129" t="s">
        <v>3138</v>
      </c>
      <c r="J85" s="129" t="s">
        <v>3354</v>
      </c>
      <c r="K85" s="129" t="s">
        <v>497</v>
      </c>
      <c r="L85" s="129" t="s">
        <v>94</v>
      </c>
      <c r="M85" s="129" t="s">
        <v>388</v>
      </c>
      <c r="N85" s="129" t="s">
        <v>370</v>
      </c>
      <c r="O85" s="129" t="s">
        <v>314</v>
      </c>
      <c r="P85" s="3"/>
      <c r="Q85" s="129" t="s">
        <v>370</v>
      </c>
      <c r="R85" s="129" t="s">
        <v>195</v>
      </c>
      <c r="S85" s="130" t="b">
        <v>0</v>
      </c>
      <c r="T85" s="3"/>
      <c r="U85" s="3"/>
      <c r="V85" s="131">
        <v>43249</v>
      </c>
      <c r="W85" s="129" t="s">
        <v>370</v>
      </c>
      <c r="X85" s="3"/>
      <c r="Y85" s="3"/>
      <c r="Z85" s="129" t="s">
        <v>370</v>
      </c>
      <c r="AA85" s="3"/>
      <c r="AB85" s="3"/>
      <c r="AC85" s="129" t="s">
        <v>370</v>
      </c>
      <c r="AD85" s="3"/>
      <c r="AE85" s="129" t="s">
        <v>314</v>
      </c>
      <c r="AF85" s="129" t="s">
        <v>370</v>
      </c>
      <c r="AG85" s="129" t="s">
        <v>890</v>
      </c>
      <c r="AH85" s="127" t="str">
        <f t="shared" si="1"/>
        <v>FS</v>
      </c>
      <c r="AI85" s="127" t="b">
        <f>ISNUMBER(SEARCH("IRT",Table1[[#This Row],[Current_Status]]))</f>
        <v>0</v>
      </c>
      <c r="AJ85" s="128">
        <f>YEAR(Table1[[#This Row],[Project_Initiated]])</f>
        <v>2018</v>
      </c>
      <c r="AK85" s="67">
        <v>43647</v>
      </c>
      <c r="AL85" s="67" t="str">
        <f>IF(Table1[[#This Row],[Current_Status]]="Complete",IF(Table1[[#This Row],[Project_Description]]&gt;=DATE(2019,7,1),"FY 19 - 20","FY 18 - 19"),"")</f>
        <v>FY 18 - 19</v>
      </c>
      <c r="AX85"/>
      <c r="BA85" s="2"/>
    </row>
    <row r="86" spans="1:53" x14ac:dyDescent="0.25">
      <c r="A86" s="129" t="s">
        <v>1155</v>
      </c>
      <c r="B86" s="129" t="s">
        <v>370</v>
      </c>
      <c r="C86" s="129" t="s">
        <v>1155</v>
      </c>
      <c r="D86" s="130" t="b">
        <v>0</v>
      </c>
      <c r="E86" s="129" t="s">
        <v>93</v>
      </c>
      <c r="F86" s="129" t="s">
        <v>3990</v>
      </c>
      <c r="G86" s="133">
        <v>43306</v>
      </c>
      <c r="H86" s="129" t="s">
        <v>513</v>
      </c>
      <c r="I86" s="129" t="s">
        <v>3140</v>
      </c>
      <c r="J86" s="129" t="s">
        <v>3354</v>
      </c>
      <c r="K86" s="129" t="s">
        <v>497</v>
      </c>
      <c r="L86" s="129" t="s">
        <v>94</v>
      </c>
      <c r="M86" s="129" t="s">
        <v>498</v>
      </c>
      <c r="N86" s="129" t="s">
        <v>370</v>
      </c>
      <c r="O86" s="129" t="s">
        <v>338</v>
      </c>
      <c r="P86" s="3"/>
      <c r="Q86" s="129" t="s">
        <v>370</v>
      </c>
      <c r="R86" s="129" t="s">
        <v>370</v>
      </c>
      <c r="S86" s="130" t="b">
        <v>1</v>
      </c>
      <c r="T86" s="3"/>
      <c r="U86" s="3"/>
      <c r="V86" s="131">
        <v>43221</v>
      </c>
      <c r="W86" s="129" t="s">
        <v>370</v>
      </c>
      <c r="X86" s="3"/>
      <c r="Y86" s="3"/>
      <c r="Z86" s="129" t="s">
        <v>370</v>
      </c>
      <c r="AA86" s="3"/>
      <c r="AB86" s="3"/>
      <c r="AC86" s="129" t="s">
        <v>1156</v>
      </c>
      <c r="AD86" s="3"/>
      <c r="AE86" s="129" t="s">
        <v>338</v>
      </c>
      <c r="AF86" s="129" t="s">
        <v>1157</v>
      </c>
      <c r="AG86" s="129" t="s">
        <v>3412</v>
      </c>
      <c r="AH86" s="127" t="str">
        <f t="shared" si="1"/>
        <v>FS</v>
      </c>
      <c r="AI86" s="127" t="b">
        <f>ISNUMBER(SEARCH("IRT",Table1[[#This Row],[Current_Status]]))</f>
        <v>0</v>
      </c>
      <c r="AJ86" s="128">
        <f>YEAR(Table1[[#This Row],[Project_Initiated]])</f>
        <v>2018</v>
      </c>
      <c r="AK86" s="67">
        <v>43647</v>
      </c>
      <c r="AL86" s="67" t="str">
        <f>IF(Table1[[#This Row],[Current_Status]]="Complete",IF(Table1[[#This Row],[Project_Description]]&gt;=DATE(2019,7,1),"FY 19 - 20","FY 18 - 19"),"")</f>
        <v>FY 18 - 19</v>
      </c>
      <c r="AX86"/>
      <c r="BA86" s="2"/>
    </row>
    <row r="87" spans="1:53" x14ac:dyDescent="0.25">
      <c r="A87" s="129" t="s">
        <v>1137</v>
      </c>
      <c r="B87" s="129" t="s">
        <v>370</v>
      </c>
      <c r="C87" s="129" t="s">
        <v>1137</v>
      </c>
      <c r="D87" s="130" t="b">
        <v>0</v>
      </c>
      <c r="E87" s="129" t="s">
        <v>93</v>
      </c>
      <c r="F87" s="129" t="s">
        <v>3985</v>
      </c>
      <c r="G87" s="133">
        <v>43497</v>
      </c>
      <c r="H87" s="129" t="s">
        <v>513</v>
      </c>
      <c r="I87" s="129" t="s">
        <v>3139</v>
      </c>
      <c r="J87" s="129" t="s">
        <v>3354</v>
      </c>
      <c r="K87" s="129" t="s">
        <v>497</v>
      </c>
      <c r="L87" s="129" t="s">
        <v>94</v>
      </c>
      <c r="M87" s="129" t="s">
        <v>388</v>
      </c>
      <c r="N87" s="129" t="s">
        <v>370</v>
      </c>
      <c r="O87" s="129" t="s">
        <v>338</v>
      </c>
      <c r="P87" s="3"/>
      <c r="Q87" s="129" t="s">
        <v>370</v>
      </c>
      <c r="R87" s="129" t="s">
        <v>419</v>
      </c>
      <c r="S87" s="130" t="b">
        <v>1</v>
      </c>
      <c r="T87" s="3"/>
      <c r="U87" s="3"/>
      <c r="V87" s="131">
        <v>43202</v>
      </c>
      <c r="W87" s="129" t="s">
        <v>370</v>
      </c>
      <c r="X87" s="3"/>
      <c r="Y87" s="3"/>
      <c r="Z87" s="129" t="s">
        <v>370</v>
      </c>
      <c r="AA87" s="3"/>
      <c r="AB87" s="3"/>
      <c r="AC87" s="129" t="s">
        <v>3495</v>
      </c>
      <c r="AD87" s="3"/>
      <c r="AE87" s="129" t="s">
        <v>328</v>
      </c>
      <c r="AF87" s="129" t="s">
        <v>1138</v>
      </c>
      <c r="AG87" s="129" t="s">
        <v>3412</v>
      </c>
      <c r="AH87" s="127" t="str">
        <f t="shared" si="1"/>
        <v>FS</v>
      </c>
      <c r="AI87" s="127" t="b">
        <f>ISNUMBER(SEARCH("IRT",Table1[[#This Row],[Current_Status]]))</f>
        <v>0</v>
      </c>
      <c r="AJ87" s="128">
        <f>YEAR(Table1[[#This Row],[Project_Initiated]])</f>
        <v>2018</v>
      </c>
      <c r="AK87" s="67">
        <v>43647</v>
      </c>
      <c r="AL87" s="67" t="str">
        <f>IF(Table1[[#This Row],[Current_Status]]="Complete",IF(Table1[[#This Row],[Project_Description]]&gt;=DATE(2019,7,1),"FY 19 - 20","FY 18 - 19"),"")</f>
        <v>FY 18 - 19</v>
      </c>
      <c r="AX87"/>
      <c r="BA87" s="2"/>
    </row>
    <row r="88" spans="1:53" x14ac:dyDescent="0.25">
      <c r="A88" s="129" t="s">
        <v>1163</v>
      </c>
      <c r="B88" s="129" t="s">
        <v>370</v>
      </c>
      <c r="C88" s="129" t="s">
        <v>1163</v>
      </c>
      <c r="D88" s="130" t="b">
        <v>0</v>
      </c>
      <c r="E88" s="129" t="s">
        <v>93</v>
      </c>
      <c r="F88" s="129" t="s">
        <v>3988</v>
      </c>
      <c r="G88" s="133">
        <v>43362</v>
      </c>
      <c r="H88" s="129" t="s">
        <v>513</v>
      </c>
      <c r="I88" s="129" t="s">
        <v>3142</v>
      </c>
      <c r="J88" s="129" t="s">
        <v>3354</v>
      </c>
      <c r="K88" s="129" t="s">
        <v>497</v>
      </c>
      <c r="L88" s="129" t="s">
        <v>94</v>
      </c>
      <c r="M88" s="129" t="s">
        <v>1164</v>
      </c>
      <c r="N88" s="129" t="s">
        <v>370</v>
      </c>
      <c r="O88" s="129" t="s">
        <v>338</v>
      </c>
      <c r="P88" s="3"/>
      <c r="Q88" s="129" t="s">
        <v>370</v>
      </c>
      <c r="R88" s="129" t="s">
        <v>370</v>
      </c>
      <c r="S88" s="130" t="b">
        <v>1</v>
      </c>
      <c r="T88" s="3"/>
      <c r="U88" s="3"/>
      <c r="V88" s="131">
        <v>43200</v>
      </c>
      <c r="W88" s="129" t="s">
        <v>370</v>
      </c>
      <c r="X88" s="3"/>
      <c r="Y88" s="3"/>
      <c r="Z88" s="129" t="s">
        <v>370</v>
      </c>
      <c r="AA88" s="3"/>
      <c r="AB88" s="3"/>
      <c r="AC88" s="129" t="s">
        <v>1165</v>
      </c>
      <c r="AD88" s="3"/>
      <c r="AE88" s="129" t="s">
        <v>338</v>
      </c>
      <c r="AF88" s="129" t="s">
        <v>1166</v>
      </c>
      <c r="AG88" s="129" t="s">
        <v>3412</v>
      </c>
      <c r="AH88" s="127" t="str">
        <f t="shared" si="1"/>
        <v>FS</v>
      </c>
      <c r="AI88" s="127" t="b">
        <f>ISNUMBER(SEARCH("IRT",Table1[[#This Row],[Current_Status]]))</f>
        <v>0</v>
      </c>
      <c r="AJ88" s="128">
        <f>YEAR(Table1[[#This Row],[Project_Initiated]])</f>
        <v>2018</v>
      </c>
      <c r="AK88" s="67">
        <v>43647</v>
      </c>
      <c r="AL88" s="67" t="str">
        <f>IF(Table1[[#This Row],[Current_Status]]="Complete",IF(Table1[[#This Row],[Project_Description]]&gt;=DATE(2019,7,1),"FY 19 - 20","FY 18 - 19"),"")</f>
        <v>FY 18 - 19</v>
      </c>
      <c r="AX88"/>
      <c r="BA88" s="2"/>
    </row>
    <row r="89" spans="1:53" x14ac:dyDescent="0.25">
      <c r="A89" s="129" t="s">
        <v>1160</v>
      </c>
      <c r="B89" s="129" t="s">
        <v>370</v>
      </c>
      <c r="C89" s="129" t="s">
        <v>1160</v>
      </c>
      <c r="D89" s="130" t="b">
        <v>0</v>
      </c>
      <c r="E89" s="129" t="s">
        <v>93</v>
      </c>
      <c r="F89" s="129" t="s">
        <v>3989</v>
      </c>
      <c r="G89" s="133">
        <v>43292</v>
      </c>
      <c r="H89" s="129" t="s">
        <v>513</v>
      </c>
      <c r="I89" s="129" t="s">
        <v>3141</v>
      </c>
      <c r="J89" s="129" t="s">
        <v>3354</v>
      </c>
      <c r="K89" s="129" t="s">
        <v>497</v>
      </c>
      <c r="L89" s="129" t="s">
        <v>94</v>
      </c>
      <c r="M89" s="129" t="s">
        <v>498</v>
      </c>
      <c r="N89" s="129" t="s">
        <v>370</v>
      </c>
      <c r="O89" s="129" t="s">
        <v>338</v>
      </c>
      <c r="P89" s="3"/>
      <c r="Q89" s="129" t="s">
        <v>370</v>
      </c>
      <c r="R89" s="129" t="s">
        <v>370</v>
      </c>
      <c r="S89" s="130" t="b">
        <v>1</v>
      </c>
      <c r="T89" s="3"/>
      <c r="U89" s="3"/>
      <c r="V89" s="131">
        <v>43221</v>
      </c>
      <c r="W89" s="129" t="s">
        <v>370</v>
      </c>
      <c r="X89" s="3"/>
      <c r="Y89" s="3"/>
      <c r="Z89" s="129" t="s">
        <v>370</v>
      </c>
      <c r="AA89" s="3"/>
      <c r="AB89" s="3"/>
      <c r="AC89" s="129" t="s">
        <v>1161</v>
      </c>
      <c r="AD89" s="3"/>
      <c r="AE89" s="129" t="s">
        <v>314</v>
      </c>
      <c r="AF89" s="129" t="s">
        <v>1157</v>
      </c>
      <c r="AG89" s="129" t="s">
        <v>3412</v>
      </c>
      <c r="AH89" s="127" t="str">
        <f t="shared" si="1"/>
        <v>FS</v>
      </c>
      <c r="AI89" s="127" t="b">
        <f>ISNUMBER(SEARCH("IRT",Table1[[#This Row],[Current_Status]]))</f>
        <v>0</v>
      </c>
      <c r="AJ89" s="128">
        <f>YEAR(Table1[[#This Row],[Project_Initiated]])</f>
        <v>2018</v>
      </c>
      <c r="AK89" s="67">
        <v>43647</v>
      </c>
      <c r="AL89" s="67" t="str">
        <f>IF(Table1[[#This Row],[Current_Status]]="Complete",IF(Table1[[#This Row],[Project_Description]]&gt;=DATE(2019,7,1),"FY 19 - 20","FY 18 - 19"),"")</f>
        <v>FY 18 - 19</v>
      </c>
      <c r="AX89"/>
      <c r="BA89" s="2"/>
    </row>
    <row r="90" spans="1:53" x14ac:dyDescent="0.25">
      <c r="A90" s="129" t="s">
        <v>1158</v>
      </c>
      <c r="B90" s="129" t="s">
        <v>370</v>
      </c>
      <c r="C90" s="129" t="s">
        <v>1158</v>
      </c>
      <c r="D90" s="130" t="b">
        <v>0</v>
      </c>
      <c r="E90" s="129" t="s">
        <v>93</v>
      </c>
      <c r="F90" s="129" t="s">
        <v>3993</v>
      </c>
      <c r="G90" s="133">
        <v>43306</v>
      </c>
      <c r="H90" s="129" t="s">
        <v>513</v>
      </c>
      <c r="I90" s="129" t="s">
        <v>3131</v>
      </c>
      <c r="J90" s="129" t="s">
        <v>3354</v>
      </c>
      <c r="K90" s="129" t="s">
        <v>497</v>
      </c>
      <c r="L90" s="129" t="s">
        <v>94</v>
      </c>
      <c r="M90" s="129" t="s">
        <v>498</v>
      </c>
      <c r="N90" s="129" t="s">
        <v>370</v>
      </c>
      <c r="O90" s="129" t="s">
        <v>338</v>
      </c>
      <c r="P90" s="3"/>
      <c r="Q90" s="129" t="s">
        <v>370</v>
      </c>
      <c r="R90" s="129" t="s">
        <v>370</v>
      </c>
      <c r="S90" s="130" t="b">
        <v>1</v>
      </c>
      <c r="T90" s="3"/>
      <c r="U90" s="3"/>
      <c r="V90" s="131">
        <v>43221</v>
      </c>
      <c r="W90" s="129" t="s">
        <v>370</v>
      </c>
      <c r="X90" s="3"/>
      <c r="Y90" s="3"/>
      <c r="Z90" s="129" t="s">
        <v>370</v>
      </c>
      <c r="AA90" s="3"/>
      <c r="AB90" s="3"/>
      <c r="AC90" s="129" t="s">
        <v>1159</v>
      </c>
      <c r="AD90" s="3"/>
      <c r="AE90" s="129" t="s">
        <v>338</v>
      </c>
      <c r="AF90" s="129" t="s">
        <v>1157</v>
      </c>
      <c r="AG90" s="129" t="s">
        <v>3412</v>
      </c>
      <c r="AH90" s="127" t="str">
        <f t="shared" si="1"/>
        <v>FS</v>
      </c>
      <c r="AI90" s="127" t="b">
        <f>ISNUMBER(SEARCH("IRT",Table1[[#This Row],[Current_Status]]))</f>
        <v>0</v>
      </c>
      <c r="AJ90" s="128">
        <f>YEAR(Table1[[#This Row],[Project_Initiated]])</f>
        <v>2018</v>
      </c>
      <c r="AK90" s="67">
        <v>43647</v>
      </c>
      <c r="AL90" s="67" t="str">
        <f>IF(Table1[[#This Row],[Current_Status]]="Complete",IF(Table1[[#This Row],[Project_Description]]&gt;=DATE(2019,7,1),"FY 19 - 20","FY 18 - 19"),"")</f>
        <v>FY 18 - 19</v>
      </c>
      <c r="AX90"/>
      <c r="BA90" s="2"/>
    </row>
    <row r="91" spans="1:53" x14ac:dyDescent="0.25">
      <c r="A91" s="129" t="s">
        <v>1030</v>
      </c>
      <c r="B91" s="129" t="s">
        <v>370</v>
      </c>
      <c r="C91" s="129" t="s">
        <v>1030</v>
      </c>
      <c r="D91" s="130" t="b">
        <v>0</v>
      </c>
      <c r="E91" s="129" t="s">
        <v>93</v>
      </c>
      <c r="F91" s="129" t="s">
        <v>3994</v>
      </c>
      <c r="G91" s="133">
        <v>43292</v>
      </c>
      <c r="H91" s="129" t="s">
        <v>1431</v>
      </c>
      <c r="I91" s="129" t="s">
        <v>376</v>
      </c>
      <c r="J91" s="129" t="s">
        <v>3354</v>
      </c>
      <c r="K91" s="129" t="s">
        <v>497</v>
      </c>
      <c r="L91" s="129" t="s">
        <v>94</v>
      </c>
      <c r="M91" s="129" t="s">
        <v>388</v>
      </c>
      <c r="N91" s="129" t="s">
        <v>370</v>
      </c>
      <c r="O91" s="129" t="s">
        <v>338</v>
      </c>
      <c r="P91" s="3"/>
      <c r="Q91" s="129" t="s">
        <v>370</v>
      </c>
      <c r="R91" s="129" t="s">
        <v>422</v>
      </c>
      <c r="S91" s="130" t="b">
        <v>0</v>
      </c>
      <c r="T91" s="3"/>
      <c r="U91" s="3"/>
      <c r="V91" s="131">
        <v>43116</v>
      </c>
      <c r="W91" s="129" t="s">
        <v>370</v>
      </c>
      <c r="X91" s="3"/>
      <c r="Y91" s="3"/>
      <c r="Z91" s="129" t="s">
        <v>370</v>
      </c>
      <c r="AA91" s="3"/>
      <c r="AB91" s="3"/>
      <c r="AC91" s="129" t="s">
        <v>1031</v>
      </c>
      <c r="AD91" s="3"/>
      <c r="AE91" s="129" t="s">
        <v>328</v>
      </c>
      <c r="AF91" s="129" t="s">
        <v>1032</v>
      </c>
      <c r="AG91" s="129" t="s">
        <v>3412</v>
      </c>
      <c r="AH91" s="127" t="str">
        <f t="shared" si="1"/>
        <v>FS</v>
      </c>
      <c r="AI91" s="127" t="b">
        <f>ISNUMBER(SEARCH("IRT",Table1[[#This Row],[Current_Status]]))</f>
        <v>0</v>
      </c>
      <c r="AJ91" s="128">
        <f>YEAR(Table1[[#This Row],[Project_Initiated]])</f>
        <v>2018</v>
      </c>
      <c r="AK91" s="67">
        <v>43647</v>
      </c>
      <c r="AL91" s="67" t="str">
        <f>IF(Table1[[#This Row],[Current_Status]]="Complete",IF(Table1[[#This Row],[Project_Description]]&gt;=DATE(2019,7,1),"FY 19 - 20","FY 18 - 19"),"")</f>
        <v>FY 18 - 19</v>
      </c>
      <c r="AX91"/>
      <c r="BA91" s="2"/>
    </row>
    <row r="92" spans="1:53" x14ac:dyDescent="0.25">
      <c r="A92" s="129" t="s">
        <v>1135</v>
      </c>
      <c r="B92" s="129" t="s">
        <v>370</v>
      </c>
      <c r="C92" s="129" t="s">
        <v>1135</v>
      </c>
      <c r="D92" s="130" t="b">
        <v>0</v>
      </c>
      <c r="E92" s="129" t="s">
        <v>93</v>
      </c>
      <c r="F92" s="129" t="s">
        <v>3991</v>
      </c>
      <c r="G92" s="133">
        <v>43353</v>
      </c>
      <c r="H92" s="129" t="s">
        <v>1431</v>
      </c>
      <c r="I92" s="129" t="s">
        <v>3136</v>
      </c>
      <c r="J92" s="129" t="s">
        <v>3354</v>
      </c>
      <c r="K92" s="129" t="s">
        <v>497</v>
      </c>
      <c r="L92" s="129" t="s">
        <v>94</v>
      </c>
      <c r="M92" s="129" t="s">
        <v>388</v>
      </c>
      <c r="N92" s="129" t="s">
        <v>370</v>
      </c>
      <c r="O92" s="129" t="s">
        <v>338</v>
      </c>
      <c r="P92" s="3"/>
      <c r="Q92" s="129" t="s">
        <v>370</v>
      </c>
      <c r="R92" s="129" t="s">
        <v>370</v>
      </c>
      <c r="S92" s="130" t="b">
        <v>1</v>
      </c>
      <c r="T92" s="3"/>
      <c r="U92" s="3"/>
      <c r="V92" s="131">
        <v>43200</v>
      </c>
      <c r="W92" s="129" t="s">
        <v>370</v>
      </c>
      <c r="X92" s="3"/>
      <c r="Y92" s="3"/>
      <c r="Z92" s="129" t="s">
        <v>370</v>
      </c>
      <c r="AA92" s="3"/>
      <c r="AB92" s="3"/>
      <c r="AC92" s="129" t="s">
        <v>3137</v>
      </c>
      <c r="AD92" s="3"/>
      <c r="AE92" s="129" t="s">
        <v>338</v>
      </c>
      <c r="AF92" s="129" t="s">
        <v>370</v>
      </c>
      <c r="AG92" s="129" t="s">
        <v>3412</v>
      </c>
      <c r="AH92" s="127" t="str">
        <f t="shared" si="1"/>
        <v>FS</v>
      </c>
      <c r="AI92" s="127" t="b">
        <f>ISNUMBER(SEARCH("IRT",Table1[[#This Row],[Current_Status]]))</f>
        <v>0</v>
      </c>
      <c r="AJ92" s="128">
        <f>YEAR(Table1[[#This Row],[Project_Initiated]])</f>
        <v>2018</v>
      </c>
      <c r="AK92" s="67">
        <v>43647</v>
      </c>
      <c r="AL92" s="67" t="str">
        <f>IF(Table1[[#This Row],[Current_Status]]="Complete",IF(Table1[[#This Row],[Project_Description]]&gt;=DATE(2019,7,1),"FY 19 - 20","FY 18 - 19"),"")</f>
        <v>FY 18 - 19</v>
      </c>
      <c r="AX92"/>
      <c r="BA92" s="2"/>
    </row>
    <row r="93" spans="1:53" x14ac:dyDescent="0.25">
      <c r="A93" s="129" t="s">
        <v>1079</v>
      </c>
      <c r="B93" s="129" t="s">
        <v>370</v>
      </c>
      <c r="C93" s="129" t="s">
        <v>1079</v>
      </c>
      <c r="D93" s="130" t="b">
        <v>0</v>
      </c>
      <c r="E93" s="129" t="s">
        <v>93</v>
      </c>
      <c r="F93" s="129" t="s">
        <v>3983</v>
      </c>
      <c r="G93" s="133">
        <v>43322</v>
      </c>
      <c r="H93" s="129" t="s">
        <v>790</v>
      </c>
      <c r="I93" s="129" t="s">
        <v>3134</v>
      </c>
      <c r="J93" s="129" t="s">
        <v>3354</v>
      </c>
      <c r="K93" s="129" t="s">
        <v>497</v>
      </c>
      <c r="L93" s="129" t="s">
        <v>94</v>
      </c>
      <c r="M93" s="129" t="s">
        <v>388</v>
      </c>
      <c r="N93" s="129" t="s">
        <v>370</v>
      </c>
      <c r="O93" s="129" t="s">
        <v>328</v>
      </c>
      <c r="P93" s="3"/>
      <c r="Q93" s="129" t="s">
        <v>370</v>
      </c>
      <c r="R93" s="129" t="s">
        <v>370</v>
      </c>
      <c r="S93" s="130" t="b">
        <v>0</v>
      </c>
      <c r="T93" s="3"/>
      <c r="U93" s="3"/>
      <c r="V93" s="131">
        <v>43153</v>
      </c>
      <c r="W93" s="129" t="s">
        <v>370</v>
      </c>
      <c r="X93" s="3"/>
      <c r="Y93" s="3"/>
      <c r="Z93" s="129" t="s">
        <v>370</v>
      </c>
      <c r="AA93" s="3"/>
      <c r="AB93" s="3"/>
      <c r="AC93" s="129" t="s">
        <v>1080</v>
      </c>
      <c r="AD93" s="3"/>
      <c r="AE93" s="129" t="s">
        <v>328</v>
      </c>
      <c r="AF93" s="129" t="s">
        <v>1081</v>
      </c>
      <c r="AG93" s="129" t="s">
        <v>3412</v>
      </c>
      <c r="AH93" s="127" t="str">
        <f t="shared" si="1"/>
        <v>FS</v>
      </c>
      <c r="AI93" s="127" t="b">
        <f>ISNUMBER(SEARCH("IRT",Table1[[#This Row],[Current_Status]]))</f>
        <v>0</v>
      </c>
      <c r="AJ93" s="128">
        <f>YEAR(Table1[[#This Row],[Project_Initiated]])</f>
        <v>2018</v>
      </c>
      <c r="AK93" s="67">
        <v>43647</v>
      </c>
      <c r="AL93" s="67" t="str">
        <f>IF(Table1[[#This Row],[Current_Status]]="Complete",IF(Table1[[#This Row],[Project_Description]]&gt;=DATE(2019,7,1),"FY 19 - 20","FY 18 - 19"),"")</f>
        <v>FY 18 - 19</v>
      </c>
      <c r="AX93"/>
      <c r="BA93" s="2"/>
    </row>
    <row r="94" spans="1:53" x14ac:dyDescent="0.25">
      <c r="A94" s="129" t="s">
        <v>1193</v>
      </c>
      <c r="B94" s="129" t="s">
        <v>370</v>
      </c>
      <c r="C94" s="129" t="s">
        <v>1193</v>
      </c>
      <c r="D94" s="130" t="b">
        <v>0</v>
      </c>
      <c r="E94" s="129" t="s">
        <v>93</v>
      </c>
      <c r="F94" s="129" t="s">
        <v>3984</v>
      </c>
      <c r="G94" s="133">
        <v>43336</v>
      </c>
      <c r="H94" s="129" t="s">
        <v>1431</v>
      </c>
      <c r="I94" s="129" t="s">
        <v>3135</v>
      </c>
      <c r="J94" s="129" t="s">
        <v>3354</v>
      </c>
      <c r="K94" s="129" t="s">
        <v>497</v>
      </c>
      <c r="L94" s="129" t="s">
        <v>94</v>
      </c>
      <c r="M94" s="129" t="s">
        <v>1194</v>
      </c>
      <c r="N94" s="129" t="s">
        <v>370</v>
      </c>
      <c r="O94" s="129" t="s">
        <v>314</v>
      </c>
      <c r="P94" s="3"/>
      <c r="Q94" s="129" t="s">
        <v>370</v>
      </c>
      <c r="R94" s="129" t="s">
        <v>400</v>
      </c>
      <c r="S94" s="130" t="b">
        <v>1</v>
      </c>
      <c r="T94" s="3"/>
      <c r="U94" s="3"/>
      <c r="V94" s="131">
        <v>43263</v>
      </c>
      <c r="W94" s="129" t="s">
        <v>370</v>
      </c>
      <c r="X94" s="3"/>
      <c r="Y94" s="3"/>
      <c r="Z94" s="129" t="s">
        <v>370</v>
      </c>
      <c r="AA94" s="3"/>
      <c r="AB94" s="3"/>
      <c r="AC94" s="129" t="s">
        <v>370</v>
      </c>
      <c r="AD94" s="3"/>
      <c r="AE94" s="129" t="s">
        <v>314</v>
      </c>
      <c r="AF94" s="129" t="s">
        <v>370</v>
      </c>
      <c r="AG94" s="129" t="s">
        <v>890</v>
      </c>
      <c r="AH94" s="127" t="str">
        <f t="shared" si="1"/>
        <v>FS</v>
      </c>
      <c r="AI94" s="127" t="b">
        <f>ISNUMBER(SEARCH("IRT",Table1[[#This Row],[Current_Status]]))</f>
        <v>0</v>
      </c>
      <c r="AJ94" s="128">
        <f>YEAR(Table1[[#This Row],[Project_Initiated]])</f>
        <v>2018</v>
      </c>
      <c r="AK94" s="67">
        <v>43647</v>
      </c>
      <c r="AL94" s="67" t="str">
        <f>IF(Table1[[#This Row],[Current_Status]]="Complete",IF(Table1[[#This Row],[Project_Description]]&gt;=DATE(2019,7,1),"FY 19 - 20","FY 18 - 19"),"")</f>
        <v>FY 18 - 19</v>
      </c>
      <c r="AX94"/>
      <c r="BA94" s="2"/>
    </row>
    <row r="95" spans="1:53" x14ac:dyDescent="0.25">
      <c r="A95" s="129" t="s">
        <v>3629</v>
      </c>
      <c r="B95" s="129" t="s">
        <v>370</v>
      </c>
      <c r="C95" s="129" t="s">
        <v>3629</v>
      </c>
      <c r="D95" s="130" t="b">
        <v>0</v>
      </c>
      <c r="E95" s="129" t="s">
        <v>93</v>
      </c>
      <c r="F95" s="129" t="s">
        <v>3996</v>
      </c>
      <c r="G95" s="129" t="s">
        <v>3666</v>
      </c>
      <c r="H95" s="129" t="s">
        <v>3160</v>
      </c>
      <c r="I95" s="129" t="s">
        <v>3667</v>
      </c>
      <c r="J95" s="129" t="s">
        <v>3337</v>
      </c>
      <c r="K95" s="129" t="s">
        <v>497</v>
      </c>
      <c r="L95" s="129" t="s">
        <v>94</v>
      </c>
      <c r="M95" s="129" t="s">
        <v>3641</v>
      </c>
      <c r="N95" s="129" t="s">
        <v>370</v>
      </c>
      <c r="O95" s="129" t="s">
        <v>338</v>
      </c>
      <c r="P95" s="3"/>
      <c r="Q95" s="129" t="s">
        <v>521</v>
      </c>
      <c r="R95" s="129" t="s">
        <v>370</v>
      </c>
      <c r="S95" s="130" t="b">
        <v>0</v>
      </c>
      <c r="T95" s="3"/>
      <c r="U95" s="3"/>
      <c r="V95" s="131">
        <v>43430</v>
      </c>
      <c r="W95" s="129" t="s">
        <v>370</v>
      </c>
      <c r="X95" s="3"/>
      <c r="Y95" s="3"/>
      <c r="Z95" s="129" t="s">
        <v>370</v>
      </c>
      <c r="AA95" s="3"/>
      <c r="AB95" s="3"/>
      <c r="AC95" s="129" t="s">
        <v>4507</v>
      </c>
      <c r="AD95" s="131">
        <v>43509</v>
      </c>
      <c r="AE95" s="129" t="s">
        <v>849</v>
      </c>
      <c r="AF95" s="129" t="s">
        <v>3735</v>
      </c>
      <c r="AG95" s="129" t="s">
        <v>3412</v>
      </c>
      <c r="AH95" s="127" t="str">
        <f t="shared" si="1"/>
        <v>FS</v>
      </c>
      <c r="AI95" s="127" t="b">
        <f>ISNUMBER(SEARCH("IRT",Table1[[#This Row],[Current_Status]]))</f>
        <v>0</v>
      </c>
      <c r="AJ95" s="128">
        <f>YEAR(Table1[[#This Row],[Project_Initiated]])</f>
        <v>2018</v>
      </c>
      <c r="AK95" s="67">
        <v>43647</v>
      </c>
      <c r="AL95" s="67" t="str">
        <f>IF(Table1[[#This Row],[Current_Status]]="Complete",IF(Table1[[#This Row],[Project_Description]]&gt;=DATE(2019,7,1),"FY 19 - 20","FY 18 - 19"),"")</f>
        <v/>
      </c>
      <c r="AX95"/>
      <c r="BA95" s="2"/>
    </row>
    <row r="96" spans="1:53" x14ac:dyDescent="0.25">
      <c r="A96" s="129" t="s">
        <v>3464</v>
      </c>
      <c r="B96" s="129" t="s">
        <v>370</v>
      </c>
      <c r="C96" s="129" t="s">
        <v>3464</v>
      </c>
      <c r="D96" s="130" t="b">
        <v>0</v>
      </c>
      <c r="E96" s="129" t="s">
        <v>93</v>
      </c>
      <c r="F96" s="129" t="s">
        <v>3995</v>
      </c>
      <c r="G96" s="129"/>
      <c r="H96" s="129" t="s">
        <v>3496</v>
      </c>
      <c r="I96" s="129" t="s">
        <v>3497</v>
      </c>
      <c r="J96" s="129" t="s">
        <v>3372</v>
      </c>
      <c r="K96" s="129" t="s">
        <v>497</v>
      </c>
      <c r="L96" s="129" t="s">
        <v>94</v>
      </c>
      <c r="M96" s="129" t="s">
        <v>506</v>
      </c>
      <c r="N96" s="129" t="s">
        <v>370</v>
      </c>
      <c r="O96" s="129" t="s">
        <v>370</v>
      </c>
      <c r="P96" s="3"/>
      <c r="Q96" s="129" t="s">
        <v>521</v>
      </c>
      <c r="R96" s="129" t="s">
        <v>370</v>
      </c>
      <c r="S96" s="130" t="b">
        <v>0</v>
      </c>
      <c r="T96" s="3"/>
      <c r="U96" s="3"/>
      <c r="V96" s="131">
        <v>43476</v>
      </c>
      <c r="W96" s="129" t="s">
        <v>370</v>
      </c>
      <c r="X96" s="3"/>
      <c r="Y96" s="3"/>
      <c r="Z96" s="129" t="s">
        <v>370</v>
      </c>
      <c r="AA96" s="3"/>
      <c r="AB96" s="3"/>
      <c r="AC96" s="129" t="s">
        <v>370</v>
      </c>
      <c r="AD96" s="3"/>
      <c r="AE96" s="129" t="s">
        <v>849</v>
      </c>
      <c r="AF96" s="129" t="s">
        <v>3623</v>
      </c>
      <c r="AG96" s="129" t="s">
        <v>890</v>
      </c>
      <c r="AH96" s="127" t="str">
        <f t="shared" si="1"/>
        <v>FS</v>
      </c>
      <c r="AI96" s="127" t="b">
        <f>ISNUMBER(SEARCH("IRT",Table1[[#This Row],[Current_Status]]))</f>
        <v>0</v>
      </c>
      <c r="AJ96" s="128">
        <f>YEAR(Table1[[#This Row],[Project_Initiated]])</f>
        <v>2019</v>
      </c>
      <c r="AK96" s="67">
        <v>43647</v>
      </c>
      <c r="AL96" s="67" t="str">
        <f>IF(Table1[[#This Row],[Current_Status]]="Complete",IF(Table1[[#This Row],[Project_Description]]&gt;=DATE(2019,7,1),"FY 19 - 20","FY 18 - 19"),"")</f>
        <v/>
      </c>
      <c r="AX96"/>
      <c r="BA96" s="2"/>
    </row>
    <row r="97" spans="1:53" x14ac:dyDescent="0.25">
      <c r="A97" s="129" t="s">
        <v>4407</v>
      </c>
      <c r="B97" s="129" t="s">
        <v>370</v>
      </c>
      <c r="C97" s="129" t="s">
        <v>4407</v>
      </c>
      <c r="D97" s="130" t="b">
        <v>0</v>
      </c>
      <c r="E97" s="129" t="s">
        <v>93</v>
      </c>
      <c r="F97" s="129" t="s">
        <v>4408</v>
      </c>
      <c r="G97" s="129"/>
      <c r="H97" s="129" t="s">
        <v>513</v>
      </c>
      <c r="I97" s="129" t="s">
        <v>4409</v>
      </c>
      <c r="J97" s="129" t="s">
        <v>3342</v>
      </c>
      <c r="K97" s="129" t="s">
        <v>497</v>
      </c>
      <c r="L97" s="129" t="s">
        <v>94</v>
      </c>
      <c r="M97" s="129" t="s">
        <v>498</v>
      </c>
      <c r="N97" s="129" t="s">
        <v>370</v>
      </c>
      <c r="O97" s="129" t="s">
        <v>338</v>
      </c>
      <c r="P97" s="3"/>
      <c r="Q97" s="129" t="s">
        <v>400</v>
      </c>
      <c r="R97" s="129" t="s">
        <v>370</v>
      </c>
      <c r="S97" s="130" t="b">
        <v>0</v>
      </c>
      <c r="T97" s="3"/>
      <c r="U97" s="3"/>
      <c r="V97" s="131">
        <v>43601</v>
      </c>
      <c r="W97" s="129" t="s">
        <v>370</v>
      </c>
      <c r="X97" s="3"/>
      <c r="Y97" s="3"/>
      <c r="Z97" s="129" t="s">
        <v>370</v>
      </c>
      <c r="AA97" s="3"/>
      <c r="AB97" s="3"/>
      <c r="AC97" s="129" t="s">
        <v>370</v>
      </c>
      <c r="AD97" s="3"/>
      <c r="AE97" s="129" t="s">
        <v>849</v>
      </c>
      <c r="AF97" s="129" t="s">
        <v>4508</v>
      </c>
      <c r="AG97" s="129" t="s">
        <v>370</v>
      </c>
      <c r="AH97" s="127" t="str">
        <f t="shared" si="1"/>
        <v>FS</v>
      </c>
      <c r="AI97" s="127" t="b">
        <f>ISNUMBER(SEARCH("IRT",Table1[[#This Row],[Current_Status]]))</f>
        <v>0</v>
      </c>
      <c r="AJ97" s="128">
        <f>YEAR(Table1[[#This Row],[Project_Initiated]])</f>
        <v>2019</v>
      </c>
      <c r="AK97" s="67">
        <v>43647</v>
      </c>
      <c r="AL97" s="67" t="str">
        <f>IF(Table1[[#This Row],[Current_Status]]="Complete",IF(Table1[[#This Row],[Project_Description]]&gt;=DATE(2019,7,1),"FY 19 - 20","FY 18 - 19"),"")</f>
        <v/>
      </c>
      <c r="AX97"/>
      <c r="BA97" s="2"/>
    </row>
    <row r="98" spans="1:53" x14ac:dyDescent="0.25">
      <c r="A98" s="129" t="s">
        <v>3891</v>
      </c>
      <c r="B98" s="129" t="s">
        <v>370</v>
      </c>
      <c r="C98" s="129" t="s">
        <v>3891</v>
      </c>
      <c r="D98" s="130" t="b">
        <v>0</v>
      </c>
      <c r="E98" s="129" t="s">
        <v>93</v>
      </c>
      <c r="F98" s="129" t="s">
        <v>3998</v>
      </c>
      <c r="G98" s="129"/>
      <c r="H98" s="129" t="s">
        <v>513</v>
      </c>
      <c r="I98" s="129" t="s">
        <v>3999</v>
      </c>
      <c r="J98" s="129" t="s">
        <v>3337</v>
      </c>
      <c r="K98" s="129" t="s">
        <v>497</v>
      </c>
      <c r="L98" s="129" t="s">
        <v>94</v>
      </c>
      <c r="M98" s="129" t="s">
        <v>498</v>
      </c>
      <c r="N98" s="129" t="s">
        <v>370</v>
      </c>
      <c r="O98" s="129" t="s">
        <v>314</v>
      </c>
      <c r="P98" s="3"/>
      <c r="Q98" s="129" t="s">
        <v>400</v>
      </c>
      <c r="R98" s="129" t="s">
        <v>370</v>
      </c>
      <c r="S98" s="130" t="b">
        <v>1</v>
      </c>
      <c r="T98" s="3"/>
      <c r="U98" s="3"/>
      <c r="V98" s="131">
        <v>43599</v>
      </c>
      <c r="W98" s="129" t="s">
        <v>370</v>
      </c>
      <c r="X98" s="3"/>
      <c r="Y98" s="3"/>
      <c r="Z98" s="129" t="s">
        <v>370</v>
      </c>
      <c r="AA98" s="3"/>
      <c r="AB98" s="3"/>
      <c r="AC98" s="129" t="s">
        <v>4471</v>
      </c>
      <c r="AD98" s="3"/>
      <c r="AE98" s="129" t="s">
        <v>370</v>
      </c>
      <c r="AF98" s="129" t="s">
        <v>370</v>
      </c>
      <c r="AG98" s="129" t="s">
        <v>370</v>
      </c>
      <c r="AH98" s="127" t="str">
        <f t="shared" si="1"/>
        <v>FS</v>
      </c>
      <c r="AI98" s="127" t="b">
        <f>ISNUMBER(SEARCH("IRT",Table1[[#This Row],[Current_Status]]))</f>
        <v>0</v>
      </c>
      <c r="AJ98" s="128">
        <f>YEAR(Table1[[#This Row],[Project_Initiated]])</f>
        <v>2019</v>
      </c>
      <c r="AK98" s="67">
        <v>43647</v>
      </c>
      <c r="AL98" s="67" t="str">
        <f>IF(Table1[[#This Row],[Current_Status]]="Complete",IF(Table1[[#This Row],[Project_Description]]&gt;=DATE(2019,7,1),"FY 19 - 20","FY 18 - 19"),"")</f>
        <v/>
      </c>
      <c r="AX98"/>
      <c r="BA98" s="2"/>
    </row>
    <row r="99" spans="1:53" x14ac:dyDescent="0.25">
      <c r="A99" s="129" t="s">
        <v>1352</v>
      </c>
      <c r="B99" s="129" t="s">
        <v>370</v>
      </c>
      <c r="C99" s="129" t="s">
        <v>1352</v>
      </c>
      <c r="D99" s="130" t="b">
        <v>0</v>
      </c>
      <c r="E99" s="129" t="s">
        <v>93</v>
      </c>
      <c r="F99" s="129" t="s">
        <v>3997</v>
      </c>
      <c r="G99" s="133">
        <v>43377</v>
      </c>
      <c r="H99" s="129" t="s">
        <v>513</v>
      </c>
      <c r="I99" s="129" t="s">
        <v>3143</v>
      </c>
      <c r="J99" s="129" t="s">
        <v>3354</v>
      </c>
      <c r="K99" s="129" t="s">
        <v>497</v>
      </c>
      <c r="L99" s="129" t="s">
        <v>94</v>
      </c>
      <c r="M99" s="129" t="s">
        <v>499</v>
      </c>
      <c r="N99" s="129" t="s">
        <v>370</v>
      </c>
      <c r="O99" s="129" t="s">
        <v>338</v>
      </c>
      <c r="P99" s="3"/>
      <c r="Q99" s="129" t="s">
        <v>400</v>
      </c>
      <c r="R99" s="129" t="s">
        <v>370</v>
      </c>
      <c r="S99" s="130" t="b">
        <v>1</v>
      </c>
      <c r="T99" s="3"/>
      <c r="U99" s="3"/>
      <c r="V99" s="131">
        <v>43315</v>
      </c>
      <c r="W99" s="129" t="s">
        <v>370</v>
      </c>
      <c r="X99" s="3"/>
      <c r="Y99" s="3"/>
      <c r="Z99" s="129" t="s">
        <v>370</v>
      </c>
      <c r="AA99" s="3"/>
      <c r="AB99" s="3"/>
      <c r="AC99" s="129" t="s">
        <v>1353</v>
      </c>
      <c r="AD99" s="3"/>
      <c r="AE99" s="129" t="s">
        <v>849</v>
      </c>
      <c r="AF99" s="129" t="s">
        <v>1354</v>
      </c>
      <c r="AG99" s="129" t="s">
        <v>3412</v>
      </c>
      <c r="AH99" s="127" t="str">
        <f t="shared" si="1"/>
        <v>FS</v>
      </c>
      <c r="AI99" s="127" t="b">
        <f>ISNUMBER(SEARCH("IRT",Table1[[#This Row],[Current_Status]]))</f>
        <v>0</v>
      </c>
      <c r="AJ99" s="128">
        <f>YEAR(Table1[[#This Row],[Project_Initiated]])</f>
        <v>2018</v>
      </c>
      <c r="AK99" s="67">
        <v>43647</v>
      </c>
      <c r="AL99" s="67" t="str">
        <f>IF(Table1[[#This Row],[Current_Status]]="Complete",IF(Table1[[#This Row],[Project_Description]]&gt;=DATE(2019,7,1),"FY 19 - 20","FY 18 - 19"),"")</f>
        <v>FY 18 - 19</v>
      </c>
      <c r="AX99"/>
      <c r="BA99" s="2"/>
    </row>
    <row r="100" spans="1:53" x14ac:dyDescent="0.25">
      <c r="A100" s="129" t="s">
        <v>3465</v>
      </c>
      <c r="B100" s="129" t="s">
        <v>370</v>
      </c>
      <c r="C100" s="129" t="s">
        <v>3465</v>
      </c>
      <c r="D100" s="130" t="b">
        <v>0</v>
      </c>
      <c r="E100" s="129" t="s">
        <v>93</v>
      </c>
      <c r="F100" s="129" t="s">
        <v>3498</v>
      </c>
      <c r="G100" s="133">
        <v>43504</v>
      </c>
      <c r="H100" s="129" t="s">
        <v>1431</v>
      </c>
      <c r="I100" s="129" t="s">
        <v>3499</v>
      </c>
      <c r="J100" s="129" t="s">
        <v>3354</v>
      </c>
      <c r="K100" s="129" t="s">
        <v>497</v>
      </c>
      <c r="L100" s="129" t="s">
        <v>94</v>
      </c>
      <c r="M100" s="129" t="s">
        <v>388</v>
      </c>
      <c r="N100" s="129" t="s">
        <v>370</v>
      </c>
      <c r="O100" s="129" t="s">
        <v>314</v>
      </c>
      <c r="P100" s="3"/>
      <c r="Q100" s="129" t="s">
        <v>400</v>
      </c>
      <c r="R100" s="129" t="s">
        <v>370</v>
      </c>
      <c r="S100" s="130" t="b">
        <v>1</v>
      </c>
      <c r="T100" s="3"/>
      <c r="U100" s="3"/>
      <c r="V100" s="131">
        <v>43482</v>
      </c>
      <c r="W100" s="129" t="s">
        <v>370</v>
      </c>
      <c r="X100" s="3"/>
      <c r="Y100" s="3"/>
      <c r="Z100" s="129" t="s">
        <v>370</v>
      </c>
      <c r="AA100" s="3"/>
      <c r="AB100" s="3"/>
      <c r="AC100" s="129" t="s">
        <v>3583</v>
      </c>
      <c r="AD100" s="3"/>
      <c r="AE100" s="129" t="s">
        <v>370</v>
      </c>
      <c r="AF100" s="129" t="s">
        <v>370</v>
      </c>
      <c r="AG100" s="129" t="s">
        <v>370</v>
      </c>
      <c r="AH100" s="127" t="str">
        <f t="shared" si="1"/>
        <v>FS</v>
      </c>
      <c r="AI100" s="127" t="b">
        <f>ISNUMBER(SEARCH("IRT",Table1[[#This Row],[Current_Status]]))</f>
        <v>0</v>
      </c>
      <c r="AJ100" s="128">
        <f>YEAR(Table1[[#This Row],[Project_Initiated]])</f>
        <v>2019</v>
      </c>
      <c r="AK100" s="67">
        <v>43647</v>
      </c>
      <c r="AL100" s="67" t="str">
        <f>IF(Table1[[#This Row],[Current_Status]]="Complete",IF(Table1[[#This Row],[Project_Description]]&gt;=DATE(2019,7,1),"FY 19 - 20","FY 18 - 19"),"")</f>
        <v>FY 18 - 19</v>
      </c>
      <c r="AX100"/>
      <c r="BA100" s="2"/>
    </row>
    <row r="101" spans="1:53" x14ac:dyDescent="0.25">
      <c r="A101" s="129" t="s">
        <v>3892</v>
      </c>
      <c r="B101" s="129" t="s">
        <v>370</v>
      </c>
      <c r="C101" s="129" t="s">
        <v>3892</v>
      </c>
      <c r="D101" s="130" t="b">
        <v>0</v>
      </c>
      <c r="E101" s="129" t="s">
        <v>93</v>
      </c>
      <c r="F101" s="129" t="s">
        <v>4001</v>
      </c>
      <c r="G101" s="129"/>
      <c r="H101" s="129" t="s">
        <v>513</v>
      </c>
      <c r="I101" s="129" t="s">
        <v>4002</v>
      </c>
      <c r="J101" s="129" t="s">
        <v>3355</v>
      </c>
      <c r="K101" s="129" t="s">
        <v>497</v>
      </c>
      <c r="L101" s="129" t="s">
        <v>94</v>
      </c>
      <c r="M101" s="129" t="s">
        <v>498</v>
      </c>
      <c r="N101" s="129" t="s">
        <v>370</v>
      </c>
      <c r="O101" s="129" t="s">
        <v>314</v>
      </c>
      <c r="P101" s="3"/>
      <c r="Q101" s="129" t="s">
        <v>403</v>
      </c>
      <c r="R101" s="129" t="s">
        <v>370</v>
      </c>
      <c r="S101" s="130" t="b">
        <v>1</v>
      </c>
      <c r="T101" s="3"/>
      <c r="U101" s="3"/>
      <c r="V101" s="131">
        <v>43599</v>
      </c>
      <c r="W101" s="129" t="s">
        <v>370</v>
      </c>
      <c r="X101" s="3"/>
      <c r="Y101" s="3"/>
      <c r="Z101" s="129" t="s">
        <v>370</v>
      </c>
      <c r="AA101" s="3"/>
      <c r="AB101" s="3"/>
      <c r="AC101" s="129" t="s">
        <v>370</v>
      </c>
      <c r="AD101" s="3"/>
      <c r="AE101" s="129" t="s">
        <v>370</v>
      </c>
      <c r="AF101" s="129" t="s">
        <v>370</v>
      </c>
      <c r="AG101" s="129" t="s">
        <v>370</v>
      </c>
      <c r="AH101" s="127" t="str">
        <f t="shared" si="1"/>
        <v>FS</v>
      </c>
      <c r="AI101" s="127" t="b">
        <f>ISNUMBER(SEARCH("IRT",Table1[[#This Row],[Current_Status]]))</f>
        <v>0</v>
      </c>
      <c r="AJ101" s="128">
        <f>YEAR(Table1[[#This Row],[Project_Initiated]])</f>
        <v>2019</v>
      </c>
      <c r="AK101" s="67">
        <v>43647</v>
      </c>
      <c r="AL101" s="67" t="str">
        <f>IF(Table1[[#This Row],[Current_Status]]="Complete",IF(Table1[[#This Row],[Project_Description]]&gt;=DATE(2019,7,1),"FY 19 - 20","FY 18 - 19"),"")</f>
        <v/>
      </c>
      <c r="AX101"/>
      <c r="BA101" s="2"/>
    </row>
    <row r="102" spans="1:53" x14ac:dyDescent="0.25">
      <c r="A102" s="129" t="s">
        <v>1288</v>
      </c>
      <c r="B102" s="129" t="s">
        <v>370</v>
      </c>
      <c r="C102" s="129" t="s">
        <v>1288</v>
      </c>
      <c r="D102" s="130" t="b">
        <v>0</v>
      </c>
      <c r="E102" s="129" t="s">
        <v>93</v>
      </c>
      <c r="F102" s="129" t="s">
        <v>4000</v>
      </c>
      <c r="G102" s="129" t="s">
        <v>1289</v>
      </c>
      <c r="H102" s="129" t="s">
        <v>1431</v>
      </c>
      <c r="I102" s="129" t="s">
        <v>500</v>
      </c>
      <c r="J102" s="129" t="s">
        <v>3372</v>
      </c>
      <c r="K102" s="129" t="s">
        <v>497</v>
      </c>
      <c r="L102" s="129" t="s">
        <v>94</v>
      </c>
      <c r="M102" s="129" t="s">
        <v>501</v>
      </c>
      <c r="N102" s="129" t="s">
        <v>370</v>
      </c>
      <c r="O102" s="129" t="s">
        <v>338</v>
      </c>
      <c r="P102" s="3"/>
      <c r="Q102" s="129" t="s">
        <v>403</v>
      </c>
      <c r="R102" s="129" t="s">
        <v>426</v>
      </c>
      <c r="S102" s="130" t="b">
        <v>0</v>
      </c>
      <c r="T102" s="3"/>
      <c r="U102" s="3"/>
      <c r="V102" s="131">
        <v>43298</v>
      </c>
      <c r="W102" s="129" t="s">
        <v>370</v>
      </c>
      <c r="X102" s="3"/>
      <c r="Y102" s="3"/>
      <c r="Z102" s="129" t="s">
        <v>370</v>
      </c>
      <c r="AA102" s="3"/>
      <c r="AB102" s="3"/>
      <c r="AC102" s="129" t="s">
        <v>1290</v>
      </c>
      <c r="AD102" s="3"/>
      <c r="AE102" s="129" t="s">
        <v>849</v>
      </c>
      <c r="AF102" s="129" t="s">
        <v>3427</v>
      </c>
      <c r="AG102" s="129" t="s">
        <v>3412</v>
      </c>
      <c r="AH102" s="127" t="str">
        <f t="shared" si="1"/>
        <v>FS</v>
      </c>
      <c r="AI102" s="127" t="b">
        <f>ISNUMBER(SEARCH("IRT",Table1[[#This Row],[Current_Status]]))</f>
        <v>0</v>
      </c>
      <c r="AJ102" s="128">
        <f>YEAR(Table1[[#This Row],[Project_Initiated]])</f>
        <v>2018</v>
      </c>
      <c r="AK102" s="67">
        <v>43647</v>
      </c>
      <c r="AL102" s="67" t="str">
        <f>IF(Table1[[#This Row],[Current_Status]]="Complete",IF(Table1[[#This Row],[Project_Description]]&gt;=DATE(2019,7,1),"FY 19 - 20","FY 18 - 19"),"")</f>
        <v/>
      </c>
      <c r="AX102"/>
      <c r="BA102" s="2"/>
    </row>
    <row r="103" spans="1:53" x14ac:dyDescent="0.25">
      <c r="A103" s="129" t="s">
        <v>1269</v>
      </c>
      <c r="B103" s="129" t="s">
        <v>370</v>
      </c>
      <c r="C103" s="129" t="s">
        <v>1269</v>
      </c>
      <c r="D103" s="130" t="b">
        <v>0</v>
      </c>
      <c r="E103" s="129" t="s">
        <v>93</v>
      </c>
      <c r="F103" s="129" t="s">
        <v>4005</v>
      </c>
      <c r="G103" s="129" t="s">
        <v>1270</v>
      </c>
      <c r="H103" s="129" t="s">
        <v>1431</v>
      </c>
      <c r="I103" s="129" t="s">
        <v>502</v>
      </c>
      <c r="J103" s="129" t="s">
        <v>3375</v>
      </c>
      <c r="K103" s="129" t="s">
        <v>497</v>
      </c>
      <c r="L103" s="129" t="s">
        <v>94</v>
      </c>
      <c r="M103" s="129" t="s">
        <v>388</v>
      </c>
      <c r="N103" s="129" t="s">
        <v>370</v>
      </c>
      <c r="O103" s="129" t="s">
        <v>338</v>
      </c>
      <c r="P103" s="3"/>
      <c r="Q103" s="129" t="s">
        <v>405</v>
      </c>
      <c r="R103" s="129" t="s">
        <v>370</v>
      </c>
      <c r="S103" s="130" t="b">
        <v>0</v>
      </c>
      <c r="T103" s="3"/>
      <c r="U103" s="3"/>
      <c r="V103" s="131">
        <v>43297</v>
      </c>
      <c r="W103" s="129" t="s">
        <v>370</v>
      </c>
      <c r="X103" s="3"/>
      <c r="Y103" s="3"/>
      <c r="Z103" s="129" t="s">
        <v>370</v>
      </c>
      <c r="AA103" s="3"/>
      <c r="AB103" s="3"/>
      <c r="AC103" s="129" t="s">
        <v>1270</v>
      </c>
      <c r="AD103" s="3"/>
      <c r="AE103" s="129" t="s">
        <v>849</v>
      </c>
      <c r="AF103" s="129" t="s">
        <v>3144</v>
      </c>
      <c r="AG103" s="129" t="s">
        <v>3411</v>
      </c>
      <c r="AH103" s="127" t="str">
        <f t="shared" si="1"/>
        <v>FS</v>
      </c>
      <c r="AI103" s="127" t="b">
        <f>ISNUMBER(SEARCH("IRT",Table1[[#This Row],[Current_Status]]))</f>
        <v>0</v>
      </c>
      <c r="AJ103" s="128">
        <f>YEAR(Table1[[#This Row],[Project_Initiated]])</f>
        <v>2018</v>
      </c>
      <c r="AK103" s="67">
        <v>43647</v>
      </c>
      <c r="AL103" s="67" t="str">
        <f>IF(Table1[[#This Row],[Current_Status]]="Complete",IF(Table1[[#This Row],[Project_Description]]&gt;=DATE(2019,7,1),"FY 19 - 20","FY 18 - 19"),"")</f>
        <v/>
      </c>
      <c r="AX103"/>
      <c r="BA103" s="2"/>
    </row>
    <row r="104" spans="1:53" x14ac:dyDescent="0.25">
      <c r="A104" s="129" t="s">
        <v>3893</v>
      </c>
      <c r="B104" s="129" t="s">
        <v>370</v>
      </c>
      <c r="C104" s="129" t="s">
        <v>3893</v>
      </c>
      <c r="D104" s="130" t="b">
        <v>0</v>
      </c>
      <c r="E104" s="129" t="s">
        <v>93</v>
      </c>
      <c r="F104" s="129" t="s">
        <v>4003</v>
      </c>
      <c r="G104" s="129"/>
      <c r="H104" s="129" t="s">
        <v>1431</v>
      </c>
      <c r="I104" s="129" t="s">
        <v>4004</v>
      </c>
      <c r="J104" s="129" t="s">
        <v>3355</v>
      </c>
      <c r="K104" s="129" t="s">
        <v>497</v>
      </c>
      <c r="L104" s="129" t="s">
        <v>94</v>
      </c>
      <c r="M104" s="129" t="s">
        <v>388</v>
      </c>
      <c r="N104" s="129" t="s">
        <v>370</v>
      </c>
      <c r="O104" s="129" t="s">
        <v>314</v>
      </c>
      <c r="P104" s="3"/>
      <c r="Q104" s="129" t="s">
        <v>405</v>
      </c>
      <c r="R104" s="129" t="s">
        <v>370</v>
      </c>
      <c r="S104" s="130" t="b">
        <v>0</v>
      </c>
      <c r="T104" s="3"/>
      <c r="U104" s="3"/>
      <c r="V104" s="131">
        <v>43495</v>
      </c>
      <c r="W104" s="129" t="s">
        <v>370</v>
      </c>
      <c r="X104" s="3"/>
      <c r="Y104" s="3"/>
      <c r="Z104" s="129" t="s">
        <v>370</v>
      </c>
      <c r="AA104" s="3"/>
      <c r="AB104" s="3"/>
      <c r="AC104" s="129" t="s">
        <v>370</v>
      </c>
      <c r="AD104" s="3"/>
      <c r="AE104" s="129" t="s">
        <v>370</v>
      </c>
      <c r="AF104" s="129" t="s">
        <v>370</v>
      </c>
      <c r="AG104" s="129" t="s">
        <v>370</v>
      </c>
      <c r="AH104" s="127" t="str">
        <f t="shared" si="1"/>
        <v>FS</v>
      </c>
      <c r="AI104" s="127" t="b">
        <f>ISNUMBER(SEARCH("IRT",Table1[[#This Row],[Current_Status]]))</f>
        <v>0</v>
      </c>
      <c r="AJ104" s="128">
        <f>YEAR(Table1[[#This Row],[Project_Initiated]])</f>
        <v>2019</v>
      </c>
      <c r="AK104" s="67">
        <v>43647</v>
      </c>
      <c r="AL104" s="67" t="str">
        <f>IF(Table1[[#This Row],[Current_Status]]="Complete",IF(Table1[[#This Row],[Project_Description]]&gt;=DATE(2019,7,1),"FY 19 - 20","FY 18 - 19"),"")</f>
        <v/>
      </c>
      <c r="AX104"/>
      <c r="BA104" s="2"/>
    </row>
    <row r="105" spans="1:53" x14ac:dyDescent="0.25">
      <c r="A105" s="129" t="s">
        <v>1376</v>
      </c>
      <c r="B105" s="129" t="s">
        <v>370</v>
      </c>
      <c r="C105" s="129" t="s">
        <v>1376</v>
      </c>
      <c r="D105" s="130" t="b">
        <v>0</v>
      </c>
      <c r="E105" s="129" t="s">
        <v>93</v>
      </c>
      <c r="F105" s="129" t="s">
        <v>4006</v>
      </c>
      <c r="G105" s="133">
        <v>43448</v>
      </c>
      <c r="H105" s="129" t="s">
        <v>1431</v>
      </c>
      <c r="I105" s="129" t="s">
        <v>3145</v>
      </c>
      <c r="J105" s="129" t="s">
        <v>3354</v>
      </c>
      <c r="K105" s="129" t="s">
        <v>497</v>
      </c>
      <c r="L105" s="129" t="s">
        <v>94</v>
      </c>
      <c r="M105" s="129" t="s">
        <v>388</v>
      </c>
      <c r="N105" s="129" t="s">
        <v>370</v>
      </c>
      <c r="O105" s="129" t="s">
        <v>338</v>
      </c>
      <c r="P105" s="3"/>
      <c r="Q105" s="129" t="s">
        <v>407</v>
      </c>
      <c r="R105" s="129" t="s">
        <v>370</v>
      </c>
      <c r="S105" s="130" t="b">
        <v>0</v>
      </c>
      <c r="T105" s="3"/>
      <c r="U105" s="3"/>
      <c r="V105" s="131">
        <v>43376</v>
      </c>
      <c r="W105" s="129" t="s">
        <v>370</v>
      </c>
      <c r="X105" s="3"/>
      <c r="Y105" s="3"/>
      <c r="Z105" s="129" t="s">
        <v>370</v>
      </c>
      <c r="AA105" s="3"/>
      <c r="AB105" s="3"/>
      <c r="AC105" s="129" t="s">
        <v>3433</v>
      </c>
      <c r="AD105" s="131">
        <v>43376</v>
      </c>
      <c r="AE105" s="129" t="s">
        <v>849</v>
      </c>
      <c r="AF105" s="129" t="s">
        <v>370</v>
      </c>
      <c r="AG105" s="129" t="s">
        <v>3412</v>
      </c>
      <c r="AH105" s="127" t="str">
        <f t="shared" si="1"/>
        <v>FS</v>
      </c>
      <c r="AI105" s="127" t="b">
        <f>ISNUMBER(SEARCH("IRT",Table1[[#This Row],[Current_Status]]))</f>
        <v>0</v>
      </c>
      <c r="AJ105" s="128">
        <f>YEAR(Table1[[#This Row],[Project_Initiated]])</f>
        <v>2018</v>
      </c>
      <c r="AK105" s="67">
        <v>43647</v>
      </c>
      <c r="AL105" s="67" t="str">
        <f>IF(Table1[[#This Row],[Current_Status]]="Complete",IF(Table1[[#This Row],[Project_Description]]&gt;=DATE(2019,7,1),"FY 19 - 20","FY 18 - 19"),"")</f>
        <v>FY 18 - 19</v>
      </c>
      <c r="AX105"/>
      <c r="BA105" s="2"/>
    </row>
    <row r="106" spans="1:53" x14ac:dyDescent="0.25">
      <c r="A106" s="129" t="s">
        <v>4410</v>
      </c>
      <c r="B106" s="129" t="s">
        <v>370</v>
      </c>
      <c r="C106" s="129" t="s">
        <v>4410</v>
      </c>
      <c r="D106" s="130" t="b">
        <v>0</v>
      </c>
      <c r="E106" s="129" t="s">
        <v>93</v>
      </c>
      <c r="F106" s="129" t="s">
        <v>4411</v>
      </c>
      <c r="G106" s="129"/>
      <c r="H106" s="129" t="s">
        <v>513</v>
      </c>
      <c r="I106" s="129" t="s">
        <v>4412</v>
      </c>
      <c r="J106" s="129" t="s">
        <v>3342</v>
      </c>
      <c r="K106" s="129" t="s">
        <v>497</v>
      </c>
      <c r="L106" s="129" t="s">
        <v>94</v>
      </c>
      <c r="M106" s="129" t="s">
        <v>4413</v>
      </c>
      <c r="N106" s="129" t="s">
        <v>370</v>
      </c>
      <c r="O106" s="129" t="s">
        <v>338</v>
      </c>
      <c r="P106" s="3"/>
      <c r="Q106" s="129" t="s">
        <v>419</v>
      </c>
      <c r="R106" s="129" t="s">
        <v>370</v>
      </c>
      <c r="S106" s="130" t="b">
        <v>0</v>
      </c>
      <c r="T106" s="3"/>
      <c r="U106" s="3"/>
      <c r="V106" s="131">
        <v>43594</v>
      </c>
      <c r="W106" s="129" t="s">
        <v>370</v>
      </c>
      <c r="X106" s="3"/>
      <c r="Y106" s="3"/>
      <c r="Z106" s="129" t="s">
        <v>370</v>
      </c>
      <c r="AA106" s="3"/>
      <c r="AB106" s="3"/>
      <c r="AC106" s="129" t="s">
        <v>370</v>
      </c>
      <c r="AD106" s="3"/>
      <c r="AE106" s="129" t="s">
        <v>849</v>
      </c>
      <c r="AF106" s="129" t="s">
        <v>4509</v>
      </c>
      <c r="AG106" s="129" t="s">
        <v>370</v>
      </c>
      <c r="AH106" s="127" t="str">
        <f t="shared" si="1"/>
        <v>FS</v>
      </c>
      <c r="AI106" s="127" t="b">
        <f>ISNUMBER(SEARCH("IRT",Table1[[#This Row],[Current_Status]]))</f>
        <v>0</v>
      </c>
      <c r="AJ106" s="128">
        <f>YEAR(Table1[[#This Row],[Project_Initiated]])</f>
        <v>2019</v>
      </c>
      <c r="AK106" s="67">
        <v>43647</v>
      </c>
      <c r="AL106" s="67" t="str">
        <f>IF(Table1[[#This Row],[Current_Status]]="Complete",IF(Table1[[#This Row],[Project_Description]]&gt;=DATE(2019,7,1),"FY 19 - 20","FY 18 - 19"),"")</f>
        <v/>
      </c>
      <c r="AX106"/>
      <c r="BA106" s="2"/>
    </row>
    <row r="107" spans="1:53" x14ac:dyDescent="0.25">
      <c r="A107" s="129" t="s">
        <v>3466</v>
      </c>
      <c r="B107" s="129" t="s">
        <v>370</v>
      </c>
      <c r="C107" s="129" t="s">
        <v>3466</v>
      </c>
      <c r="D107" s="130" t="b">
        <v>0</v>
      </c>
      <c r="E107" s="129" t="s">
        <v>93</v>
      </c>
      <c r="F107" s="129" t="s">
        <v>4011</v>
      </c>
      <c r="G107" s="133">
        <v>43528</v>
      </c>
      <c r="H107" s="129" t="s">
        <v>1431</v>
      </c>
      <c r="I107" s="129" t="s">
        <v>3247</v>
      </c>
      <c r="J107" s="129" t="s">
        <v>3354</v>
      </c>
      <c r="K107" s="129" t="s">
        <v>497</v>
      </c>
      <c r="L107" s="129" t="s">
        <v>94</v>
      </c>
      <c r="M107" s="129" t="s">
        <v>3500</v>
      </c>
      <c r="N107" s="129" t="s">
        <v>370</v>
      </c>
      <c r="O107" s="129" t="s">
        <v>314</v>
      </c>
      <c r="P107" s="3"/>
      <c r="Q107" s="129" t="s">
        <v>419</v>
      </c>
      <c r="R107" s="129" t="s">
        <v>370</v>
      </c>
      <c r="S107" s="130" t="b">
        <v>0</v>
      </c>
      <c r="T107" s="3"/>
      <c r="U107" s="3"/>
      <c r="V107" s="131">
        <v>43474</v>
      </c>
      <c r="W107" s="129" t="s">
        <v>370</v>
      </c>
      <c r="X107" s="3"/>
      <c r="Y107" s="3"/>
      <c r="Z107" s="129" t="s">
        <v>370</v>
      </c>
      <c r="AA107" s="3"/>
      <c r="AB107" s="3"/>
      <c r="AC107" s="129" t="s">
        <v>3639</v>
      </c>
      <c r="AD107" s="3"/>
      <c r="AE107" s="129" t="s">
        <v>370</v>
      </c>
      <c r="AF107" s="129" t="s">
        <v>370</v>
      </c>
      <c r="AG107" s="129" t="s">
        <v>370</v>
      </c>
      <c r="AH107" s="127" t="str">
        <f t="shared" si="1"/>
        <v>FS</v>
      </c>
      <c r="AI107" s="127" t="b">
        <f>ISNUMBER(SEARCH("IRT",Table1[[#This Row],[Current_Status]]))</f>
        <v>0</v>
      </c>
      <c r="AJ107" s="128">
        <f>YEAR(Table1[[#This Row],[Project_Initiated]])</f>
        <v>2019</v>
      </c>
      <c r="AK107" s="67">
        <v>43647</v>
      </c>
      <c r="AL107" s="67" t="str">
        <f>IF(Table1[[#This Row],[Current_Status]]="Complete",IF(Table1[[#This Row],[Project_Description]]&gt;=DATE(2019,7,1),"FY 19 - 20","FY 18 - 19"),"")</f>
        <v>FY 18 - 19</v>
      </c>
      <c r="AX107"/>
      <c r="BA107" s="2"/>
    </row>
    <row r="108" spans="1:53" x14ac:dyDescent="0.25">
      <c r="A108" s="129" t="s">
        <v>3894</v>
      </c>
      <c r="B108" s="129" t="s">
        <v>370</v>
      </c>
      <c r="C108" s="129" t="s">
        <v>3894</v>
      </c>
      <c r="D108" s="130" t="b">
        <v>0</v>
      </c>
      <c r="E108" s="129" t="s">
        <v>93</v>
      </c>
      <c r="F108" s="129" t="s">
        <v>4007</v>
      </c>
      <c r="G108" s="129"/>
      <c r="H108" s="129" t="s">
        <v>513</v>
      </c>
      <c r="I108" s="129" t="s">
        <v>4008</v>
      </c>
      <c r="J108" s="129" t="s">
        <v>3355</v>
      </c>
      <c r="K108" s="129" t="s">
        <v>497</v>
      </c>
      <c r="L108" s="129" t="s">
        <v>94</v>
      </c>
      <c r="M108" s="129" t="s">
        <v>4009</v>
      </c>
      <c r="N108" s="129" t="s">
        <v>370</v>
      </c>
      <c r="O108" s="129" t="s">
        <v>314</v>
      </c>
      <c r="P108" s="3"/>
      <c r="Q108" s="129" t="s">
        <v>419</v>
      </c>
      <c r="R108" s="129" t="s">
        <v>370</v>
      </c>
      <c r="S108" s="130" t="b">
        <v>0</v>
      </c>
      <c r="T108" s="3"/>
      <c r="U108" s="3"/>
      <c r="V108" s="131">
        <v>43501</v>
      </c>
      <c r="W108" s="129" t="s">
        <v>370</v>
      </c>
      <c r="X108" s="3"/>
      <c r="Y108" s="3"/>
      <c r="Z108" s="129" t="s">
        <v>370</v>
      </c>
      <c r="AA108" s="3"/>
      <c r="AB108" s="3"/>
      <c r="AC108" s="129" t="s">
        <v>370</v>
      </c>
      <c r="AD108" s="3"/>
      <c r="AE108" s="129" t="s">
        <v>370</v>
      </c>
      <c r="AF108" s="129" t="s">
        <v>370</v>
      </c>
      <c r="AG108" s="129" t="s">
        <v>370</v>
      </c>
      <c r="AH108" s="127" t="str">
        <f t="shared" si="1"/>
        <v>FS</v>
      </c>
      <c r="AI108" s="127" t="b">
        <f>ISNUMBER(SEARCH("IRT",Table1[[#This Row],[Current_Status]]))</f>
        <v>0</v>
      </c>
      <c r="AJ108" s="128">
        <f>YEAR(Table1[[#This Row],[Project_Initiated]])</f>
        <v>2019</v>
      </c>
      <c r="AK108" s="67">
        <v>43647</v>
      </c>
      <c r="AL108" s="67" t="str">
        <f>IF(Table1[[#This Row],[Current_Status]]="Complete",IF(Table1[[#This Row],[Project_Description]]&gt;=DATE(2019,7,1),"FY 19 - 20","FY 18 - 19"),"")</f>
        <v/>
      </c>
      <c r="AX108"/>
      <c r="BA108" s="2"/>
    </row>
    <row r="109" spans="1:53" x14ac:dyDescent="0.25">
      <c r="A109" s="129" t="s">
        <v>504</v>
      </c>
      <c r="B109" s="129" t="s">
        <v>370</v>
      </c>
      <c r="C109" s="129" t="s">
        <v>504</v>
      </c>
      <c r="D109" s="130" t="b">
        <v>0</v>
      </c>
      <c r="E109" s="129" t="s">
        <v>93</v>
      </c>
      <c r="F109" s="129" t="s">
        <v>4010</v>
      </c>
      <c r="G109" s="133">
        <v>43412</v>
      </c>
      <c r="H109" s="129" t="s">
        <v>513</v>
      </c>
      <c r="I109" s="129" t="s">
        <v>3146</v>
      </c>
      <c r="J109" s="129" t="s">
        <v>3354</v>
      </c>
      <c r="K109" s="129" t="s">
        <v>497</v>
      </c>
      <c r="L109" s="129" t="s">
        <v>94</v>
      </c>
      <c r="M109" s="129" t="s">
        <v>499</v>
      </c>
      <c r="N109" s="129" t="s">
        <v>370</v>
      </c>
      <c r="O109" s="129" t="s">
        <v>314</v>
      </c>
      <c r="P109" s="3"/>
      <c r="Q109" s="129" t="s">
        <v>419</v>
      </c>
      <c r="R109" s="129" t="s">
        <v>370</v>
      </c>
      <c r="S109" s="130" t="b">
        <v>1</v>
      </c>
      <c r="T109" s="3"/>
      <c r="U109" s="3"/>
      <c r="V109" s="131">
        <v>43304</v>
      </c>
      <c r="W109" s="129" t="s">
        <v>370</v>
      </c>
      <c r="X109" s="3"/>
      <c r="Y109" s="3"/>
      <c r="Z109" s="129" t="s">
        <v>370</v>
      </c>
      <c r="AA109" s="3"/>
      <c r="AB109" s="3"/>
      <c r="AC109" s="129" t="s">
        <v>890</v>
      </c>
      <c r="AD109" s="3"/>
      <c r="AE109" s="129" t="s">
        <v>314</v>
      </c>
      <c r="AF109" s="129" t="s">
        <v>890</v>
      </c>
      <c r="AG109" s="129" t="s">
        <v>890</v>
      </c>
      <c r="AH109" s="127" t="str">
        <f t="shared" si="1"/>
        <v>FS</v>
      </c>
      <c r="AI109" s="127" t="b">
        <f>ISNUMBER(SEARCH("IRT",Table1[[#This Row],[Current_Status]]))</f>
        <v>0</v>
      </c>
      <c r="AJ109" s="128">
        <f>YEAR(Table1[[#This Row],[Project_Initiated]])</f>
        <v>2018</v>
      </c>
      <c r="AK109" s="67">
        <v>43647</v>
      </c>
      <c r="AL109" s="67" t="str">
        <f>IF(Table1[[#This Row],[Current_Status]]="Complete",IF(Table1[[#This Row],[Project_Description]]&gt;=DATE(2019,7,1),"FY 19 - 20","FY 18 - 19"),"")</f>
        <v>FY 18 - 19</v>
      </c>
      <c r="AX109"/>
      <c r="BA109" s="2"/>
    </row>
    <row r="110" spans="1:53" x14ac:dyDescent="0.25">
      <c r="A110" s="129" t="s">
        <v>3895</v>
      </c>
      <c r="B110" s="129" t="s">
        <v>370</v>
      </c>
      <c r="C110" s="129" t="s">
        <v>3895</v>
      </c>
      <c r="D110" s="130" t="b">
        <v>0</v>
      </c>
      <c r="E110" s="129" t="s">
        <v>93</v>
      </c>
      <c r="F110" s="129" t="s">
        <v>4013</v>
      </c>
      <c r="G110" s="129"/>
      <c r="H110" s="129" t="s">
        <v>1431</v>
      </c>
      <c r="I110" s="129" t="s">
        <v>4014</v>
      </c>
      <c r="J110" s="129" t="s">
        <v>3355</v>
      </c>
      <c r="K110" s="129" t="s">
        <v>497</v>
      </c>
      <c r="L110" s="129" t="s">
        <v>94</v>
      </c>
      <c r="M110" s="129" t="s">
        <v>511</v>
      </c>
      <c r="N110" s="129" t="s">
        <v>370</v>
      </c>
      <c r="O110" s="129" t="s">
        <v>314</v>
      </c>
      <c r="P110" s="3"/>
      <c r="Q110" s="129" t="s">
        <v>339</v>
      </c>
      <c r="R110" s="129" t="s">
        <v>370</v>
      </c>
      <c r="S110" s="130" t="b">
        <v>0</v>
      </c>
      <c r="T110" s="3"/>
      <c r="U110" s="3"/>
      <c r="V110" s="131">
        <v>43588</v>
      </c>
      <c r="W110" s="129" t="s">
        <v>370</v>
      </c>
      <c r="X110" s="3"/>
      <c r="Y110" s="3"/>
      <c r="Z110" s="129" t="s">
        <v>370</v>
      </c>
      <c r="AA110" s="3"/>
      <c r="AB110" s="3"/>
      <c r="AC110" s="129" t="s">
        <v>370</v>
      </c>
      <c r="AD110" s="3"/>
      <c r="AE110" s="129" t="s">
        <v>370</v>
      </c>
      <c r="AF110" s="129" t="s">
        <v>370</v>
      </c>
      <c r="AG110" s="129" t="s">
        <v>370</v>
      </c>
      <c r="AH110" s="127" t="str">
        <f t="shared" si="1"/>
        <v>FS</v>
      </c>
      <c r="AI110" s="127" t="b">
        <f>ISNUMBER(SEARCH("IRT",Table1[[#This Row],[Current_Status]]))</f>
        <v>0</v>
      </c>
      <c r="AJ110" s="128">
        <f>YEAR(Table1[[#This Row],[Project_Initiated]])</f>
        <v>2019</v>
      </c>
      <c r="AK110" s="67">
        <v>43647</v>
      </c>
      <c r="AL110" s="67" t="str">
        <f>IF(Table1[[#This Row],[Current_Status]]="Complete",IF(Table1[[#This Row],[Project_Description]]&gt;=DATE(2019,7,1),"FY 19 - 20","FY 18 - 19"),"")</f>
        <v/>
      </c>
      <c r="AX110"/>
      <c r="BA110" s="2"/>
    </row>
    <row r="111" spans="1:53" x14ac:dyDescent="0.25">
      <c r="A111" s="129" t="s">
        <v>1373</v>
      </c>
      <c r="B111" s="129" t="s">
        <v>370</v>
      </c>
      <c r="C111" s="129" t="s">
        <v>1373</v>
      </c>
      <c r="D111" s="130" t="b">
        <v>0</v>
      </c>
      <c r="E111" s="129" t="s">
        <v>93</v>
      </c>
      <c r="F111" s="129" t="s">
        <v>4015</v>
      </c>
      <c r="G111" s="133">
        <v>43528</v>
      </c>
      <c r="H111" s="129" t="s">
        <v>790</v>
      </c>
      <c r="I111" s="129" t="s">
        <v>3130</v>
      </c>
      <c r="J111" s="129" t="s">
        <v>3354</v>
      </c>
      <c r="K111" s="129" t="s">
        <v>497</v>
      </c>
      <c r="L111" s="129" t="s">
        <v>94</v>
      </c>
      <c r="M111" s="129" t="s">
        <v>388</v>
      </c>
      <c r="N111" s="129" t="s">
        <v>370</v>
      </c>
      <c r="O111" s="129" t="s">
        <v>314</v>
      </c>
      <c r="P111" s="3"/>
      <c r="Q111" s="129" t="s">
        <v>339</v>
      </c>
      <c r="R111" s="129" t="s">
        <v>370</v>
      </c>
      <c r="S111" s="130" t="b">
        <v>0</v>
      </c>
      <c r="T111" s="3"/>
      <c r="U111" s="3"/>
      <c r="V111" s="131">
        <v>43376</v>
      </c>
      <c r="W111" s="129" t="s">
        <v>370</v>
      </c>
      <c r="X111" s="3"/>
      <c r="Y111" s="3"/>
      <c r="Z111" s="129" t="s">
        <v>370</v>
      </c>
      <c r="AA111" s="3"/>
      <c r="AB111" s="3"/>
      <c r="AC111" s="129" t="s">
        <v>3639</v>
      </c>
      <c r="AD111" s="3"/>
      <c r="AE111" s="129" t="s">
        <v>314</v>
      </c>
      <c r="AF111" s="129" t="s">
        <v>890</v>
      </c>
      <c r="AG111" s="129" t="s">
        <v>890</v>
      </c>
      <c r="AH111" s="127" t="str">
        <f t="shared" si="1"/>
        <v>FS</v>
      </c>
      <c r="AI111" s="127" t="b">
        <f>ISNUMBER(SEARCH("IRT",Table1[[#This Row],[Current_Status]]))</f>
        <v>0</v>
      </c>
      <c r="AJ111" s="128">
        <f>YEAR(Table1[[#This Row],[Project_Initiated]])</f>
        <v>2018</v>
      </c>
      <c r="AK111" s="67">
        <v>43647</v>
      </c>
      <c r="AL111" s="67" t="str">
        <f>IF(Table1[[#This Row],[Current_Status]]="Complete",IF(Table1[[#This Row],[Project_Description]]&gt;=DATE(2019,7,1),"FY 19 - 20","FY 18 - 19"),"")</f>
        <v>FY 18 - 19</v>
      </c>
      <c r="AX111"/>
      <c r="BA111" s="2"/>
    </row>
    <row r="112" spans="1:53" x14ac:dyDescent="0.25">
      <c r="A112" s="129" t="s">
        <v>1304</v>
      </c>
      <c r="B112" s="129" t="s">
        <v>370</v>
      </c>
      <c r="C112" s="129" t="s">
        <v>1304</v>
      </c>
      <c r="D112" s="130" t="b">
        <v>0</v>
      </c>
      <c r="E112" s="129" t="s">
        <v>93</v>
      </c>
      <c r="F112" s="129" t="s">
        <v>4012</v>
      </c>
      <c r="G112" s="133">
        <v>43383</v>
      </c>
      <c r="H112" s="129" t="s">
        <v>513</v>
      </c>
      <c r="I112" s="129" t="s">
        <v>3147</v>
      </c>
      <c r="J112" s="129" t="s">
        <v>3354</v>
      </c>
      <c r="K112" s="129" t="s">
        <v>497</v>
      </c>
      <c r="L112" s="129" t="s">
        <v>94</v>
      </c>
      <c r="M112" s="129" t="s">
        <v>1305</v>
      </c>
      <c r="N112" s="129" t="s">
        <v>370</v>
      </c>
      <c r="O112" s="129" t="s">
        <v>314</v>
      </c>
      <c r="P112" s="3"/>
      <c r="Q112" s="129" t="s">
        <v>339</v>
      </c>
      <c r="R112" s="129" t="s">
        <v>370</v>
      </c>
      <c r="S112" s="130" t="b">
        <v>1</v>
      </c>
      <c r="T112" s="3"/>
      <c r="U112" s="3"/>
      <c r="V112" s="131">
        <v>43321</v>
      </c>
      <c r="W112" s="129" t="s">
        <v>370</v>
      </c>
      <c r="X112" s="3"/>
      <c r="Y112" s="3"/>
      <c r="Z112" s="129" t="s">
        <v>370</v>
      </c>
      <c r="AA112" s="3"/>
      <c r="AB112" s="3"/>
      <c r="AC112" s="129" t="s">
        <v>890</v>
      </c>
      <c r="AD112" s="3"/>
      <c r="AE112" s="129" t="s">
        <v>314</v>
      </c>
      <c r="AF112" s="129" t="s">
        <v>890</v>
      </c>
      <c r="AG112" s="129" t="s">
        <v>890</v>
      </c>
      <c r="AH112" s="127" t="str">
        <f t="shared" si="1"/>
        <v>FS</v>
      </c>
      <c r="AI112" s="127" t="b">
        <f>ISNUMBER(SEARCH("IRT",Table1[[#This Row],[Current_Status]]))</f>
        <v>0</v>
      </c>
      <c r="AJ112" s="128">
        <f>YEAR(Table1[[#This Row],[Project_Initiated]])</f>
        <v>2018</v>
      </c>
      <c r="AK112" s="67">
        <v>43647</v>
      </c>
      <c r="AL112" s="67" t="str">
        <f>IF(Table1[[#This Row],[Current_Status]]="Complete",IF(Table1[[#This Row],[Project_Description]]&gt;=DATE(2019,7,1),"FY 19 - 20","FY 18 - 19"),"")</f>
        <v>FY 18 - 19</v>
      </c>
      <c r="AX112"/>
      <c r="BA112" s="2"/>
    </row>
    <row r="113" spans="1:53" x14ac:dyDescent="0.25">
      <c r="A113" s="129" t="s">
        <v>4414</v>
      </c>
      <c r="B113" s="129" t="s">
        <v>370</v>
      </c>
      <c r="C113" s="129" t="s">
        <v>4414</v>
      </c>
      <c r="D113" s="130" t="b">
        <v>0</v>
      </c>
      <c r="E113" s="129" t="s">
        <v>93</v>
      </c>
      <c r="F113" s="129" t="s">
        <v>4415</v>
      </c>
      <c r="G113" s="129"/>
      <c r="H113" s="129" t="s">
        <v>513</v>
      </c>
      <c r="I113" s="129" t="s">
        <v>4416</v>
      </c>
      <c r="J113" s="129" t="s">
        <v>3342</v>
      </c>
      <c r="K113" s="129" t="s">
        <v>497</v>
      </c>
      <c r="L113" s="129" t="s">
        <v>94</v>
      </c>
      <c r="M113" s="129" t="s">
        <v>4413</v>
      </c>
      <c r="N113" s="129" t="s">
        <v>370</v>
      </c>
      <c r="O113" s="129" t="s">
        <v>338</v>
      </c>
      <c r="P113" s="3"/>
      <c r="Q113" s="129" t="s">
        <v>339</v>
      </c>
      <c r="R113" s="129" t="s">
        <v>370</v>
      </c>
      <c r="S113" s="130" t="b">
        <v>0</v>
      </c>
      <c r="T113" s="3"/>
      <c r="U113" s="3"/>
      <c r="V113" s="131">
        <v>43594</v>
      </c>
      <c r="W113" s="129" t="s">
        <v>370</v>
      </c>
      <c r="X113" s="3"/>
      <c r="Y113" s="3"/>
      <c r="Z113" s="129" t="s">
        <v>370</v>
      </c>
      <c r="AA113" s="3"/>
      <c r="AB113" s="3"/>
      <c r="AC113" s="129" t="s">
        <v>370</v>
      </c>
      <c r="AD113" s="3"/>
      <c r="AE113" s="129" t="s">
        <v>849</v>
      </c>
      <c r="AF113" s="129" t="s">
        <v>4510</v>
      </c>
      <c r="AG113" s="129" t="s">
        <v>370</v>
      </c>
      <c r="AH113" s="127" t="str">
        <f t="shared" si="1"/>
        <v>FS</v>
      </c>
      <c r="AI113" s="127" t="b">
        <f>ISNUMBER(SEARCH("IRT",Table1[[#This Row],[Current_Status]]))</f>
        <v>0</v>
      </c>
      <c r="AJ113" s="128">
        <f>YEAR(Table1[[#This Row],[Project_Initiated]])</f>
        <v>2019</v>
      </c>
      <c r="AK113" s="67">
        <v>43647</v>
      </c>
      <c r="AL113" s="67" t="str">
        <f>IF(Table1[[#This Row],[Current_Status]]="Complete",IF(Table1[[#This Row],[Project_Description]]&gt;=DATE(2019,7,1),"FY 19 - 20","FY 18 - 19"),"")</f>
        <v/>
      </c>
      <c r="AX113"/>
      <c r="BA113" s="2"/>
    </row>
    <row r="114" spans="1:53" x14ac:dyDescent="0.25">
      <c r="A114" s="129" t="s">
        <v>3896</v>
      </c>
      <c r="B114" s="129" t="s">
        <v>370</v>
      </c>
      <c r="C114" s="129" t="s">
        <v>3896</v>
      </c>
      <c r="D114" s="130" t="b">
        <v>0</v>
      </c>
      <c r="E114" s="129" t="s">
        <v>93</v>
      </c>
      <c r="F114" s="129" t="s">
        <v>4018</v>
      </c>
      <c r="G114" s="129"/>
      <c r="H114" s="129" t="s">
        <v>513</v>
      </c>
      <c r="I114" s="129" t="s">
        <v>4019</v>
      </c>
      <c r="J114" s="129" t="s">
        <v>3355</v>
      </c>
      <c r="K114" s="129" t="s">
        <v>497</v>
      </c>
      <c r="L114" s="129" t="s">
        <v>94</v>
      </c>
      <c r="M114" s="129" t="s">
        <v>498</v>
      </c>
      <c r="N114" s="129" t="s">
        <v>370</v>
      </c>
      <c r="O114" s="129" t="s">
        <v>314</v>
      </c>
      <c r="P114" s="3"/>
      <c r="Q114" s="129" t="s">
        <v>422</v>
      </c>
      <c r="R114" s="129" t="s">
        <v>370</v>
      </c>
      <c r="S114" s="130" t="b">
        <v>0</v>
      </c>
      <c r="T114" s="3"/>
      <c r="U114" s="3"/>
      <c r="V114" s="131">
        <v>43600</v>
      </c>
      <c r="W114" s="129" t="s">
        <v>370</v>
      </c>
      <c r="X114" s="3"/>
      <c r="Y114" s="3"/>
      <c r="Z114" s="129" t="s">
        <v>370</v>
      </c>
      <c r="AA114" s="3"/>
      <c r="AB114" s="3"/>
      <c r="AC114" s="129" t="s">
        <v>370</v>
      </c>
      <c r="AD114" s="3"/>
      <c r="AE114" s="129" t="s">
        <v>370</v>
      </c>
      <c r="AF114" s="129" t="s">
        <v>370</v>
      </c>
      <c r="AG114" s="129" t="s">
        <v>370</v>
      </c>
      <c r="AH114" s="127" t="str">
        <f t="shared" si="1"/>
        <v>FS</v>
      </c>
      <c r="AI114" s="127" t="b">
        <f>ISNUMBER(SEARCH("IRT",Table1[[#This Row],[Current_Status]]))</f>
        <v>0</v>
      </c>
      <c r="AJ114" s="128">
        <f>YEAR(Table1[[#This Row],[Project_Initiated]])</f>
        <v>2019</v>
      </c>
      <c r="AK114" s="67">
        <v>43647</v>
      </c>
      <c r="AL114" s="67" t="str">
        <f>IF(Table1[[#This Row],[Current_Status]]="Complete",IF(Table1[[#This Row],[Project_Description]]&gt;=DATE(2019,7,1),"FY 19 - 20","FY 18 - 19"),"")</f>
        <v/>
      </c>
      <c r="AX114"/>
      <c r="BA114" s="2"/>
    </row>
    <row r="115" spans="1:53" x14ac:dyDescent="0.25">
      <c r="A115" s="129" t="s">
        <v>505</v>
      </c>
      <c r="B115" s="129" t="s">
        <v>370</v>
      </c>
      <c r="C115" s="129" t="s">
        <v>505</v>
      </c>
      <c r="D115" s="130" t="b">
        <v>0</v>
      </c>
      <c r="E115" s="129" t="s">
        <v>93</v>
      </c>
      <c r="F115" s="129" t="s">
        <v>4016</v>
      </c>
      <c r="G115" s="133">
        <v>43514</v>
      </c>
      <c r="H115" s="129" t="s">
        <v>513</v>
      </c>
      <c r="I115" s="129" t="s">
        <v>3148</v>
      </c>
      <c r="J115" s="129" t="s">
        <v>3354</v>
      </c>
      <c r="K115" s="129" t="s">
        <v>497</v>
      </c>
      <c r="L115" s="129" t="s">
        <v>94</v>
      </c>
      <c r="M115" s="129" t="s">
        <v>506</v>
      </c>
      <c r="N115" s="129" t="s">
        <v>370</v>
      </c>
      <c r="O115" s="129" t="s">
        <v>338</v>
      </c>
      <c r="P115" s="3"/>
      <c r="Q115" s="129" t="s">
        <v>422</v>
      </c>
      <c r="R115" s="129" t="s">
        <v>370</v>
      </c>
      <c r="S115" s="130" t="b">
        <v>1</v>
      </c>
      <c r="T115" s="3"/>
      <c r="U115" s="3"/>
      <c r="V115" s="131">
        <v>43335</v>
      </c>
      <c r="W115" s="129" t="s">
        <v>370</v>
      </c>
      <c r="X115" s="3"/>
      <c r="Y115" s="3"/>
      <c r="Z115" s="129" t="s">
        <v>370</v>
      </c>
      <c r="AA115" s="3"/>
      <c r="AB115" s="3"/>
      <c r="AC115" s="129" t="s">
        <v>3615</v>
      </c>
      <c r="AD115" s="3"/>
      <c r="AE115" s="129" t="s">
        <v>849</v>
      </c>
      <c r="AF115" s="129" t="s">
        <v>1313</v>
      </c>
      <c r="AG115" s="129" t="s">
        <v>3412</v>
      </c>
      <c r="AH115" s="127" t="str">
        <f t="shared" si="1"/>
        <v>FS</v>
      </c>
      <c r="AI115" s="127" t="b">
        <f>ISNUMBER(SEARCH("IRT",Table1[[#This Row],[Current_Status]]))</f>
        <v>0</v>
      </c>
      <c r="AJ115" s="128">
        <f>YEAR(Table1[[#This Row],[Project_Initiated]])</f>
        <v>2018</v>
      </c>
      <c r="AK115" s="67">
        <v>43647</v>
      </c>
      <c r="AL115" s="67" t="str">
        <f>IF(Table1[[#This Row],[Current_Status]]="Complete",IF(Table1[[#This Row],[Project_Description]]&gt;=DATE(2019,7,1),"FY 19 - 20","FY 18 - 19"),"")</f>
        <v>FY 18 - 19</v>
      </c>
      <c r="AX115"/>
      <c r="BA115" s="2"/>
    </row>
    <row r="116" spans="1:53" x14ac:dyDescent="0.25">
      <c r="A116" s="129" t="s">
        <v>1381</v>
      </c>
      <c r="B116" s="129" t="s">
        <v>370</v>
      </c>
      <c r="C116" s="129" t="s">
        <v>1381</v>
      </c>
      <c r="D116" s="130" t="b">
        <v>0</v>
      </c>
      <c r="E116" s="129" t="s">
        <v>93</v>
      </c>
      <c r="F116" s="129" t="s">
        <v>4017</v>
      </c>
      <c r="G116" s="133">
        <v>43528</v>
      </c>
      <c r="H116" s="129" t="s">
        <v>1431</v>
      </c>
      <c r="I116" s="129" t="s">
        <v>376</v>
      </c>
      <c r="J116" s="129" t="s">
        <v>3354</v>
      </c>
      <c r="K116" s="129" t="s">
        <v>497</v>
      </c>
      <c r="L116" s="129" t="s">
        <v>94</v>
      </c>
      <c r="M116" s="129" t="s">
        <v>388</v>
      </c>
      <c r="N116" s="129" t="s">
        <v>370</v>
      </c>
      <c r="O116" s="129" t="s">
        <v>314</v>
      </c>
      <c r="P116" s="3"/>
      <c r="Q116" s="129" t="s">
        <v>422</v>
      </c>
      <c r="R116" s="129" t="s">
        <v>370</v>
      </c>
      <c r="S116" s="130" t="b">
        <v>0</v>
      </c>
      <c r="T116" s="3"/>
      <c r="U116" s="3"/>
      <c r="V116" s="131">
        <v>43378</v>
      </c>
      <c r="W116" s="129" t="s">
        <v>370</v>
      </c>
      <c r="X116" s="3"/>
      <c r="Y116" s="3"/>
      <c r="Z116" s="129" t="s">
        <v>370</v>
      </c>
      <c r="AA116" s="3"/>
      <c r="AB116" s="3"/>
      <c r="AC116" s="129" t="s">
        <v>3639</v>
      </c>
      <c r="AD116" s="3"/>
      <c r="AE116" s="129" t="s">
        <v>314</v>
      </c>
      <c r="AF116" s="129" t="s">
        <v>890</v>
      </c>
      <c r="AG116" s="129" t="s">
        <v>890</v>
      </c>
      <c r="AH116" s="127" t="str">
        <f t="shared" si="1"/>
        <v>FS</v>
      </c>
      <c r="AI116" s="127" t="b">
        <f>ISNUMBER(SEARCH("IRT",Table1[[#This Row],[Current_Status]]))</f>
        <v>0</v>
      </c>
      <c r="AJ116" s="128">
        <f>YEAR(Table1[[#This Row],[Project_Initiated]])</f>
        <v>2018</v>
      </c>
      <c r="AK116" s="67">
        <v>43647</v>
      </c>
      <c r="AL116" s="67" t="str">
        <f>IF(Table1[[#This Row],[Current_Status]]="Complete",IF(Table1[[#This Row],[Project_Description]]&gt;=DATE(2019,7,1),"FY 19 - 20","FY 18 - 19"),"")</f>
        <v>FY 18 - 19</v>
      </c>
      <c r="AX116"/>
      <c r="BA116" s="2"/>
    </row>
    <row r="117" spans="1:53" x14ac:dyDescent="0.25">
      <c r="A117" s="129" t="s">
        <v>3467</v>
      </c>
      <c r="B117" s="129" t="s">
        <v>370</v>
      </c>
      <c r="C117" s="129" t="s">
        <v>3467</v>
      </c>
      <c r="D117" s="130" t="b">
        <v>0</v>
      </c>
      <c r="E117" s="129" t="s">
        <v>93</v>
      </c>
      <c r="F117" s="129" t="s">
        <v>4021</v>
      </c>
      <c r="G117" s="133">
        <v>43528</v>
      </c>
      <c r="H117" s="129" t="s">
        <v>1431</v>
      </c>
      <c r="I117" s="129" t="s">
        <v>3501</v>
      </c>
      <c r="J117" s="129" t="s">
        <v>3354</v>
      </c>
      <c r="K117" s="129" t="s">
        <v>497</v>
      </c>
      <c r="L117" s="129" t="s">
        <v>94</v>
      </c>
      <c r="M117" s="129" t="s">
        <v>388</v>
      </c>
      <c r="N117" s="129" t="s">
        <v>370</v>
      </c>
      <c r="O117" s="129" t="s">
        <v>314</v>
      </c>
      <c r="P117" s="3"/>
      <c r="Q117" s="129" t="s">
        <v>423</v>
      </c>
      <c r="R117" s="129" t="s">
        <v>370</v>
      </c>
      <c r="S117" s="130" t="b">
        <v>0</v>
      </c>
      <c r="T117" s="3"/>
      <c r="U117" s="3"/>
      <c r="V117" s="131">
        <v>43454</v>
      </c>
      <c r="W117" s="129" t="s">
        <v>370</v>
      </c>
      <c r="X117" s="3"/>
      <c r="Y117" s="3"/>
      <c r="Z117" s="129" t="s">
        <v>370</v>
      </c>
      <c r="AA117" s="3"/>
      <c r="AB117" s="3"/>
      <c r="AC117" s="129" t="s">
        <v>3639</v>
      </c>
      <c r="AD117" s="3"/>
      <c r="AE117" s="129" t="s">
        <v>370</v>
      </c>
      <c r="AF117" s="129" t="s">
        <v>370</v>
      </c>
      <c r="AG117" s="129" t="s">
        <v>370</v>
      </c>
      <c r="AH117" s="127" t="str">
        <f t="shared" si="1"/>
        <v>FS</v>
      </c>
      <c r="AI117" s="127" t="b">
        <f>ISNUMBER(SEARCH("IRT",Table1[[#This Row],[Current_Status]]))</f>
        <v>0</v>
      </c>
      <c r="AJ117" s="128">
        <f>YEAR(Table1[[#This Row],[Project_Initiated]])</f>
        <v>2018</v>
      </c>
      <c r="AK117" s="67">
        <v>43647</v>
      </c>
      <c r="AL117" s="67" t="str">
        <f>IF(Table1[[#This Row],[Current_Status]]="Complete",IF(Table1[[#This Row],[Project_Description]]&gt;=DATE(2019,7,1),"FY 19 - 20","FY 18 - 19"),"")</f>
        <v>FY 18 - 19</v>
      </c>
      <c r="AX117"/>
      <c r="BA117" s="2"/>
    </row>
    <row r="118" spans="1:53" x14ac:dyDescent="0.25">
      <c r="A118" s="129" t="s">
        <v>1341</v>
      </c>
      <c r="B118" s="129" t="s">
        <v>370</v>
      </c>
      <c r="C118" s="129" t="s">
        <v>1341</v>
      </c>
      <c r="D118" s="130" t="b">
        <v>0</v>
      </c>
      <c r="E118" s="129" t="s">
        <v>93</v>
      </c>
      <c r="F118" s="129" t="s">
        <v>4020</v>
      </c>
      <c r="G118" s="133">
        <v>43383</v>
      </c>
      <c r="H118" s="129" t="s">
        <v>513</v>
      </c>
      <c r="I118" s="129" t="s">
        <v>3147</v>
      </c>
      <c r="J118" s="129" t="s">
        <v>3354</v>
      </c>
      <c r="K118" s="129" t="s">
        <v>497</v>
      </c>
      <c r="L118" s="129" t="s">
        <v>94</v>
      </c>
      <c r="M118" s="129" t="s">
        <v>1342</v>
      </c>
      <c r="N118" s="129" t="s">
        <v>370</v>
      </c>
      <c r="O118" s="129" t="s">
        <v>314</v>
      </c>
      <c r="P118" s="3"/>
      <c r="Q118" s="129" t="s">
        <v>423</v>
      </c>
      <c r="R118" s="129" t="s">
        <v>370</v>
      </c>
      <c r="S118" s="130" t="b">
        <v>1</v>
      </c>
      <c r="T118" s="3"/>
      <c r="U118" s="3"/>
      <c r="V118" s="131">
        <v>43353</v>
      </c>
      <c r="W118" s="129" t="s">
        <v>370</v>
      </c>
      <c r="X118" s="3"/>
      <c r="Y118" s="3"/>
      <c r="Z118" s="129" t="s">
        <v>370</v>
      </c>
      <c r="AA118" s="3"/>
      <c r="AB118" s="3"/>
      <c r="AC118" s="129" t="s">
        <v>890</v>
      </c>
      <c r="AD118" s="3"/>
      <c r="AE118" s="129" t="s">
        <v>314</v>
      </c>
      <c r="AF118" s="129" t="s">
        <v>890</v>
      </c>
      <c r="AG118" s="129" t="s">
        <v>890</v>
      </c>
      <c r="AH118" s="127" t="str">
        <f t="shared" si="1"/>
        <v>FS</v>
      </c>
      <c r="AI118" s="127" t="b">
        <f>ISNUMBER(SEARCH("IRT",Table1[[#This Row],[Current_Status]]))</f>
        <v>0</v>
      </c>
      <c r="AJ118" s="128">
        <f>YEAR(Table1[[#This Row],[Project_Initiated]])</f>
        <v>2018</v>
      </c>
      <c r="AK118" s="67">
        <v>43647</v>
      </c>
      <c r="AL118" s="67" t="str">
        <f>IF(Table1[[#This Row],[Current_Status]]="Complete",IF(Table1[[#This Row],[Project_Description]]&gt;=DATE(2019,7,1),"FY 19 - 20","FY 18 - 19"),"")</f>
        <v>FY 18 - 19</v>
      </c>
      <c r="AX118"/>
      <c r="BA118" s="2"/>
    </row>
    <row r="119" spans="1:53" x14ac:dyDescent="0.25">
      <c r="A119" s="129" t="s">
        <v>3897</v>
      </c>
      <c r="B119" s="129" t="s">
        <v>370</v>
      </c>
      <c r="C119" s="129" t="s">
        <v>3897</v>
      </c>
      <c r="D119" s="130" t="b">
        <v>0</v>
      </c>
      <c r="E119" s="129" t="s">
        <v>93</v>
      </c>
      <c r="F119" s="129" t="s">
        <v>4022</v>
      </c>
      <c r="G119" s="129"/>
      <c r="H119" s="129" t="s">
        <v>513</v>
      </c>
      <c r="I119" s="129" t="s">
        <v>4023</v>
      </c>
      <c r="J119" s="129" t="s">
        <v>3355</v>
      </c>
      <c r="K119" s="129" t="s">
        <v>497</v>
      </c>
      <c r="L119" s="129" t="s">
        <v>94</v>
      </c>
      <c r="M119" s="129" t="s">
        <v>388</v>
      </c>
      <c r="N119" s="129" t="s">
        <v>370</v>
      </c>
      <c r="O119" s="129" t="s">
        <v>314</v>
      </c>
      <c r="P119" s="3"/>
      <c r="Q119" s="129" t="s">
        <v>423</v>
      </c>
      <c r="R119" s="129" t="s">
        <v>370</v>
      </c>
      <c r="S119" s="130" t="b">
        <v>0</v>
      </c>
      <c r="T119" s="3"/>
      <c r="U119" s="3"/>
      <c r="V119" s="131">
        <v>43558</v>
      </c>
      <c r="W119" s="129" t="s">
        <v>370</v>
      </c>
      <c r="X119" s="3"/>
      <c r="Y119" s="3"/>
      <c r="Z119" s="129" t="s">
        <v>370</v>
      </c>
      <c r="AA119" s="3"/>
      <c r="AB119" s="3"/>
      <c r="AC119" s="129" t="s">
        <v>370</v>
      </c>
      <c r="AD119" s="3"/>
      <c r="AE119" s="129" t="s">
        <v>370</v>
      </c>
      <c r="AF119" s="129" t="s">
        <v>370</v>
      </c>
      <c r="AG119" s="129" t="s">
        <v>370</v>
      </c>
      <c r="AH119" s="127" t="str">
        <f t="shared" si="1"/>
        <v>FS</v>
      </c>
      <c r="AI119" s="127" t="b">
        <f>ISNUMBER(SEARCH("IRT",Table1[[#This Row],[Current_Status]]))</f>
        <v>0</v>
      </c>
      <c r="AJ119" s="128">
        <f>YEAR(Table1[[#This Row],[Project_Initiated]])</f>
        <v>2019</v>
      </c>
      <c r="AK119" s="67">
        <v>43647</v>
      </c>
      <c r="AL119" s="67" t="str">
        <f>IF(Table1[[#This Row],[Current_Status]]="Complete",IF(Table1[[#This Row],[Project_Description]]&gt;=DATE(2019,7,1),"FY 19 - 20","FY 18 - 19"),"")</f>
        <v/>
      </c>
      <c r="AX119"/>
      <c r="BA119" s="2"/>
    </row>
    <row r="120" spans="1:53" x14ac:dyDescent="0.25">
      <c r="A120" s="129" t="s">
        <v>3898</v>
      </c>
      <c r="B120" s="129" t="s">
        <v>370</v>
      </c>
      <c r="C120" s="129" t="s">
        <v>3898</v>
      </c>
      <c r="D120" s="130" t="b">
        <v>0</v>
      </c>
      <c r="E120" s="129" t="s">
        <v>93</v>
      </c>
      <c r="F120" s="129" t="s">
        <v>4025</v>
      </c>
      <c r="G120" s="129"/>
      <c r="H120" s="129" t="s">
        <v>1431</v>
      </c>
      <c r="I120" s="129" t="s">
        <v>4026</v>
      </c>
      <c r="J120" s="129" t="s">
        <v>3355</v>
      </c>
      <c r="K120" s="129" t="s">
        <v>497</v>
      </c>
      <c r="L120" s="129" t="s">
        <v>94</v>
      </c>
      <c r="M120" s="129" t="s">
        <v>388</v>
      </c>
      <c r="N120" s="129" t="s">
        <v>370</v>
      </c>
      <c r="O120" s="129" t="s">
        <v>314</v>
      </c>
      <c r="P120" s="3"/>
      <c r="Q120" s="129" t="s">
        <v>425</v>
      </c>
      <c r="R120" s="129" t="s">
        <v>370</v>
      </c>
      <c r="S120" s="130" t="b">
        <v>0</v>
      </c>
      <c r="T120" s="3"/>
      <c r="U120" s="3"/>
      <c r="V120" s="131">
        <v>43536</v>
      </c>
      <c r="W120" s="129" t="s">
        <v>370</v>
      </c>
      <c r="X120" s="3"/>
      <c r="Y120" s="3"/>
      <c r="Z120" s="129" t="s">
        <v>370</v>
      </c>
      <c r="AA120" s="3"/>
      <c r="AB120" s="3"/>
      <c r="AC120" s="129" t="s">
        <v>370</v>
      </c>
      <c r="AD120" s="3"/>
      <c r="AE120" s="129" t="s">
        <v>370</v>
      </c>
      <c r="AF120" s="129" t="s">
        <v>370</v>
      </c>
      <c r="AG120" s="129" t="s">
        <v>370</v>
      </c>
      <c r="AH120" s="127" t="str">
        <f t="shared" si="1"/>
        <v>FS</v>
      </c>
      <c r="AI120" s="127" t="b">
        <f>ISNUMBER(SEARCH("IRT",Table1[[#This Row],[Current_Status]]))</f>
        <v>0</v>
      </c>
      <c r="AJ120" s="128">
        <f>YEAR(Table1[[#This Row],[Project_Initiated]])</f>
        <v>2019</v>
      </c>
      <c r="AK120" s="67">
        <v>43647</v>
      </c>
      <c r="AL120" s="67" t="str">
        <f>IF(Table1[[#This Row],[Current_Status]]="Complete",IF(Table1[[#This Row],[Project_Description]]&gt;=DATE(2019,7,1),"FY 19 - 20","FY 18 - 19"),"")</f>
        <v/>
      </c>
      <c r="AX120"/>
      <c r="BA120" s="2"/>
    </row>
    <row r="121" spans="1:53" x14ac:dyDescent="0.25">
      <c r="A121" s="129" t="s">
        <v>507</v>
      </c>
      <c r="B121" s="129" t="s">
        <v>370</v>
      </c>
      <c r="C121" s="129" t="s">
        <v>507</v>
      </c>
      <c r="D121" s="130" t="b">
        <v>0</v>
      </c>
      <c r="E121" s="129" t="s">
        <v>93</v>
      </c>
      <c r="F121" s="129" t="s">
        <v>4024</v>
      </c>
      <c r="G121" s="129" t="s">
        <v>416</v>
      </c>
      <c r="H121" s="129" t="s">
        <v>1431</v>
      </c>
      <c r="I121" s="129" t="s">
        <v>3149</v>
      </c>
      <c r="J121" s="129" t="s">
        <v>3376</v>
      </c>
      <c r="K121" s="129" t="s">
        <v>497</v>
      </c>
      <c r="L121" s="129" t="s">
        <v>94</v>
      </c>
      <c r="M121" s="129" t="s">
        <v>501</v>
      </c>
      <c r="N121" s="129" t="s">
        <v>370</v>
      </c>
      <c r="O121" s="129" t="s">
        <v>338</v>
      </c>
      <c r="P121" s="3"/>
      <c r="Q121" s="129" t="s">
        <v>425</v>
      </c>
      <c r="R121" s="129" t="s">
        <v>422</v>
      </c>
      <c r="S121" s="130" t="b">
        <v>0</v>
      </c>
      <c r="T121" s="3"/>
      <c r="U121" s="3"/>
      <c r="V121" s="131">
        <v>43235</v>
      </c>
      <c r="W121" s="129" t="s">
        <v>370</v>
      </c>
      <c r="X121" s="3"/>
      <c r="Y121" s="3"/>
      <c r="Z121" s="129" t="s">
        <v>370</v>
      </c>
      <c r="AA121" s="3"/>
      <c r="AB121" s="3"/>
      <c r="AC121" s="129" t="s">
        <v>3502</v>
      </c>
      <c r="AD121" s="3"/>
      <c r="AE121" s="129" t="s">
        <v>338</v>
      </c>
      <c r="AF121" s="129" t="s">
        <v>1291</v>
      </c>
      <c r="AG121" s="129" t="s">
        <v>3412</v>
      </c>
      <c r="AH121" s="127" t="str">
        <f t="shared" si="1"/>
        <v>FS</v>
      </c>
      <c r="AI121" s="127" t="b">
        <f>ISNUMBER(SEARCH("IRT",Table1[[#This Row],[Current_Status]]))</f>
        <v>0</v>
      </c>
      <c r="AJ121" s="128">
        <f>YEAR(Table1[[#This Row],[Project_Initiated]])</f>
        <v>2018</v>
      </c>
      <c r="AK121" s="67">
        <v>43647</v>
      </c>
      <c r="AL121" s="67" t="str">
        <f>IF(Table1[[#This Row],[Current_Status]]="Complete",IF(Table1[[#This Row],[Project_Description]]&gt;=DATE(2019,7,1),"FY 19 - 20","FY 18 - 19"),"")</f>
        <v/>
      </c>
      <c r="AX121"/>
      <c r="BA121" s="2"/>
    </row>
    <row r="122" spans="1:53" x14ac:dyDescent="0.25">
      <c r="A122" s="129" t="s">
        <v>3899</v>
      </c>
      <c r="B122" s="129" t="s">
        <v>370</v>
      </c>
      <c r="C122" s="129" t="s">
        <v>3899</v>
      </c>
      <c r="D122" s="130" t="b">
        <v>0</v>
      </c>
      <c r="E122" s="129" t="s">
        <v>93</v>
      </c>
      <c r="F122" s="129" t="s">
        <v>4027</v>
      </c>
      <c r="G122" s="129"/>
      <c r="H122" s="129" t="s">
        <v>513</v>
      </c>
      <c r="I122" s="129" t="s">
        <v>4028</v>
      </c>
      <c r="J122" s="129" t="s">
        <v>3355</v>
      </c>
      <c r="K122" s="129" t="s">
        <v>497</v>
      </c>
      <c r="L122" s="129" t="s">
        <v>94</v>
      </c>
      <c r="M122" s="129" t="s">
        <v>499</v>
      </c>
      <c r="N122" s="129" t="s">
        <v>370</v>
      </c>
      <c r="O122" s="129" t="s">
        <v>314</v>
      </c>
      <c r="P122" s="3"/>
      <c r="Q122" s="129" t="s">
        <v>426</v>
      </c>
      <c r="R122" s="129" t="s">
        <v>370</v>
      </c>
      <c r="S122" s="130" t="b">
        <v>0</v>
      </c>
      <c r="T122" s="3"/>
      <c r="U122" s="3"/>
      <c r="V122" s="131">
        <v>43563</v>
      </c>
      <c r="W122" s="129" t="s">
        <v>370</v>
      </c>
      <c r="X122" s="3"/>
      <c r="Y122" s="3"/>
      <c r="Z122" s="129" t="s">
        <v>370</v>
      </c>
      <c r="AA122" s="3"/>
      <c r="AB122" s="3"/>
      <c r="AC122" s="129" t="s">
        <v>370</v>
      </c>
      <c r="AD122" s="3"/>
      <c r="AE122" s="129" t="s">
        <v>370</v>
      </c>
      <c r="AF122" s="129" t="s">
        <v>370</v>
      </c>
      <c r="AG122" s="129" t="s">
        <v>370</v>
      </c>
      <c r="AH122" s="127" t="str">
        <f t="shared" si="1"/>
        <v>FS</v>
      </c>
      <c r="AI122" s="127" t="b">
        <f>ISNUMBER(SEARCH("IRT",Table1[[#This Row],[Current_Status]]))</f>
        <v>0</v>
      </c>
      <c r="AJ122" s="128">
        <f>YEAR(Table1[[#This Row],[Project_Initiated]])</f>
        <v>2019</v>
      </c>
      <c r="AK122" s="67">
        <v>43647</v>
      </c>
      <c r="AL122" s="67" t="str">
        <f>IF(Table1[[#This Row],[Current_Status]]="Complete",IF(Table1[[#This Row],[Project_Description]]&gt;=DATE(2019,7,1),"FY 19 - 20","FY 18 - 19"),"")</f>
        <v/>
      </c>
      <c r="AX122"/>
      <c r="BA122" s="2"/>
    </row>
    <row r="123" spans="1:53" x14ac:dyDescent="0.25">
      <c r="A123" s="129" t="s">
        <v>508</v>
      </c>
      <c r="B123" s="129" t="s">
        <v>370</v>
      </c>
      <c r="C123" s="129" t="s">
        <v>508</v>
      </c>
      <c r="D123" s="130" t="b">
        <v>0</v>
      </c>
      <c r="E123" s="129" t="s">
        <v>93</v>
      </c>
      <c r="F123" s="129" t="s">
        <v>4031</v>
      </c>
      <c r="G123" s="133">
        <v>43448</v>
      </c>
      <c r="H123" s="129" t="s">
        <v>1431</v>
      </c>
      <c r="I123" s="129" t="s">
        <v>376</v>
      </c>
      <c r="J123" s="129" t="s">
        <v>3354</v>
      </c>
      <c r="K123" s="129" t="s">
        <v>497</v>
      </c>
      <c r="L123" s="129" t="s">
        <v>94</v>
      </c>
      <c r="M123" s="129" t="s">
        <v>377</v>
      </c>
      <c r="N123" s="129" t="s">
        <v>370</v>
      </c>
      <c r="O123" s="129" t="s">
        <v>338</v>
      </c>
      <c r="P123" s="3"/>
      <c r="Q123" s="129" t="s">
        <v>427</v>
      </c>
      <c r="R123" s="129" t="s">
        <v>370</v>
      </c>
      <c r="S123" s="130" t="b">
        <v>0</v>
      </c>
      <c r="T123" s="3"/>
      <c r="U123" s="3"/>
      <c r="V123" s="131">
        <v>43318</v>
      </c>
      <c r="W123" s="129" t="s">
        <v>370</v>
      </c>
      <c r="X123" s="3"/>
      <c r="Y123" s="3"/>
      <c r="Z123" s="129" t="s">
        <v>370</v>
      </c>
      <c r="AA123" s="3"/>
      <c r="AB123" s="3"/>
      <c r="AC123" s="129" t="s">
        <v>3394</v>
      </c>
      <c r="AD123" s="3"/>
      <c r="AE123" s="129" t="s">
        <v>849</v>
      </c>
      <c r="AF123" s="129" t="s">
        <v>1303</v>
      </c>
      <c r="AG123" s="129" t="s">
        <v>3412</v>
      </c>
      <c r="AH123" s="127" t="str">
        <f t="shared" si="1"/>
        <v>FS</v>
      </c>
      <c r="AI123" s="127" t="b">
        <f>ISNUMBER(SEARCH("IRT",Table1[[#This Row],[Current_Status]]))</f>
        <v>0</v>
      </c>
      <c r="AJ123" s="128">
        <f>YEAR(Table1[[#This Row],[Project_Initiated]])</f>
        <v>2018</v>
      </c>
      <c r="AK123" s="67">
        <v>43647</v>
      </c>
      <c r="AL123" s="67" t="str">
        <f>IF(Table1[[#This Row],[Current_Status]]="Complete",IF(Table1[[#This Row],[Project_Description]]&gt;=DATE(2019,7,1),"FY 19 - 20","FY 18 - 19"),"")</f>
        <v>FY 18 - 19</v>
      </c>
      <c r="AX123"/>
      <c r="BA123" s="2"/>
    </row>
    <row r="124" spans="1:53" x14ac:dyDescent="0.25">
      <c r="A124" s="129" t="s">
        <v>509</v>
      </c>
      <c r="B124" s="129" t="s">
        <v>370</v>
      </c>
      <c r="C124" s="129" t="s">
        <v>509</v>
      </c>
      <c r="D124" s="130" t="b">
        <v>0</v>
      </c>
      <c r="E124" s="129" t="s">
        <v>93</v>
      </c>
      <c r="F124" s="129" t="s">
        <v>4032</v>
      </c>
      <c r="G124" s="133">
        <v>43510</v>
      </c>
      <c r="H124" s="129" t="s">
        <v>513</v>
      </c>
      <c r="I124" s="129" t="s">
        <v>3150</v>
      </c>
      <c r="J124" s="129" t="s">
        <v>3354</v>
      </c>
      <c r="K124" s="129" t="s">
        <v>497</v>
      </c>
      <c r="L124" s="129" t="s">
        <v>94</v>
      </c>
      <c r="M124" s="129" t="s">
        <v>498</v>
      </c>
      <c r="N124" s="129" t="s">
        <v>370</v>
      </c>
      <c r="O124" s="129" t="s">
        <v>338</v>
      </c>
      <c r="P124" s="3"/>
      <c r="Q124" s="129" t="s">
        <v>427</v>
      </c>
      <c r="R124" s="129" t="s">
        <v>332</v>
      </c>
      <c r="S124" s="130" t="b">
        <v>1</v>
      </c>
      <c r="T124" s="3"/>
      <c r="U124" s="3"/>
      <c r="V124" s="131">
        <v>43080</v>
      </c>
      <c r="W124" s="129" t="s">
        <v>370</v>
      </c>
      <c r="X124" s="3"/>
      <c r="Y124" s="3"/>
      <c r="Z124" s="129" t="s">
        <v>370</v>
      </c>
      <c r="AA124" s="3"/>
      <c r="AB124" s="3"/>
      <c r="AC124" s="129" t="s">
        <v>3584</v>
      </c>
      <c r="AD124" s="3"/>
      <c r="AE124" s="129" t="s">
        <v>338</v>
      </c>
      <c r="AF124" s="129" t="s">
        <v>3503</v>
      </c>
      <c r="AG124" s="129" t="s">
        <v>3412</v>
      </c>
      <c r="AH124" s="127" t="str">
        <f t="shared" si="1"/>
        <v>FS</v>
      </c>
      <c r="AI124" s="127" t="b">
        <f>ISNUMBER(SEARCH("IRT",Table1[[#This Row],[Current_Status]]))</f>
        <v>0</v>
      </c>
      <c r="AJ124" s="128">
        <f>YEAR(Table1[[#This Row],[Project_Initiated]])</f>
        <v>2017</v>
      </c>
      <c r="AK124" s="67">
        <v>43647</v>
      </c>
      <c r="AL124" s="67" t="str">
        <f>IF(Table1[[#This Row],[Current_Status]]="Complete",IF(Table1[[#This Row],[Project_Description]]&gt;=DATE(2019,7,1),"FY 19 - 20","FY 18 - 19"),"")</f>
        <v>FY 18 - 19</v>
      </c>
      <c r="AX124"/>
      <c r="BA124" s="2"/>
    </row>
    <row r="125" spans="1:53" x14ac:dyDescent="0.25">
      <c r="A125" s="129" t="s">
        <v>3900</v>
      </c>
      <c r="B125" s="129" t="s">
        <v>370</v>
      </c>
      <c r="C125" s="129" t="s">
        <v>3900</v>
      </c>
      <c r="D125" s="130" t="b">
        <v>0</v>
      </c>
      <c r="E125" s="129" t="s">
        <v>93</v>
      </c>
      <c r="F125" s="129" t="s">
        <v>4029</v>
      </c>
      <c r="G125" s="133">
        <v>43644</v>
      </c>
      <c r="H125" s="129" t="s">
        <v>513</v>
      </c>
      <c r="I125" s="129" t="s">
        <v>4030</v>
      </c>
      <c r="J125" s="129" t="s">
        <v>3354</v>
      </c>
      <c r="K125" s="129" t="s">
        <v>497</v>
      </c>
      <c r="L125" s="129" t="s">
        <v>94</v>
      </c>
      <c r="M125" s="129" t="s">
        <v>388</v>
      </c>
      <c r="N125" s="129" t="s">
        <v>370</v>
      </c>
      <c r="O125" s="129" t="s">
        <v>314</v>
      </c>
      <c r="P125" s="3"/>
      <c r="Q125" s="129" t="s">
        <v>427</v>
      </c>
      <c r="R125" s="129" t="s">
        <v>370</v>
      </c>
      <c r="S125" s="130" t="b">
        <v>0</v>
      </c>
      <c r="T125" s="3"/>
      <c r="U125" s="3"/>
      <c r="V125" s="131">
        <v>43577</v>
      </c>
      <c r="W125" s="129" t="s">
        <v>370</v>
      </c>
      <c r="X125" s="3"/>
      <c r="Y125" s="3"/>
      <c r="Z125" s="129" t="s">
        <v>370</v>
      </c>
      <c r="AA125" s="3"/>
      <c r="AB125" s="3"/>
      <c r="AC125" s="129" t="s">
        <v>4472</v>
      </c>
      <c r="AD125" s="3"/>
      <c r="AE125" s="129" t="s">
        <v>370</v>
      </c>
      <c r="AF125" s="129" t="s">
        <v>370</v>
      </c>
      <c r="AG125" s="129" t="s">
        <v>370</v>
      </c>
      <c r="AH125" s="127" t="str">
        <f t="shared" si="1"/>
        <v>FS</v>
      </c>
      <c r="AI125" s="127" t="b">
        <f>ISNUMBER(SEARCH("IRT",Table1[[#This Row],[Current_Status]]))</f>
        <v>0</v>
      </c>
      <c r="AJ125" s="128">
        <f>YEAR(Table1[[#This Row],[Project_Initiated]])</f>
        <v>2019</v>
      </c>
      <c r="AK125" s="67">
        <v>43647</v>
      </c>
      <c r="AL125" s="67" t="str">
        <f>IF(Table1[[#This Row],[Current_Status]]="Complete",IF(Table1[[#This Row],[Project_Description]]&gt;=DATE(2019,7,1),"FY 19 - 20","FY 18 - 19"),"")</f>
        <v>FY 18 - 19</v>
      </c>
      <c r="AX125"/>
      <c r="BA125" s="2"/>
    </row>
    <row r="126" spans="1:53" x14ac:dyDescent="0.25">
      <c r="A126" s="129" t="s">
        <v>3901</v>
      </c>
      <c r="B126" s="129" t="s">
        <v>370</v>
      </c>
      <c r="C126" s="129" t="s">
        <v>3901</v>
      </c>
      <c r="D126" s="130" t="b">
        <v>0</v>
      </c>
      <c r="E126" s="129" t="s">
        <v>93</v>
      </c>
      <c r="F126" s="129" t="s">
        <v>4034</v>
      </c>
      <c r="G126" s="129"/>
      <c r="H126" s="129" t="s">
        <v>513</v>
      </c>
      <c r="I126" s="129" t="s">
        <v>4035</v>
      </c>
      <c r="J126" s="129" t="s">
        <v>3355</v>
      </c>
      <c r="K126" s="129" t="s">
        <v>497</v>
      </c>
      <c r="L126" s="129" t="s">
        <v>94</v>
      </c>
      <c r="M126" s="129" t="s">
        <v>498</v>
      </c>
      <c r="N126" s="129" t="s">
        <v>370</v>
      </c>
      <c r="O126" s="129" t="s">
        <v>314</v>
      </c>
      <c r="P126" s="3"/>
      <c r="Q126" s="129" t="s">
        <v>195</v>
      </c>
      <c r="R126" s="129" t="s">
        <v>370</v>
      </c>
      <c r="S126" s="130" t="b">
        <v>1</v>
      </c>
      <c r="T126" s="3"/>
      <c r="U126" s="3"/>
      <c r="V126" s="131">
        <v>43599</v>
      </c>
      <c r="W126" s="129" t="s">
        <v>370</v>
      </c>
      <c r="X126" s="3"/>
      <c r="Y126" s="3"/>
      <c r="Z126" s="129" t="s">
        <v>370</v>
      </c>
      <c r="AA126" s="3"/>
      <c r="AB126" s="3"/>
      <c r="AC126" s="129" t="s">
        <v>370</v>
      </c>
      <c r="AD126" s="3"/>
      <c r="AE126" s="129" t="s">
        <v>370</v>
      </c>
      <c r="AF126" s="129" t="s">
        <v>370</v>
      </c>
      <c r="AG126" s="129" t="s">
        <v>370</v>
      </c>
      <c r="AH126" s="127" t="str">
        <f t="shared" si="1"/>
        <v>FS</v>
      </c>
      <c r="AI126" s="127" t="b">
        <f>ISNUMBER(SEARCH("IRT",Table1[[#This Row],[Current_Status]]))</f>
        <v>0</v>
      </c>
      <c r="AJ126" s="128">
        <f>YEAR(Table1[[#This Row],[Project_Initiated]])</f>
        <v>2019</v>
      </c>
      <c r="AK126" s="67">
        <v>43647</v>
      </c>
      <c r="AL126" s="67" t="str">
        <f>IF(Table1[[#This Row],[Current_Status]]="Complete",IF(Table1[[#This Row],[Project_Description]]&gt;=DATE(2019,7,1),"FY 19 - 20","FY 18 - 19"),"")</f>
        <v/>
      </c>
      <c r="AX126"/>
      <c r="BA126" s="2"/>
    </row>
    <row r="127" spans="1:53" x14ac:dyDescent="0.25">
      <c r="A127" s="129" t="s">
        <v>1262</v>
      </c>
      <c r="B127" s="129" t="s">
        <v>370</v>
      </c>
      <c r="C127" s="129" t="s">
        <v>1262</v>
      </c>
      <c r="D127" s="130" t="b">
        <v>0</v>
      </c>
      <c r="E127" s="129" t="s">
        <v>93</v>
      </c>
      <c r="F127" s="129" t="s">
        <v>4033</v>
      </c>
      <c r="G127" s="129" t="s">
        <v>1263</v>
      </c>
      <c r="H127" s="129" t="s">
        <v>1431</v>
      </c>
      <c r="I127" s="129" t="s">
        <v>510</v>
      </c>
      <c r="J127" s="129" t="s">
        <v>3375</v>
      </c>
      <c r="K127" s="129" t="s">
        <v>497</v>
      </c>
      <c r="L127" s="129" t="s">
        <v>94</v>
      </c>
      <c r="M127" s="129" t="s">
        <v>511</v>
      </c>
      <c r="N127" s="129" t="s">
        <v>370</v>
      </c>
      <c r="O127" s="129" t="s">
        <v>314</v>
      </c>
      <c r="P127" s="3"/>
      <c r="Q127" s="129" t="s">
        <v>195</v>
      </c>
      <c r="R127" s="129" t="s">
        <v>370</v>
      </c>
      <c r="S127" s="130" t="b">
        <v>0</v>
      </c>
      <c r="T127" s="3"/>
      <c r="U127" s="3"/>
      <c r="V127" s="131">
        <v>43294</v>
      </c>
      <c r="W127" s="129" t="s">
        <v>370</v>
      </c>
      <c r="X127" s="3"/>
      <c r="Y127" s="3"/>
      <c r="Z127" s="129" t="s">
        <v>370</v>
      </c>
      <c r="AA127" s="3"/>
      <c r="AB127" s="3"/>
      <c r="AC127" s="129" t="s">
        <v>890</v>
      </c>
      <c r="AD127" s="3"/>
      <c r="AE127" s="129" t="s">
        <v>314</v>
      </c>
      <c r="AF127" s="129" t="s">
        <v>1264</v>
      </c>
      <c r="AG127" s="129" t="s">
        <v>890</v>
      </c>
      <c r="AH127" s="127" t="str">
        <f t="shared" si="1"/>
        <v>FS</v>
      </c>
      <c r="AI127" s="127" t="b">
        <f>ISNUMBER(SEARCH("IRT",Table1[[#This Row],[Current_Status]]))</f>
        <v>0</v>
      </c>
      <c r="AJ127" s="128">
        <f>YEAR(Table1[[#This Row],[Project_Initiated]])</f>
        <v>2018</v>
      </c>
      <c r="AK127" s="67">
        <v>43647</v>
      </c>
      <c r="AL127" s="67" t="str">
        <f>IF(Table1[[#This Row],[Current_Status]]="Complete",IF(Table1[[#This Row],[Project_Description]]&gt;=DATE(2019,7,1),"FY 19 - 20","FY 18 - 19"),"")</f>
        <v/>
      </c>
      <c r="AX127"/>
      <c r="BA127" s="2"/>
    </row>
    <row r="128" spans="1:53" x14ac:dyDescent="0.25">
      <c r="A128" s="129" t="s">
        <v>1265</v>
      </c>
      <c r="B128" s="129" t="s">
        <v>370</v>
      </c>
      <c r="C128" s="129" t="s">
        <v>1265</v>
      </c>
      <c r="D128" s="130" t="b">
        <v>0</v>
      </c>
      <c r="E128" s="129" t="s">
        <v>93</v>
      </c>
      <c r="F128" s="129" t="s">
        <v>4036</v>
      </c>
      <c r="G128" s="129" t="s">
        <v>1263</v>
      </c>
      <c r="H128" s="129" t="s">
        <v>1431</v>
      </c>
      <c r="I128" s="129" t="s">
        <v>510</v>
      </c>
      <c r="J128" s="129" t="s">
        <v>3375</v>
      </c>
      <c r="K128" s="129" t="s">
        <v>497</v>
      </c>
      <c r="L128" s="129" t="s">
        <v>94</v>
      </c>
      <c r="M128" s="129" t="s">
        <v>511</v>
      </c>
      <c r="N128" s="129" t="s">
        <v>370</v>
      </c>
      <c r="O128" s="129" t="s">
        <v>314</v>
      </c>
      <c r="P128" s="3"/>
      <c r="Q128" s="129" t="s">
        <v>195</v>
      </c>
      <c r="R128" s="129" t="s">
        <v>370</v>
      </c>
      <c r="S128" s="130" t="b">
        <v>0</v>
      </c>
      <c r="T128" s="3"/>
      <c r="U128" s="3"/>
      <c r="V128" s="131">
        <v>43297</v>
      </c>
      <c r="W128" s="129" t="s">
        <v>370</v>
      </c>
      <c r="X128" s="3"/>
      <c r="Y128" s="3"/>
      <c r="Z128" s="129" t="s">
        <v>370</v>
      </c>
      <c r="AA128" s="3"/>
      <c r="AB128" s="3"/>
      <c r="AC128" s="129" t="s">
        <v>890</v>
      </c>
      <c r="AD128" s="3"/>
      <c r="AE128" s="129" t="s">
        <v>314</v>
      </c>
      <c r="AF128" s="129" t="s">
        <v>1266</v>
      </c>
      <c r="AG128" s="129" t="s">
        <v>890</v>
      </c>
      <c r="AH128" s="127" t="str">
        <f t="shared" si="1"/>
        <v>FS</v>
      </c>
      <c r="AI128" s="127" t="b">
        <f>ISNUMBER(SEARCH("IRT",Table1[[#This Row],[Current_Status]]))</f>
        <v>0</v>
      </c>
      <c r="AJ128" s="128">
        <f>YEAR(Table1[[#This Row],[Project_Initiated]])</f>
        <v>2018</v>
      </c>
      <c r="AK128" s="67">
        <v>43647</v>
      </c>
      <c r="AL128" s="67" t="str">
        <f>IF(Table1[[#This Row],[Current_Status]]="Complete",IF(Table1[[#This Row],[Project_Description]]&gt;=DATE(2019,7,1),"FY 19 - 20","FY 18 - 19"),"")</f>
        <v/>
      </c>
      <c r="AX128"/>
      <c r="BA128" s="2"/>
    </row>
    <row r="129" spans="1:53" x14ac:dyDescent="0.25">
      <c r="A129" s="129" t="s">
        <v>512</v>
      </c>
      <c r="B129" s="129" t="s">
        <v>370</v>
      </c>
      <c r="C129" s="129" t="s">
        <v>512</v>
      </c>
      <c r="D129" s="130" t="b">
        <v>0</v>
      </c>
      <c r="E129" s="129" t="s">
        <v>93</v>
      </c>
      <c r="F129" s="129" t="s">
        <v>4037</v>
      </c>
      <c r="G129" s="133">
        <v>43423</v>
      </c>
      <c r="H129" s="129" t="s">
        <v>1431</v>
      </c>
      <c r="I129" s="129" t="s">
        <v>510</v>
      </c>
      <c r="J129" s="129" t="s">
        <v>3354</v>
      </c>
      <c r="K129" s="129" t="s">
        <v>497</v>
      </c>
      <c r="L129" s="129" t="s">
        <v>94</v>
      </c>
      <c r="M129" s="129" t="s">
        <v>511</v>
      </c>
      <c r="N129" s="129" t="s">
        <v>370</v>
      </c>
      <c r="O129" s="129" t="s">
        <v>338</v>
      </c>
      <c r="P129" s="3"/>
      <c r="Q129" s="129" t="s">
        <v>195</v>
      </c>
      <c r="R129" s="129" t="s">
        <v>370</v>
      </c>
      <c r="S129" s="130" t="b">
        <v>0</v>
      </c>
      <c r="T129" s="3"/>
      <c r="U129" s="3"/>
      <c r="V129" s="131">
        <v>43297</v>
      </c>
      <c r="W129" s="129" t="s">
        <v>370</v>
      </c>
      <c r="X129" s="3"/>
      <c r="Y129" s="3"/>
      <c r="Z129" s="129" t="s">
        <v>370</v>
      </c>
      <c r="AA129" s="3"/>
      <c r="AB129" s="3"/>
      <c r="AC129" s="129" t="s">
        <v>3395</v>
      </c>
      <c r="AD129" s="131">
        <v>43376</v>
      </c>
      <c r="AE129" s="129" t="s">
        <v>849</v>
      </c>
      <c r="AF129" s="129" t="s">
        <v>3396</v>
      </c>
      <c r="AG129" s="129" t="s">
        <v>3412</v>
      </c>
      <c r="AH129" s="127" t="str">
        <f t="shared" si="1"/>
        <v>FS</v>
      </c>
      <c r="AI129" s="127" t="b">
        <f>ISNUMBER(SEARCH("IRT",Table1[[#This Row],[Current_Status]]))</f>
        <v>0</v>
      </c>
      <c r="AJ129" s="128">
        <f>YEAR(Table1[[#This Row],[Project_Initiated]])</f>
        <v>2018</v>
      </c>
      <c r="AK129" s="67">
        <v>43647</v>
      </c>
      <c r="AL129" s="67" t="str">
        <f>IF(Table1[[#This Row],[Current_Status]]="Complete",IF(Table1[[#This Row],[Project_Description]]&gt;=DATE(2019,7,1),"FY 19 - 20","FY 18 - 19"),"")</f>
        <v>FY 18 - 19</v>
      </c>
      <c r="AX129"/>
      <c r="BA129" s="2"/>
    </row>
    <row r="130" spans="1:53" x14ac:dyDescent="0.25">
      <c r="A130" s="129" t="s">
        <v>1173</v>
      </c>
      <c r="B130" s="129" t="s">
        <v>370</v>
      </c>
      <c r="C130" s="129" t="s">
        <v>1173</v>
      </c>
      <c r="D130" s="130" t="b">
        <v>0</v>
      </c>
      <c r="E130" s="129" t="s">
        <v>93</v>
      </c>
      <c r="F130" s="129" t="s">
        <v>4038</v>
      </c>
      <c r="G130" s="133">
        <v>43353</v>
      </c>
      <c r="H130" s="129" t="s">
        <v>1431</v>
      </c>
      <c r="I130" s="129" t="s">
        <v>3152</v>
      </c>
      <c r="J130" s="129" t="s">
        <v>3354</v>
      </c>
      <c r="K130" s="129" t="s">
        <v>497</v>
      </c>
      <c r="L130" s="129" t="s">
        <v>94</v>
      </c>
      <c r="M130" s="129" t="s">
        <v>388</v>
      </c>
      <c r="N130" s="129" t="s">
        <v>370</v>
      </c>
      <c r="O130" s="129" t="s">
        <v>314</v>
      </c>
      <c r="P130" s="3"/>
      <c r="Q130" s="129" t="s">
        <v>841</v>
      </c>
      <c r="R130" s="129" t="s">
        <v>405</v>
      </c>
      <c r="S130" s="130" t="b">
        <v>0</v>
      </c>
      <c r="T130" s="3"/>
      <c r="U130" s="3"/>
      <c r="V130" s="131">
        <v>43235</v>
      </c>
      <c r="W130" s="129" t="s">
        <v>370</v>
      </c>
      <c r="X130" s="3"/>
      <c r="Y130" s="3"/>
      <c r="Z130" s="129" t="s">
        <v>370</v>
      </c>
      <c r="AA130" s="3"/>
      <c r="AB130" s="3"/>
      <c r="AC130" s="129" t="s">
        <v>370</v>
      </c>
      <c r="AD130" s="3"/>
      <c r="AE130" s="129" t="s">
        <v>314</v>
      </c>
      <c r="AF130" s="129" t="s">
        <v>370</v>
      </c>
      <c r="AG130" s="129" t="s">
        <v>890</v>
      </c>
      <c r="AH130" s="127" t="str">
        <f t="shared" si="1"/>
        <v>FS</v>
      </c>
      <c r="AI130" s="127" t="b">
        <f>ISNUMBER(SEARCH("IRT",Table1[[#This Row],[Current_Status]]))</f>
        <v>0</v>
      </c>
      <c r="AJ130" s="128">
        <f>YEAR(Table1[[#This Row],[Project_Initiated]])</f>
        <v>2018</v>
      </c>
      <c r="AK130" s="67">
        <v>43647</v>
      </c>
      <c r="AL130" s="67" t="str">
        <f>IF(Table1[[#This Row],[Current_Status]]="Complete",IF(Table1[[#This Row],[Project_Description]]&gt;=DATE(2019,7,1),"FY 19 - 20","FY 18 - 19"),"")</f>
        <v>FY 18 - 19</v>
      </c>
      <c r="AX130"/>
      <c r="BA130" s="2"/>
    </row>
    <row r="131" spans="1:53" x14ac:dyDescent="0.25">
      <c r="A131" s="129" t="s">
        <v>1172</v>
      </c>
      <c r="B131" s="129" t="s">
        <v>370</v>
      </c>
      <c r="C131" s="129" t="s">
        <v>1172</v>
      </c>
      <c r="D131" s="130" t="b">
        <v>0</v>
      </c>
      <c r="E131" s="129" t="s">
        <v>93</v>
      </c>
      <c r="F131" s="129" t="s">
        <v>4039</v>
      </c>
      <c r="G131" s="133">
        <v>43353</v>
      </c>
      <c r="H131" s="129" t="s">
        <v>1431</v>
      </c>
      <c r="I131" s="129" t="s">
        <v>3151</v>
      </c>
      <c r="J131" s="129" t="s">
        <v>3354</v>
      </c>
      <c r="K131" s="129" t="s">
        <v>497</v>
      </c>
      <c r="L131" s="129" t="s">
        <v>94</v>
      </c>
      <c r="M131" s="129" t="s">
        <v>388</v>
      </c>
      <c r="N131" s="129" t="s">
        <v>370</v>
      </c>
      <c r="O131" s="129" t="s">
        <v>314</v>
      </c>
      <c r="P131" s="3"/>
      <c r="Q131" s="129" t="s">
        <v>841</v>
      </c>
      <c r="R131" s="129" t="s">
        <v>403</v>
      </c>
      <c r="S131" s="130" t="b">
        <v>0</v>
      </c>
      <c r="T131" s="3"/>
      <c r="U131" s="3"/>
      <c r="V131" s="131">
        <v>43234</v>
      </c>
      <c r="W131" s="129" t="s">
        <v>370</v>
      </c>
      <c r="X131" s="3"/>
      <c r="Y131" s="3"/>
      <c r="Z131" s="129" t="s">
        <v>370</v>
      </c>
      <c r="AA131" s="3"/>
      <c r="AB131" s="3"/>
      <c r="AC131" s="129" t="s">
        <v>370</v>
      </c>
      <c r="AD131" s="3"/>
      <c r="AE131" s="129" t="s">
        <v>314</v>
      </c>
      <c r="AF131" s="129" t="s">
        <v>370</v>
      </c>
      <c r="AG131" s="129" t="s">
        <v>890</v>
      </c>
      <c r="AH131" s="127" t="str">
        <f t="shared" ref="AH131:AH194" si="2">IF(LEN(A131)&gt;6,"FS","PD&amp;C")</f>
        <v>FS</v>
      </c>
      <c r="AI131" s="127" t="b">
        <f>ISNUMBER(SEARCH("IRT",Table1[[#This Row],[Current_Status]]))</f>
        <v>0</v>
      </c>
      <c r="AJ131" s="128">
        <f>YEAR(Table1[[#This Row],[Project_Initiated]])</f>
        <v>2018</v>
      </c>
      <c r="AK131" s="67">
        <v>43647</v>
      </c>
      <c r="AL131" s="67" t="str">
        <f>IF(Table1[[#This Row],[Current_Status]]="Complete",IF(Table1[[#This Row],[Project_Description]]&gt;=DATE(2019,7,1),"FY 19 - 20","FY 18 - 19"),"")</f>
        <v>FY 18 - 19</v>
      </c>
      <c r="AX131"/>
      <c r="BA131" s="2"/>
    </row>
    <row r="132" spans="1:53" x14ac:dyDescent="0.25">
      <c r="A132" s="129" t="s">
        <v>503</v>
      </c>
      <c r="B132" s="129" t="s">
        <v>370</v>
      </c>
      <c r="C132" s="129" t="s">
        <v>503</v>
      </c>
      <c r="D132" s="130" t="b">
        <v>0</v>
      </c>
      <c r="E132" s="129" t="s">
        <v>93</v>
      </c>
      <c r="F132" s="129" t="s">
        <v>4040</v>
      </c>
      <c r="G132" s="133">
        <v>43586</v>
      </c>
      <c r="H132" s="129" t="s">
        <v>513</v>
      </c>
      <c r="I132" s="129" t="s">
        <v>3154</v>
      </c>
      <c r="J132" s="129" t="s">
        <v>3354</v>
      </c>
      <c r="K132" s="129" t="s">
        <v>497</v>
      </c>
      <c r="L132" s="129" t="s">
        <v>94</v>
      </c>
      <c r="M132" s="129" t="s">
        <v>388</v>
      </c>
      <c r="N132" s="129" t="s">
        <v>370</v>
      </c>
      <c r="O132" s="129" t="s">
        <v>338</v>
      </c>
      <c r="P132" s="3"/>
      <c r="Q132" s="129" t="s">
        <v>3153</v>
      </c>
      <c r="R132" s="129" t="s">
        <v>370</v>
      </c>
      <c r="S132" s="130" t="b">
        <v>0</v>
      </c>
      <c r="T132" s="3"/>
      <c r="U132" s="3"/>
      <c r="V132" s="131">
        <v>43297</v>
      </c>
      <c r="W132" s="129" t="s">
        <v>370</v>
      </c>
      <c r="X132" s="3"/>
      <c r="Y132" s="3"/>
      <c r="Z132" s="129" t="s">
        <v>370</v>
      </c>
      <c r="AA132" s="3"/>
      <c r="AB132" s="3"/>
      <c r="AC132" s="129" t="s">
        <v>3796</v>
      </c>
      <c r="AD132" s="131">
        <v>43418</v>
      </c>
      <c r="AE132" s="129" t="s">
        <v>849</v>
      </c>
      <c r="AF132" s="129" t="s">
        <v>3736</v>
      </c>
      <c r="AG132" s="129" t="s">
        <v>3412</v>
      </c>
      <c r="AH132" s="127" t="str">
        <f t="shared" si="2"/>
        <v>FS</v>
      </c>
      <c r="AI132" s="127" t="b">
        <f>ISNUMBER(SEARCH("IRT",Table1[[#This Row],[Current_Status]]))</f>
        <v>0</v>
      </c>
      <c r="AJ132" s="128">
        <f>YEAR(Table1[[#This Row],[Project_Initiated]])</f>
        <v>2018</v>
      </c>
      <c r="AK132" s="67">
        <v>43647</v>
      </c>
      <c r="AL132" s="67" t="str">
        <f>IF(Table1[[#This Row],[Current_Status]]="Complete",IF(Table1[[#This Row],[Project_Description]]&gt;=DATE(2019,7,1),"FY 19 - 20","FY 18 - 19"),"")</f>
        <v>FY 18 - 19</v>
      </c>
      <c r="AX132"/>
      <c r="BA132" s="2"/>
    </row>
    <row r="133" spans="1:53" x14ac:dyDescent="0.25">
      <c r="A133" s="129" t="s">
        <v>98</v>
      </c>
      <c r="B133" s="129" t="s">
        <v>98</v>
      </c>
      <c r="C133" s="129" t="s">
        <v>370</v>
      </c>
      <c r="D133" s="130" t="b">
        <v>0</v>
      </c>
      <c r="E133" s="129" t="s">
        <v>93</v>
      </c>
      <c r="F133" s="129" t="s">
        <v>99</v>
      </c>
      <c r="G133" s="129" t="s">
        <v>516</v>
      </c>
      <c r="H133" s="129" t="s">
        <v>513</v>
      </c>
      <c r="I133" s="129" t="s">
        <v>370</v>
      </c>
      <c r="J133" s="129" t="s">
        <v>189</v>
      </c>
      <c r="K133" s="129" t="s">
        <v>497</v>
      </c>
      <c r="L133" s="129" t="s">
        <v>94</v>
      </c>
      <c r="M133" s="129" t="s">
        <v>3422</v>
      </c>
      <c r="N133" s="129" t="s">
        <v>370</v>
      </c>
      <c r="O133" s="129" t="s">
        <v>223</v>
      </c>
      <c r="P133" s="130">
        <v>1</v>
      </c>
      <c r="Q133" s="129" t="s">
        <v>370</v>
      </c>
      <c r="R133" s="129" t="s">
        <v>370</v>
      </c>
      <c r="S133" s="130" t="b">
        <v>0</v>
      </c>
      <c r="T133" s="3"/>
      <c r="U133" s="3"/>
      <c r="V133" s="131">
        <v>42688</v>
      </c>
      <c r="W133" s="129" t="s">
        <v>3843</v>
      </c>
      <c r="X133" s="3"/>
      <c r="Y133" s="3"/>
      <c r="Z133" s="129" t="s">
        <v>370</v>
      </c>
      <c r="AA133" s="3"/>
      <c r="AB133" s="3"/>
      <c r="AC133" s="129" t="s">
        <v>370</v>
      </c>
      <c r="AD133" s="3"/>
      <c r="AE133" s="129" t="s">
        <v>370</v>
      </c>
      <c r="AF133" s="129" t="s">
        <v>370</v>
      </c>
      <c r="AG133" s="129" t="s">
        <v>370</v>
      </c>
      <c r="AH133" s="127" t="str">
        <f t="shared" si="2"/>
        <v>PD&amp;C</v>
      </c>
      <c r="AI133" s="127" t="b">
        <f>ISNUMBER(SEARCH("IRT",Table1[[#This Row],[Current_Status]]))</f>
        <v>0</v>
      </c>
      <c r="AJ133" s="128">
        <f>YEAR(Table1[[#This Row],[Project_Initiated]])</f>
        <v>2016</v>
      </c>
      <c r="AK133" s="67">
        <v>43647</v>
      </c>
      <c r="AL133" s="67" t="str">
        <f>IF(Table1[[#This Row],[Current_Status]]="Complete",IF(Table1[[#This Row],[Project_Description]]&gt;=DATE(2019,7,1),"FY 19 - 20","FY 18 - 19"),"")</f>
        <v/>
      </c>
      <c r="AX133"/>
      <c r="BA133" s="2"/>
    </row>
    <row r="134" spans="1:53" x14ac:dyDescent="0.25">
      <c r="A134" s="129" t="s">
        <v>100</v>
      </c>
      <c r="B134" s="129" t="s">
        <v>100</v>
      </c>
      <c r="C134" s="129" t="s">
        <v>370</v>
      </c>
      <c r="D134" s="130" t="b">
        <v>0</v>
      </c>
      <c r="E134" s="129" t="s">
        <v>93</v>
      </c>
      <c r="F134" s="129" t="s">
        <v>3585</v>
      </c>
      <c r="G134" s="129" t="s">
        <v>517</v>
      </c>
      <c r="H134" s="129" t="s">
        <v>335</v>
      </c>
      <c r="I134" s="129" t="s">
        <v>370</v>
      </c>
      <c r="J134" s="129" t="s">
        <v>47</v>
      </c>
      <c r="K134" s="129" t="s">
        <v>497</v>
      </c>
      <c r="L134" s="129" t="s">
        <v>94</v>
      </c>
      <c r="M134" s="129" t="s">
        <v>3422</v>
      </c>
      <c r="N134" s="129" t="s">
        <v>370</v>
      </c>
      <c r="O134" s="129" t="s">
        <v>128</v>
      </c>
      <c r="P134" s="130">
        <v>2</v>
      </c>
      <c r="Q134" s="129" t="s">
        <v>370</v>
      </c>
      <c r="R134" s="129" t="s">
        <v>370</v>
      </c>
      <c r="S134" s="130" t="b">
        <v>0</v>
      </c>
      <c r="T134" s="130">
        <v>700000</v>
      </c>
      <c r="U134" s="3"/>
      <c r="V134" s="131">
        <v>43194</v>
      </c>
      <c r="W134" s="129" t="s">
        <v>42</v>
      </c>
      <c r="X134" s="131">
        <v>43647</v>
      </c>
      <c r="Y134" s="131">
        <v>43726</v>
      </c>
      <c r="Z134" s="129" t="s">
        <v>370</v>
      </c>
      <c r="AA134" s="3"/>
      <c r="AB134" s="3"/>
      <c r="AC134" s="129" t="s">
        <v>370</v>
      </c>
      <c r="AD134" s="3"/>
      <c r="AE134" s="129" t="s">
        <v>370</v>
      </c>
      <c r="AF134" s="129" t="s">
        <v>370</v>
      </c>
      <c r="AG134" s="129" t="s">
        <v>370</v>
      </c>
      <c r="AH134" s="127" t="str">
        <f t="shared" si="2"/>
        <v>PD&amp;C</v>
      </c>
      <c r="AI134" s="127" t="b">
        <f>ISNUMBER(SEARCH("IRT",Table1[[#This Row],[Current_Status]]))</f>
        <v>0</v>
      </c>
      <c r="AJ134" s="128">
        <f>YEAR(Table1[[#This Row],[Project_Initiated]])</f>
        <v>2018</v>
      </c>
      <c r="AK134" s="67">
        <v>43647</v>
      </c>
      <c r="AL134" s="67" t="str">
        <f>IF(Table1[[#This Row],[Current_Status]]="Complete",IF(Table1[[#This Row],[Project_Description]]&gt;=DATE(2019,7,1),"FY 19 - 20","FY 18 - 19"),"")</f>
        <v/>
      </c>
      <c r="AX134"/>
      <c r="BA134" s="2"/>
    </row>
    <row r="135" spans="1:53" x14ac:dyDescent="0.25">
      <c r="A135" s="129" t="s">
        <v>95</v>
      </c>
      <c r="B135" s="129" t="s">
        <v>95</v>
      </c>
      <c r="C135" s="129" t="s">
        <v>370</v>
      </c>
      <c r="D135" s="130" t="b">
        <v>0</v>
      </c>
      <c r="E135" s="129" t="s">
        <v>93</v>
      </c>
      <c r="F135" s="129" t="s">
        <v>96</v>
      </c>
      <c r="G135" s="129" t="s">
        <v>514</v>
      </c>
      <c r="H135" s="129" t="s">
        <v>370</v>
      </c>
      <c r="I135" s="129" t="s">
        <v>370</v>
      </c>
      <c r="J135" s="129" t="s">
        <v>515</v>
      </c>
      <c r="K135" s="129" t="s">
        <v>497</v>
      </c>
      <c r="L135" s="129" t="s">
        <v>94</v>
      </c>
      <c r="M135" s="129" t="s">
        <v>97</v>
      </c>
      <c r="N135" s="129" t="s">
        <v>370</v>
      </c>
      <c r="O135" s="129" t="s">
        <v>233</v>
      </c>
      <c r="P135" s="130">
        <v>3</v>
      </c>
      <c r="Q135" s="129" t="s">
        <v>370</v>
      </c>
      <c r="R135" s="129" t="s">
        <v>370</v>
      </c>
      <c r="S135" s="130" t="b">
        <v>0</v>
      </c>
      <c r="T135" s="130">
        <v>0</v>
      </c>
      <c r="U135" s="3"/>
      <c r="V135" s="131">
        <v>42858</v>
      </c>
      <c r="W135" s="129" t="s">
        <v>4473</v>
      </c>
      <c r="X135" s="3"/>
      <c r="Y135" s="3"/>
      <c r="Z135" s="129" t="s">
        <v>370</v>
      </c>
      <c r="AA135" s="3"/>
      <c r="AB135" s="3"/>
      <c r="AC135" s="129" t="s">
        <v>370</v>
      </c>
      <c r="AD135" s="3"/>
      <c r="AE135" s="129" t="s">
        <v>370</v>
      </c>
      <c r="AF135" s="129" t="s">
        <v>370</v>
      </c>
      <c r="AG135" s="129" t="s">
        <v>370</v>
      </c>
      <c r="AH135" s="127" t="str">
        <f t="shared" si="2"/>
        <v>PD&amp;C</v>
      </c>
      <c r="AI135" s="127" t="b">
        <f>ISNUMBER(SEARCH("IRT",Table1[[#This Row],[Current_Status]]))</f>
        <v>0</v>
      </c>
      <c r="AJ135" s="128">
        <f>YEAR(Table1[[#This Row],[Project_Initiated]])</f>
        <v>2017</v>
      </c>
      <c r="AK135" s="67">
        <v>43647</v>
      </c>
      <c r="AL135" s="67" t="str">
        <f>IF(Table1[[#This Row],[Current_Status]]="Complete",IF(Table1[[#This Row],[Project_Description]]&gt;=DATE(2019,7,1),"FY 19 - 20","FY 18 - 19"),"")</f>
        <v/>
      </c>
      <c r="AX135"/>
      <c r="BA135" s="2"/>
    </row>
    <row r="136" spans="1:53" x14ac:dyDescent="0.25">
      <c r="A136" s="129" t="s">
        <v>1363</v>
      </c>
      <c r="B136" s="129" t="s">
        <v>370</v>
      </c>
      <c r="C136" s="129" t="s">
        <v>1363</v>
      </c>
      <c r="D136" s="130" t="b">
        <v>0</v>
      </c>
      <c r="E136" s="129" t="s">
        <v>520</v>
      </c>
      <c r="F136" s="129" t="s">
        <v>4041</v>
      </c>
      <c r="G136" s="133">
        <v>43524</v>
      </c>
      <c r="H136" s="129" t="s">
        <v>335</v>
      </c>
      <c r="I136" s="129" t="s">
        <v>370</v>
      </c>
      <c r="J136" s="129" t="s">
        <v>3354</v>
      </c>
      <c r="K136" s="129" t="s">
        <v>370</v>
      </c>
      <c r="L136" s="129" t="s">
        <v>370</v>
      </c>
      <c r="M136" s="129" t="s">
        <v>1083</v>
      </c>
      <c r="N136" s="129" t="s">
        <v>370</v>
      </c>
      <c r="O136" s="129" t="s">
        <v>338</v>
      </c>
      <c r="P136" s="3"/>
      <c r="Q136" s="129" t="s">
        <v>370</v>
      </c>
      <c r="R136" s="129" t="s">
        <v>370</v>
      </c>
      <c r="S136" s="130" t="b">
        <v>0</v>
      </c>
      <c r="T136" s="3"/>
      <c r="U136" s="3"/>
      <c r="V136" s="131">
        <v>43368</v>
      </c>
      <c r="W136" s="129" t="s">
        <v>370</v>
      </c>
      <c r="X136" s="3"/>
      <c r="Y136" s="3"/>
      <c r="Z136" s="129" t="s">
        <v>370</v>
      </c>
      <c r="AA136" s="3"/>
      <c r="AB136" s="3"/>
      <c r="AC136" s="129" t="s">
        <v>3616</v>
      </c>
      <c r="AD136" s="3"/>
      <c r="AE136" s="129" t="s">
        <v>849</v>
      </c>
      <c r="AF136" s="129" t="s">
        <v>3397</v>
      </c>
      <c r="AG136" s="129" t="s">
        <v>3412</v>
      </c>
      <c r="AH136" s="127" t="str">
        <f t="shared" si="2"/>
        <v>FS</v>
      </c>
      <c r="AI136" s="127" t="b">
        <f>ISNUMBER(SEARCH("IRT",Table1[[#This Row],[Current_Status]]))</f>
        <v>0</v>
      </c>
      <c r="AJ136" s="128">
        <f>YEAR(Table1[[#This Row],[Project_Initiated]])</f>
        <v>2018</v>
      </c>
      <c r="AK136" s="67">
        <v>43647</v>
      </c>
      <c r="AL136" s="67" t="str">
        <f>IF(Table1[[#This Row],[Current_Status]]="Complete",IF(Table1[[#This Row],[Project_Description]]&gt;=DATE(2019,7,1),"FY 19 - 20","FY 18 - 19"),"")</f>
        <v>FY 18 - 19</v>
      </c>
      <c r="AX136"/>
      <c r="BA136" s="2"/>
    </row>
    <row r="137" spans="1:53" x14ac:dyDescent="0.25">
      <c r="A137" s="129" t="s">
        <v>1318</v>
      </c>
      <c r="B137" s="129" t="s">
        <v>370</v>
      </c>
      <c r="C137" s="129" t="s">
        <v>1318</v>
      </c>
      <c r="D137" s="130" t="b">
        <v>0</v>
      </c>
      <c r="E137" s="129" t="s">
        <v>520</v>
      </c>
      <c r="F137" s="129" t="s">
        <v>4045</v>
      </c>
      <c r="G137" s="129" t="s">
        <v>997</v>
      </c>
      <c r="H137" s="129" t="s">
        <v>823</v>
      </c>
      <c r="I137" s="129" t="s">
        <v>3156</v>
      </c>
      <c r="J137" s="129" t="s">
        <v>3372</v>
      </c>
      <c r="K137" s="129" t="s">
        <v>370</v>
      </c>
      <c r="L137" s="129" t="s">
        <v>370</v>
      </c>
      <c r="M137" s="129" t="s">
        <v>381</v>
      </c>
      <c r="N137" s="129" t="s">
        <v>370</v>
      </c>
      <c r="O137" s="129" t="s">
        <v>370</v>
      </c>
      <c r="P137" s="3"/>
      <c r="Q137" s="129" t="s">
        <v>370</v>
      </c>
      <c r="R137" s="129" t="s">
        <v>370</v>
      </c>
      <c r="S137" s="130" t="b">
        <v>0</v>
      </c>
      <c r="T137" s="3"/>
      <c r="U137" s="3"/>
      <c r="V137" s="131">
        <v>43336</v>
      </c>
      <c r="W137" s="129" t="s">
        <v>370</v>
      </c>
      <c r="X137" s="3"/>
      <c r="Y137" s="3"/>
      <c r="Z137" s="129" t="s">
        <v>370</v>
      </c>
      <c r="AA137" s="3"/>
      <c r="AB137" s="3"/>
      <c r="AC137" s="129" t="s">
        <v>3385</v>
      </c>
      <c r="AD137" s="3"/>
      <c r="AE137" s="129" t="s">
        <v>370</v>
      </c>
      <c r="AF137" s="129" t="s">
        <v>3738</v>
      </c>
      <c r="AG137" s="129" t="s">
        <v>370</v>
      </c>
      <c r="AH137" s="127" t="str">
        <f t="shared" si="2"/>
        <v>FS</v>
      </c>
      <c r="AI137" s="127" t="b">
        <f>ISNUMBER(SEARCH("IRT",Table1[[#This Row],[Current_Status]]))</f>
        <v>0</v>
      </c>
      <c r="AJ137" s="128">
        <f>YEAR(Table1[[#This Row],[Project_Initiated]])</f>
        <v>2018</v>
      </c>
      <c r="AK137" s="67">
        <v>43647</v>
      </c>
      <c r="AL137" s="67" t="str">
        <f>IF(Table1[[#This Row],[Current_Status]]="Complete",IF(Table1[[#This Row],[Project_Description]]&gt;=DATE(2019,7,1),"FY 19 - 20","FY 18 - 19"),"")</f>
        <v/>
      </c>
      <c r="AX137"/>
      <c r="BA137" s="2"/>
    </row>
    <row r="138" spans="1:53" x14ac:dyDescent="0.25">
      <c r="A138" s="129" t="s">
        <v>1308</v>
      </c>
      <c r="B138" s="129" t="s">
        <v>370</v>
      </c>
      <c r="C138" s="129" t="s">
        <v>1308</v>
      </c>
      <c r="D138" s="130" t="b">
        <v>0</v>
      </c>
      <c r="E138" s="129" t="s">
        <v>520</v>
      </c>
      <c r="F138" s="129" t="s">
        <v>4042</v>
      </c>
      <c r="G138" s="129" t="s">
        <v>997</v>
      </c>
      <c r="H138" s="129" t="s">
        <v>823</v>
      </c>
      <c r="I138" s="129" t="s">
        <v>3158</v>
      </c>
      <c r="J138" s="129" t="s">
        <v>3372</v>
      </c>
      <c r="K138" s="129" t="s">
        <v>370</v>
      </c>
      <c r="L138" s="129" t="s">
        <v>370</v>
      </c>
      <c r="M138" s="129" t="s">
        <v>381</v>
      </c>
      <c r="N138" s="129" t="s">
        <v>370</v>
      </c>
      <c r="O138" s="129" t="s">
        <v>314</v>
      </c>
      <c r="P138" s="3"/>
      <c r="Q138" s="129" t="s">
        <v>370</v>
      </c>
      <c r="R138" s="129" t="s">
        <v>370</v>
      </c>
      <c r="S138" s="130" t="b">
        <v>0</v>
      </c>
      <c r="T138" s="3"/>
      <c r="U138" s="3"/>
      <c r="V138" s="131">
        <v>43328</v>
      </c>
      <c r="W138" s="129" t="s">
        <v>370</v>
      </c>
      <c r="X138" s="3"/>
      <c r="Y138" s="3"/>
      <c r="Z138" s="129" t="s">
        <v>370</v>
      </c>
      <c r="AA138" s="3"/>
      <c r="AB138" s="3"/>
      <c r="AC138" s="129" t="s">
        <v>3385</v>
      </c>
      <c r="AD138" s="3"/>
      <c r="AE138" s="129" t="s">
        <v>370</v>
      </c>
      <c r="AF138" s="129" t="s">
        <v>370</v>
      </c>
      <c r="AG138" s="129" t="s">
        <v>370</v>
      </c>
      <c r="AH138" s="127" t="str">
        <f t="shared" si="2"/>
        <v>FS</v>
      </c>
      <c r="AI138" s="127" t="b">
        <f>ISNUMBER(SEARCH("IRT",Table1[[#This Row],[Current_Status]]))</f>
        <v>0</v>
      </c>
      <c r="AJ138" s="128">
        <f>YEAR(Table1[[#This Row],[Project_Initiated]])</f>
        <v>2018</v>
      </c>
      <c r="AK138" s="67">
        <v>43647</v>
      </c>
      <c r="AL138" s="67" t="str">
        <f>IF(Table1[[#This Row],[Current_Status]]="Complete",IF(Table1[[#This Row],[Project_Description]]&gt;=DATE(2019,7,1),"FY 19 - 20","FY 18 - 19"),"")</f>
        <v/>
      </c>
      <c r="AX138"/>
      <c r="BA138" s="2"/>
    </row>
    <row r="139" spans="1:53" x14ac:dyDescent="0.25">
      <c r="A139" s="129" t="s">
        <v>996</v>
      </c>
      <c r="B139" s="129" t="s">
        <v>370</v>
      </c>
      <c r="C139" s="129" t="s">
        <v>996</v>
      </c>
      <c r="D139" s="130" t="b">
        <v>0</v>
      </c>
      <c r="E139" s="129" t="s">
        <v>520</v>
      </c>
      <c r="F139" s="129" t="s">
        <v>4047</v>
      </c>
      <c r="G139" s="129" t="s">
        <v>997</v>
      </c>
      <c r="H139" s="129" t="s">
        <v>784</v>
      </c>
      <c r="I139" s="129" t="s">
        <v>521</v>
      </c>
      <c r="J139" s="129" t="s">
        <v>3372</v>
      </c>
      <c r="K139" s="129" t="s">
        <v>370</v>
      </c>
      <c r="L139" s="129" t="s">
        <v>370</v>
      </c>
      <c r="M139" s="129" t="s">
        <v>522</v>
      </c>
      <c r="N139" s="129" t="s">
        <v>370</v>
      </c>
      <c r="O139" s="129" t="s">
        <v>338</v>
      </c>
      <c r="P139" s="3"/>
      <c r="Q139" s="129" t="s">
        <v>370</v>
      </c>
      <c r="R139" s="129" t="s">
        <v>332</v>
      </c>
      <c r="S139" s="130" t="b">
        <v>0</v>
      </c>
      <c r="T139" s="3"/>
      <c r="U139" s="3"/>
      <c r="V139" s="131">
        <v>42999</v>
      </c>
      <c r="W139" s="129" t="s">
        <v>370</v>
      </c>
      <c r="X139" s="3"/>
      <c r="Y139" s="3"/>
      <c r="Z139" s="129" t="s">
        <v>370</v>
      </c>
      <c r="AA139" s="3"/>
      <c r="AB139" s="3"/>
      <c r="AC139" s="129" t="s">
        <v>3797</v>
      </c>
      <c r="AD139" s="3"/>
      <c r="AE139" s="129" t="s">
        <v>338</v>
      </c>
      <c r="AF139" s="129" t="s">
        <v>3739</v>
      </c>
      <c r="AG139" s="129" t="s">
        <v>3411</v>
      </c>
      <c r="AH139" s="127" t="str">
        <f t="shared" si="2"/>
        <v>FS</v>
      </c>
      <c r="AI139" s="127" t="b">
        <f>ISNUMBER(SEARCH("IRT",Table1[[#This Row],[Current_Status]]))</f>
        <v>0</v>
      </c>
      <c r="AJ139" s="128">
        <f>YEAR(Table1[[#This Row],[Project_Initiated]])</f>
        <v>2017</v>
      </c>
      <c r="AK139" s="67">
        <v>43647</v>
      </c>
      <c r="AL139" s="67" t="str">
        <f>IF(Table1[[#This Row],[Current_Status]]="Complete",IF(Table1[[#This Row],[Project_Description]]&gt;=DATE(2019,7,1),"FY 19 - 20","FY 18 - 19"),"")</f>
        <v/>
      </c>
      <c r="AX139"/>
      <c r="BA139" s="2"/>
    </row>
    <row r="140" spans="1:53" x14ac:dyDescent="0.25">
      <c r="A140" s="129" t="s">
        <v>999</v>
      </c>
      <c r="B140" s="129" t="s">
        <v>370</v>
      </c>
      <c r="C140" s="129" t="s">
        <v>999</v>
      </c>
      <c r="D140" s="130" t="b">
        <v>0</v>
      </c>
      <c r="E140" s="129" t="s">
        <v>520</v>
      </c>
      <c r="F140" s="129" t="s">
        <v>4043</v>
      </c>
      <c r="G140" s="129" t="s">
        <v>997</v>
      </c>
      <c r="H140" s="129" t="s">
        <v>784</v>
      </c>
      <c r="I140" s="129" t="s">
        <v>521</v>
      </c>
      <c r="J140" s="129" t="s">
        <v>3372</v>
      </c>
      <c r="K140" s="129" t="s">
        <v>370</v>
      </c>
      <c r="L140" s="129" t="s">
        <v>370</v>
      </c>
      <c r="M140" s="129" t="s">
        <v>522</v>
      </c>
      <c r="N140" s="129" t="s">
        <v>370</v>
      </c>
      <c r="O140" s="129" t="s">
        <v>338</v>
      </c>
      <c r="P140" s="3"/>
      <c r="Q140" s="129" t="s">
        <v>370</v>
      </c>
      <c r="R140" s="129" t="s">
        <v>332</v>
      </c>
      <c r="S140" s="130" t="b">
        <v>0</v>
      </c>
      <c r="T140" s="3"/>
      <c r="U140" s="3"/>
      <c r="V140" s="131">
        <v>42999</v>
      </c>
      <c r="W140" s="129" t="s">
        <v>370</v>
      </c>
      <c r="X140" s="3"/>
      <c r="Y140" s="3"/>
      <c r="Z140" s="129" t="s">
        <v>370</v>
      </c>
      <c r="AA140" s="3"/>
      <c r="AB140" s="3"/>
      <c r="AC140" s="129" t="s">
        <v>998</v>
      </c>
      <c r="AD140" s="3"/>
      <c r="AE140" s="129" t="s">
        <v>338</v>
      </c>
      <c r="AF140" s="129" t="s">
        <v>3640</v>
      </c>
      <c r="AG140" s="129" t="s">
        <v>3411</v>
      </c>
      <c r="AH140" s="127" t="str">
        <f t="shared" si="2"/>
        <v>FS</v>
      </c>
      <c r="AI140" s="127" t="b">
        <f>ISNUMBER(SEARCH("IRT",Table1[[#This Row],[Current_Status]]))</f>
        <v>0</v>
      </c>
      <c r="AJ140" s="128">
        <f>YEAR(Table1[[#This Row],[Project_Initiated]])</f>
        <v>2017</v>
      </c>
      <c r="AK140" s="67">
        <v>43647</v>
      </c>
      <c r="AL140" s="67" t="str">
        <f>IF(Table1[[#This Row],[Current_Status]]="Complete",IF(Table1[[#This Row],[Project_Description]]&gt;=DATE(2019,7,1),"FY 19 - 20","FY 18 - 19"),"")</f>
        <v/>
      </c>
      <c r="AX140"/>
      <c r="BA140" s="2"/>
    </row>
    <row r="141" spans="1:53" x14ac:dyDescent="0.25">
      <c r="A141" s="129" t="s">
        <v>1170</v>
      </c>
      <c r="B141" s="129" t="s">
        <v>370</v>
      </c>
      <c r="C141" s="129" t="s">
        <v>1170</v>
      </c>
      <c r="D141" s="130" t="b">
        <v>0</v>
      </c>
      <c r="E141" s="129" t="s">
        <v>520</v>
      </c>
      <c r="F141" s="129" t="s">
        <v>4046</v>
      </c>
      <c r="G141" s="133">
        <v>43570</v>
      </c>
      <c r="H141" s="129" t="s">
        <v>810</v>
      </c>
      <c r="I141" s="129" t="s">
        <v>3155</v>
      </c>
      <c r="J141" s="129" t="s">
        <v>3354</v>
      </c>
      <c r="K141" s="129" t="s">
        <v>370</v>
      </c>
      <c r="L141" s="129" t="s">
        <v>370</v>
      </c>
      <c r="M141" s="129" t="s">
        <v>1171</v>
      </c>
      <c r="N141" s="129" t="s">
        <v>370</v>
      </c>
      <c r="O141" s="129" t="s">
        <v>338</v>
      </c>
      <c r="P141" s="3"/>
      <c r="Q141" s="129" t="s">
        <v>370</v>
      </c>
      <c r="R141" s="129" t="s">
        <v>3349</v>
      </c>
      <c r="S141" s="130" t="b">
        <v>0</v>
      </c>
      <c r="T141" s="3"/>
      <c r="U141" s="3"/>
      <c r="V141" s="131">
        <v>43230</v>
      </c>
      <c r="W141" s="129" t="s">
        <v>370</v>
      </c>
      <c r="X141" s="3"/>
      <c r="Y141" s="3"/>
      <c r="Z141" s="129" t="s">
        <v>370</v>
      </c>
      <c r="AA141" s="3"/>
      <c r="AB141" s="3"/>
      <c r="AC141" s="129" t="s">
        <v>3737</v>
      </c>
      <c r="AD141" s="3"/>
      <c r="AE141" s="129" t="s">
        <v>370</v>
      </c>
      <c r="AF141" s="129" t="s">
        <v>3661</v>
      </c>
      <c r="AG141" s="129" t="s">
        <v>3411</v>
      </c>
      <c r="AH141" s="127" t="str">
        <f t="shared" si="2"/>
        <v>FS</v>
      </c>
      <c r="AI141" s="127" t="b">
        <f>ISNUMBER(SEARCH("IRT",Table1[[#This Row],[Current_Status]]))</f>
        <v>0</v>
      </c>
      <c r="AJ141" s="128">
        <f>YEAR(Table1[[#This Row],[Project_Initiated]])</f>
        <v>2018</v>
      </c>
      <c r="AK141" s="67">
        <v>43647</v>
      </c>
      <c r="AL141" s="67" t="str">
        <f>IF(Table1[[#This Row],[Current_Status]]="Complete",IF(Table1[[#This Row],[Project_Description]]&gt;=DATE(2019,7,1),"FY 19 - 20","FY 18 - 19"),"")</f>
        <v>FY 18 - 19</v>
      </c>
      <c r="AX141"/>
      <c r="BA141" s="2"/>
    </row>
    <row r="142" spans="1:53" x14ac:dyDescent="0.25">
      <c r="A142" s="129" t="s">
        <v>1317</v>
      </c>
      <c r="B142" s="129" t="s">
        <v>370</v>
      </c>
      <c r="C142" s="129" t="s">
        <v>1317</v>
      </c>
      <c r="D142" s="130" t="b">
        <v>0</v>
      </c>
      <c r="E142" s="129" t="s">
        <v>520</v>
      </c>
      <c r="F142" s="129" t="s">
        <v>4044</v>
      </c>
      <c r="G142" s="129" t="s">
        <v>997</v>
      </c>
      <c r="H142" s="129" t="s">
        <v>823</v>
      </c>
      <c r="I142" s="129" t="s">
        <v>3157</v>
      </c>
      <c r="J142" s="129" t="s">
        <v>3372</v>
      </c>
      <c r="K142" s="129" t="s">
        <v>370</v>
      </c>
      <c r="L142" s="129" t="s">
        <v>370</v>
      </c>
      <c r="M142" s="129" t="s">
        <v>381</v>
      </c>
      <c r="N142" s="129" t="s">
        <v>370</v>
      </c>
      <c r="O142" s="129" t="s">
        <v>370</v>
      </c>
      <c r="P142" s="3"/>
      <c r="Q142" s="129" t="s">
        <v>370</v>
      </c>
      <c r="R142" s="129" t="s">
        <v>370</v>
      </c>
      <c r="S142" s="130" t="b">
        <v>0</v>
      </c>
      <c r="T142" s="3"/>
      <c r="U142" s="3"/>
      <c r="V142" s="131">
        <v>43336</v>
      </c>
      <c r="W142" s="129" t="s">
        <v>370</v>
      </c>
      <c r="X142" s="3"/>
      <c r="Y142" s="3"/>
      <c r="Z142" s="129" t="s">
        <v>370</v>
      </c>
      <c r="AA142" s="3"/>
      <c r="AB142" s="3"/>
      <c r="AC142" s="129" t="s">
        <v>3385</v>
      </c>
      <c r="AD142" s="3"/>
      <c r="AE142" s="129" t="s">
        <v>370</v>
      </c>
      <c r="AF142" s="129" t="s">
        <v>370</v>
      </c>
      <c r="AG142" s="129" t="s">
        <v>370</v>
      </c>
      <c r="AH142" s="127" t="str">
        <f t="shared" si="2"/>
        <v>FS</v>
      </c>
      <c r="AI142" s="127" t="b">
        <f>ISNUMBER(SEARCH("IRT",Table1[[#This Row],[Current_Status]]))</f>
        <v>0</v>
      </c>
      <c r="AJ142" s="128">
        <f>YEAR(Table1[[#This Row],[Project_Initiated]])</f>
        <v>2018</v>
      </c>
      <c r="AK142" s="67">
        <v>43647</v>
      </c>
      <c r="AL142" s="67" t="str">
        <f>IF(Table1[[#This Row],[Current_Status]]="Complete",IF(Table1[[#This Row],[Project_Description]]&gt;=DATE(2019,7,1),"FY 19 - 20","FY 18 - 19"),"")</f>
        <v/>
      </c>
      <c r="AX142"/>
      <c r="BA142" s="2"/>
    </row>
    <row r="143" spans="1:53" x14ac:dyDescent="0.25">
      <c r="A143" s="129" t="s">
        <v>836</v>
      </c>
      <c r="B143" s="129" t="s">
        <v>370</v>
      </c>
      <c r="C143" s="129" t="s">
        <v>836</v>
      </c>
      <c r="D143" s="130" t="b">
        <v>0</v>
      </c>
      <c r="E143" s="129" t="s">
        <v>520</v>
      </c>
      <c r="F143" s="129" t="s">
        <v>4048</v>
      </c>
      <c r="G143" s="133">
        <v>43475</v>
      </c>
      <c r="H143" s="129" t="s">
        <v>817</v>
      </c>
      <c r="I143" s="129" t="s">
        <v>370</v>
      </c>
      <c r="J143" s="129" t="s">
        <v>3354</v>
      </c>
      <c r="K143" s="129" t="s">
        <v>370</v>
      </c>
      <c r="L143" s="129" t="s">
        <v>370</v>
      </c>
      <c r="M143" s="129" t="s">
        <v>837</v>
      </c>
      <c r="N143" s="129" t="s">
        <v>370</v>
      </c>
      <c r="O143" s="129" t="s">
        <v>838</v>
      </c>
      <c r="P143" s="3"/>
      <c r="Q143" s="129" t="s">
        <v>839</v>
      </c>
      <c r="R143" s="129" t="s">
        <v>839</v>
      </c>
      <c r="S143" s="130" t="b">
        <v>0</v>
      </c>
      <c r="T143" s="3"/>
      <c r="U143" s="3"/>
      <c r="V143" s="131">
        <v>43319</v>
      </c>
      <c r="W143" s="129" t="s">
        <v>370</v>
      </c>
      <c r="X143" s="3"/>
      <c r="Y143" s="3"/>
      <c r="Z143" s="129" t="s">
        <v>370</v>
      </c>
      <c r="AA143" s="3"/>
      <c r="AB143" s="3"/>
      <c r="AC143" s="129" t="s">
        <v>370</v>
      </c>
      <c r="AD143" s="3"/>
      <c r="AE143" s="129" t="s">
        <v>849</v>
      </c>
      <c r="AF143" s="129" t="s">
        <v>3424</v>
      </c>
      <c r="AG143" s="129" t="s">
        <v>3412</v>
      </c>
      <c r="AH143" s="127" t="str">
        <f t="shared" si="2"/>
        <v>FS</v>
      </c>
      <c r="AI143" s="127" t="b">
        <f>ISNUMBER(SEARCH("IRT",Table1[[#This Row],[Current_Status]]))</f>
        <v>0</v>
      </c>
      <c r="AJ143" s="128">
        <f>YEAR(Table1[[#This Row],[Project_Initiated]])</f>
        <v>2018</v>
      </c>
      <c r="AK143" s="67">
        <v>43647</v>
      </c>
      <c r="AL143" s="67" t="str">
        <f>IF(Table1[[#This Row],[Current_Status]]="Complete",IF(Table1[[#This Row],[Project_Description]]&gt;=DATE(2019,7,1),"FY 19 - 20","FY 18 - 19"),"")</f>
        <v>FY 18 - 19</v>
      </c>
      <c r="AX143"/>
      <c r="BA143" s="2"/>
    </row>
    <row r="144" spans="1:53" x14ac:dyDescent="0.25">
      <c r="A144" s="129" t="s">
        <v>4451</v>
      </c>
      <c r="B144" s="129" t="s">
        <v>4451</v>
      </c>
      <c r="C144" s="129" t="s">
        <v>370</v>
      </c>
      <c r="D144" s="130" t="b">
        <v>0</v>
      </c>
      <c r="E144" s="129" t="s">
        <v>101</v>
      </c>
      <c r="F144" s="129" t="s">
        <v>4452</v>
      </c>
      <c r="G144" s="129" t="s">
        <v>4453</v>
      </c>
      <c r="H144" s="129" t="s">
        <v>370</v>
      </c>
      <c r="I144" s="129" t="s">
        <v>370</v>
      </c>
      <c r="J144" s="129" t="s">
        <v>23</v>
      </c>
      <c r="K144" s="129" t="s">
        <v>104</v>
      </c>
      <c r="L144" s="129" t="s">
        <v>37</v>
      </c>
      <c r="M144" s="129" t="s">
        <v>3600</v>
      </c>
      <c r="N144" s="129" t="s">
        <v>370</v>
      </c>
      <c r="O144" s="129" t="s">
        <v>3600</v>
      </c>
      <c r="P144" s="3"/>
      <c r="Q144" s="129" t="s">
        <v>370</v>
      </c>
      <c r="R144" s="129" t="s">
        <v>370</v>
      </c>
      <c r="S144" s="130" t="b">
        <v>0</v>
      </c>
      <c r="T144" s="3"/>
      <c r="U144" s="3"/>
      <c r="V144" s="131">
        <v>43635</v>
      </c>
      <c r="W144" s="129" t="s">
        <v>23</v>
      </c>
      <c r="X144" s="3"/>
      <c r="Y144" s="3"/>
      <c r="Z144" s="129" t="s">
        <v>370</v>
      </c>
      <c r="AA144" s="3"/>
      <c r="AB144" s="3"/>
      <c r="AC144" s="129" t="s">
        <v>370</v>
      </c>
      <c r="AD144" s="3"/>
      <c r="AE144" s="129" t="s">
        <v>370</v>
      </c>
      <c r="AF144" s="129" t="s">
        <v>370</v>
      </c>
      <c r="AG144" s="129" t="s">
        <v>370</v>
      </c>
      <c r="AH144" s="127" t="str">
        <f t="shared" si="2"/>
        <v>PD&amp;C</v>
      </c>
      <c r="AI144" s="127" t="b">
        <f>ISNUMBER(SEARCH("IRT",Table1[[#This Row],[Current_Status]]))</f>
        <v>0</v>
      </c>
      <c r="AJ144" s="128">
        <f>YEAR(Table1[[#This Row],[Project_Initiated]])</f>
        <v>2019</v>
      </c>
      <c r="AK144" s="67">
        <v>43647</v>
      </c>
      <c r="AL144" s="67" t="str">
        <f>IF(Table1[[#This Row],[Current_Status]]="Complete",IF(Table1[[#This Row],[Project_Description]]&gt;=DATE(2019,7,1),"FY 19 - 20","FY 18 - 19"),"")</f>
        <v/>
      </c>
      <c r="AX144"/>
      <c r="BA144" s="2"/>
    </row>
    <row r="145" spans="1:53" x14ac:dyDescent="0.25">
      <c r="A145" s="129" t="s">
        <v>3620</v>
      </c>
      <c r="B145" s="129" t="s">
        <v>370</v>
      </c>
      <c r="C145" s="129" t="s">
        <v>3620</v>
      </c>
      <c r="D145" s="130" t="b">
        <v>0</v>
      </c>
      <c r="E145" s="129" t="s">
        <v>101</v>
      </c>
      <c r="F145" s="129" t="s">
        <v>4049</v>
      </c>
      <c r="G145" s="133">
        <v>43524</v>
      </c>
      <c r="H145" s="129" t="s">
        <v>2016</v>
      </c>
      <c r="I145" s="129" t="s">
        <v>370</v>
      </c>
      <c r="J145" s="129" t="s">
        <v>3354</v>
      </c>
      <c r="K145" s="129" t="s">
        <v>104</v>
      </c>
      <c r="L145" s="129" t="s">
        <v>37</v>
      </c>
      <c r="M145" s="129" t="s">
        <v>3641</v>
      </c>
      <c r="N145" s="129" t="s">
        <v>370</v>
      </c>
      <c r="O145" s="129" t="s">
        <v>338</v>
      </c>
      <c r="P145" s="3"/>
      <c r="Q145" s="129" t="s">
        <v>521</v>
      </c>
      <c r="R145" s="129" t="s">
        <v>370</v>
      </c>
      <c r="S145" s="130" t="b">
        <v>0</v>
      </c>
      <c r="T145" s="3"/>
      <c r="U145" s="3"/>
      <c r="V145" s="131">
        <v>43496</v>
      </c>
      <c r="W145" s="129" t="s">
        <v>370</v>
      </c>
      <c r="X145" s="3"/>
      <c r="Y145" s="3"/>
      <c r="Z145" s="129" t="s">
        <v>370</v>
      </c>
      <c r="AA145" s="3"/>
      <c r="AB145" s="3"/>
      <c r="AC145" s="129" t="s">
        <v>3621</v>
      </c>
      <c r="AD145" s="3"/>
      <c r="AE145" s="129" t="s">
        <v>328</v>
      </c>
      <c r="AF145" s="129" t="s">
        <v>370</v>
      </c>
      <c r="AG145" s="129" t="s">
        <v>370</v>
      </c>
      <c r="AH145" s="127" t="str">
        <f t="shared" si="2"/>
        <v>FS</v>
      </c>
      <c r="AI145" s="127" t="b">
        <f>ISNUMBER(SEARCH("IRT",Table1[[#This Row],[Current_Status]]))</f>
        <v>0</v>
      </c>
      <c r="AJ145" s="128">
        <f>YEAR(Table1[[#This Row],[Project_Initiated]])</f>
        <v>2019</v>
      </c>
      <c r="AK145" s="67">
        <v>43647</v>
      </c>
      <c r="AL145" s="67" t="str">
        <f>IF(Table1[[#This Row],[Current_Status]]="Complete",IF(Table1[[#This Row],[Project_Description]]&gt;=DATE(2019,7,1),"FY 19 - 20","FY 18 - 19"),"")</f>
        <v>FY 18 - 19</v>
      </c>
      <c r="AX145"/>
      <c r="BA145" s="2"/>
    </row>
    <row r="146" spans="1:53" x14ac:dyDescent="0.25">
      <c r="A146" s="129" t="s">
        <v>131</v>
      </c>
      <c r="B146" s="129" t="s">
        <v>131</v>
      </c>
      <c r="C146" s="129" t="s">
        <v>370</v>
      </c>
      <c r="D146" s="130" t="b">
        <v>0</v>
      </c>
      <c r="E146" s="129" t="s">
        <v>101</v>
      </c>
      <c r="F146" s="129" t="s">
        <v>132</v>
      </c>
      <c r="G146" s="129" t="s">
        <v>532</v>
      </c>
      <c r="H146" s="129" t="s">
        <v>370</v>
      </c>
      <c r="I146" s="129" t="s">
        <v>370</v>
      </c>
      <c r="J146" s="129" t="s">
        <v>189</v>
      </c>
      <c r="K146" s="129" t="s">
        <v>104</v>
      </c>
      <c r="L146" s="129" t="s">
        <v>37</v>
      </c>
      <c r="M146" s="129" t="s">
        <v>133</v>
      </c>
      <c r="N146" s="129" t="s">
        <v>370</v>
      </c>
      <c r="O146" s="129" t="s">
        <v>3600</v>
      </c>
      <c r="P146" s="130">
        <v>1</v>
      </c>
      <c r="Q146" s="129" t="s">
        <v>370</v>
      </c>
      <c r="R146" s="129" t="s">
        <v>370</v>
      </c>
      <c r="S146" s="130" t="b">
        <v>0</v>
      </c>
      <c r="T146" s="130">
        <v>16011000</v>
      </c>
      <c r="U146" s="3"/>
      <c r="V146" s="131">
        <v>42720</v>
      </c>
      <c r="W146" s="129" t="s">
        <v>3844</v>
      </c>
      <c r="X146" s="3"/>
      <c r="Y146" s="3"/>
      <c r="Z146" s="129" t="s">
        <v>370</v>
      </c>
      <c r="AA146" s="3"/>
      <c r="AB146" s="3"/>
      <c r="AC146" s="129" t="s">
        <v>370</v>
      </c>
      <c r="AD146" s="3"/>
      <c r="AE146" s="129" t="s">
        <v>370</v>
      </c>
      <c r="AF146" s="129" t="s">
        <v>370</v>
      </c>
      <c r="AG146" s="129" t="s">
        <v>370</v>
      </c>
      <c r="AH146" s="127" t="str">
        <f t="shared" si="2"/>
        <v>PD&amp;C</v>
      </c>
      <c r="AI146" s="127" t="b">
        <f>ISNUMBER(SEARCH("IRT",Table1[[#This Row],[Current_Status]]))</f>
        <v>0</v>
      </c>
      <c r="AJ146" s="128">
        <f>YEAR(Table1[[#This Row],[Project_Initiated]])</f>
        <v>2016</v>
      </c>
      <c r="AK146" s="67">
        <v>43647</v>
      </c>
      <c r="AL146" s="67" t="str">
        <f>IF(Table1[[#This Row],[Current_Status]]="Complete",IF(Table1[[#This Row],[Project_Description]]&gt;=DATE(2019,7,1),"FY 19 - 20","FY 18 - 19"),"")</f>
        <v/>
      </c>
      <c r="AX146"/>
      <c r="BA146" s="2"/>
    </row>
    <row r="147" spans="1:53" x14ac:dyDescent="0.25">
      <c r="A147" s="129" t="s">
        <v>169</v>
      </c>
      <c r="B147" s="129" t="s">
        <v>169</v>
      </c>
      <c r="C147" s="129" t="s">
        <v>370</v>
      </c>
      <c r="D147" s="130" t="b">
        <v>0</v>
      </c>
      <c r="E147" s="129" t="s">
        <v>101</v>
      </c>
      <c r="F147" s="129" t="s">
        <v>170</v>
      </c>
      <c r="G147" s="129" t="s">
        <v>171</v>
      </c>
      <c r="H147" s="129" t="s">
        <v>370</v>
      </c>
      <c r="I147" s="129" t="s">
        <v>370</v>
      </c>
      <c r="J147" s="129" t="s">
        <v>47</v>
      </c>
      <c r="K147" s="129" t="s">
        <v>104</v>
      </c>
      <c r="L147" s="129" t="s">
        <v>37</v>
      </c>
      <c r="M147" s="129" t="s">
        <v>172</v>
      </c>
      <c r="N147" s="129" t="s">
        <v>370</v>
      </c>
      <c r="O147" s="129" t="s">
        <v>233</v>
      </c>
      <c r="P147" s="130">
        <v>2</v>
      </c>
      <c r="Q147" s="129" t="s">
        <v>370</v>
      </c>
      <c r="R147" s="129" t="s">
        <v>370</v>
      </c>
      <c r="S147" s="130" t="b">
        <v>0</v>
      </c>
      <c r="T147" s="130">
        <v>194000</v>
      </c>
      <c r="U147" s="3"/>
      <c r="V147" s="131">
        <v>42220</v>
      </c>
      <c r="W147" s="129" t="s">
        <v>42</v>
      </c>
      <c r="X147" s="131">
        <v>43647</v>
      </c>
      <c r="Y147" s="131">
        <v>43678</v>
      </c>
      <c r="Z147" s="129" t="s">
        <v>370</v>
      </c>
      <c r="AA147" s="3"/>
      <c r="AB147" s="3"/>
      <c r="AC147" s="129" t="s">
        <v>370</v>
      </c>
      <c r="AD147" s="3"/>
      <c r="AE147" s="129" t="s">
        <v>370</v>
      </c>
      <c r="AF147" s="129" t="s">
        <v>370</v>
      </c>
      <c r="AG147" s="129" t="s">
        <v>370</v>
      </c>
      <c r="AH147" s="127" t="str">
        <f t="shared" si="2"/>
        <v>PD&amp;C</v>
      </c>
      <c r="AI147" s="127" t="b">
        <f>ISNUMBER(SEARCH("IRT",Table1[[#This Row],[Current_Status]]))</f>
        <v>0</v>
      </c>
      <c r="AJ147" s="128">
        <f>YEAR(Table1[[#This Row],[Project_Initiated]])</f>
        <v>2015</v>
      </c>
      <c r="AK147" s="67">
        <v>43647</v>
      </c>
      <c r="AL147" s="67" t="str">
        <f>IF(Table1[[#This Row],[Current_Status]]="Complete",IF(Table1[[#This Row],[Project_Description]]&gt;=DATE(2019,7,1),"FY 19 - 20","FY 18 - 19"),"")</f>
        <v/>
      </c>
      <c r="AX147"/>
      <c r="BA147" s="2"/>
    </row>
    <row r="148" spans="1:53" x14ac:dyDescent="0.25">
      <c r="A148" s="129" t="s">
        <v>134</v>
      </c>
      <c r="B148" s="129" t="s">
        <v>134</v>
      </c>
      <c r="C148" s="129" t="s">
        <v>370</v>
      </c>
      <c r="D148" s="130" t="b">
        <v>0</v>
      </c>
      <c r="E148" s="129" t="s">
        <v>101</v>
      </c>
      <c r="F148" s="129" t="s">
        <v>135</v>
      </c>
      <c r="G148" s="129" t="s">
        <v>533</v>
      </c>
      <c r="H148" s="129" t="s">
        <v>370</v>
      </c>
      <c r="I148" s="129" t="s">
        <v>370</v>
      </c>
      <c r="J148" s="129" t="s">
        <v>3504</v>
      </c>
      <c r="K148" s="129" t="s">
        <v>104</v>
      </c>
      <c r="L148" s="129" t="s">
        <v>37</v>
      </c>
      <c r="M148" s="129" t="s">
        <v>136</v>
      </c>
      <c r="N148" s="129" t="s">
        <v>370</v>
      </c>
      <c r="O148" s="129" t="s">
        <v>223</v>
      </c>
      <c r="P148" s="130">
        <v>3</v>
      </c>
      <c r="Q148" s="129" t="s">
        <v>370</v>
      </c>
      <c r="R148" s="129" t="s">
        <v>370</v>
      </c>
      <c r="S148" s="130" t="b">
        <v>0</v>
      </c>
      <c r="T148" s="130">
        <v>10000000</v>
      </c>
      <c r="U148" s="3"/>
      <c r="V148" s="131">
        <v>42725</v>
      </c>
      <c r="W148" s="129" t="s">
        <v>3798</v>
      </c>
      <c r="X148" s="131">
        <v>43409</v>
      </c>
      <c r="Y148" s="131">
        <v>43553</v>
      </c>
      <c r="Z148" s="129" t="s">
        <v>370</v>
      </c>
      <c r="AA148" s="3"/>
      <c r="AB148" s="3"/>
      <c r="AC148" s="129" t="s">
        <v>370</v>
      </c>
      <c r="AD148" s="3"/>
      <c r="AE148" s="129" t="s">
        <v>370</v>
      </c>
      <c r="AF148" s="129" t="s">
        <v>370</v>
      </c>
      <c r="AG148" s="129" t="s">
        <v>370</v>
      </c>
      <c r="AH148" s="127" t="str">
        <f t="shared" si="2"/>
        <v>PD&amp;C</v>
      </c>
      <c r="AI148" s="127" t="b">
        <f>ISNUMBER(SEARCH("IRT",Table1[[#This Row],[Current_Status]]))</f>
        <v>0</v>
      </c>
      <c r="AJ148" s="128">
        <f>YEAR(Table1[[#This Row],[Project_Initiated]])</f>
        <v>2016</v>
      </c>
      <c r="AK148" s="67">
        <v>43647</v>
      </c>
      <c r="AL148" s="67" t="str">
        <f>IF(Table1[[#This Row],[Current_Status]]="Complete",IF(Table1[[#This Row],[Project_Description]]&gt;=DATE(2019,7,1),"FY 19 - 20","FY 18 - 19"),"")</f>
        <v/>
      </c>
      <c r="AX148"/>
      <c r="BA148" s="2"/>
    </row>
    <row r="149" spans="1:53" x14ac:dyDescent="0.25">
      <c r="A149" s="129" t="s">
        <v>138</v>
      </c>
      <c r="B149" s="129" t="s">
        <v>138</v>
      </c>
      <c r="C149" s="129" t="s">
        <v>370</v>
      </c>
      <c r="D149" s="130" t="b">
        <v>0</v>
      </c>
      <c r="E149" s="129" t="s">
        <v>101</v>
      </c>
      <c r="F149" s="129" t="s">
        <v>3386</v>
      </c>
      <c r="G149" s="129" t="s">
        <v>139</v>
      </c>
      <c r="H149" s="129" t="s">
        <v>370</v>
      </c>
      <c r="I149" s="129" t="s">
        <v>370</v>
      </c>
      <c r="J149" s="129" t="s">
        <v>4474</v>
      </c>
      <c r="K149" s="129" t="s">
        <v>104</v>
      </c>
      <c r="L149" s="129" t="s">
        <v>37</v>
      </c>
      <c r="M149" s="129" t="s">
        <v>116</v>
      </c>
      <c r="N149" s="129" t="s">
        <v>370</v>
      </c>
      <c r="O149" s="129" t="s">
        <v>3382</v>
      </c>
      <c r="P149" s="130">
        <v>5</v>
      </c>
      <c r="Q149" s="129" t="s">
        <v>370</v>
      </c>
      <c r="R149" s="129" t="s">
        <v>370</v>
      </c>
      <c r="S149" s="130" t="b">
        <v>0</v>
      </c>
      <c r="T149" s="130">
        <v>1096000</v>
      </c>
      <c r="U149" s="3"/>
      <c r="V149" s="131">
        <v>42516</v>
      </c>
      <c r="W149" s="129" t="s">
        <v>42</v>
      </c>
      <c r="X149" s="131">
        <v>43497</v>
      </c>
      <c r="Y149" s="131">
        <v>43647</v>
      </c>
      <c r="Z149" s="129" t="s">
        <v>370</v>
      </c>
      <c r="AA149" s="3"/>
      <c r="AB149" s="3"/>
      <c r="AC149" s="129" t="s">
        <v>370</v>
      </c>
      <c r="AD149" s="3"/>
      <c r="AE149" s="129" t="s">
        <v>370</v>
      </c>
      <c r="AF149" s="129" t="s">
        <v>370</v>
      </c>
      <c r="AG149" s="129" t="s">
        <v>370</v>
      </c>
      <c r="AH149" s="127" t="str">
        <f t="shared" si="2"/>
        <v>PD&amp;C</v>
      </c>
      <c r="AI149" s="127" t="b">
        <f>ISNUMBER(SEARCH("IRT",Table1[[#This Row],[Current_Status]]))</f>
        <v>0</v>
      </c>
      <c r="AJ149" s="128">
        <f>YEAR(Table1[[#This Row],[Project_Initiated]])</f>
        <v>2016</v>
      </c>
      <c r="AK149" s="67">
        <v>43647</v>
      </c>
      <c r="AL149" s="67" t="str">
        <f>IF(Table1[[#This Row],[Current_Status]]="Complete",IF(Table1[[#This Row],[Project_Description]]&gt;=DATE(2019,7,1),"FY 19 - 20","FY 18 - 19"),"")</f>
        <v/>
      </c>
      <c r="AX149"/>
      <c r="BA149" s="2"/>
    </row>
    <row r="150" spans="1:53" x14ac:dyDescent="0.25">
      <c r="A150" s="129" t="s">
        <v>144</v>
      </c>
      <c r="B150" s="129" t="s">
        <v>144</v>
      </c>
      <c r="C150" s="129" t="s">
        <v>370</v>
      </c>
      <c r="D150" s="130" t="b">
        <v>0</v>
      </c>
      <c r="E150" s="129" t="s">
        <v>101</v>
      </c>
      <c r="F150" s="129" t="s">
        <v>145</v>
      </c>
      <c r="G150" s="129" t="s">
        <v>4417</v>
      </c>
      <c r="H150" s="129" t="s">
        <v>370</v>
      </c>
      <c r="I150" s="129" t="s">
        <v>370</v>
      </c>
      <c r="J150" s="129" t="s">
        <v>3845</v>
      </c>
      <c r="K150" s="129" t="s">
        <v>104</v>
      </c>
      <c r="L150" s="129" t="s">
        <v>37</v>
      </c>
      <c r="M150" s="129" t="s">
        <v>146</v>
      </c>
      <c r="N150" s="129" t="s">
        <v>370</v>
      </c>
      <c r="O150" s="129" t="s">
        <v>534</v>
      </c>
      <c r="P150" s="130">
        <v>6</v>
      </c>
      <c r="Q150" s="129" t="s">
        <v>370</v>
      </c>
      <c r="R150" s="129" t="s">
        <v>370</v>
      </c>
      <c r="S150" s="130" t="b">
        <v>0</v>
      </c>
      <c r="T150" s="130">
        <v>25000000</v>
      </c>
      <c r="U150" s="3"/>
      <c r="V150" s="131">
        <v>42515</v>
      </c>
      <c r="W150" s="129" t="s">
        <v>3846</v>
      </c>
      <c r="X150" s="131">
        <v>43556</v>
      </c>
      <c r="Y150" s="131">
        <v>44044</v>
      </c>
      <c r="Z150" s="129" t="s">
        <v>370</v>
      </c>
      <c r="AA150" s="3"/>
      <c r="AB150" s="3"/>
      <c r="AC150" s="129" t="s">
        <v>370</v>
      </c>
      <c r="AD150" s="3"/>
      <c r="AE150" s="129" t="s">
        <v>370</v>
      </c>
      <c r="AF150" s="129" t="s">
        <v>370</v>
      </c>
      <c r="AG150" s="129" t="s">
        <v>370</v>
      </c>
      <c r="AH150" s="127" t="str">
        <f t="shared" si="2"/>
        <v>PD&amp;C</v>
      </c>
      <c r="AI150" s="127" t="b">
        <f>ISNUMBER(SEARCH("IRT",Table1[[#This Row],[Current_Status]]))</f>
        <v>0</v>
      </c>
      <c r="AJ150" s="128">
        <f>YEAR(Table1[[#This Row],[Project_Initiated]])</f>
        <v>2016</v>
      </c>
      <c r="AK150" s="67">
        <v>43647</v>
      </c>
      <c r="AL150" s="67" t="str">
        <f>IF(Table1[[#This Row],[Current_Status]]="Complete",IF(Table1[[#This Row],[Project_Description]]&gt;=DATE(2019,7,1),"FY 19 - 20","FY 18 - 19"),"")</f>
        <v/>
      </c>
      <c r="AX150"/>
      <c r="BA150" s="2"/>
    </row>
    <row r="151" spans="1:53" x14ac:dyDescent="0.25">
      <c r="A151" s="129" t="s">
        <v>109</v>
      </c>
      <c r="B151" s="129" t="s">
        <v>109</v>
      </c>
      <c r="C151" s="129" t="s">
        <v>370</v>
      </c>
      <c r="D151" s="130" t="b">
        <v>0</v>
      </c>
      <c r="E151" s="129" t="s">
        <v>101</v>
      </c>
      <c r="F151" s="129" t="s">
        <v>110</v>
      </c>
      <c r="G151" s="129" t="s">
        <v>525</v>
      </c>
      <c r="H151" s="129" t="s">
        <v>526</v>
      </c>
      <c r="I151" s="129" t="s">
        <v>370</v>
      </c>
      <c r="J151" s="129" t="s">
        <v>112</v>
      </c>
      <c r="K151" s="129" t="s">
        <v>104</v>
      </c>
      <c r="L151" s="129" t="s">
        <v>37</v>
      </c>
      <c r="M151" s="129" t="s">
        <v>111</v>
      </c>
      <c r="N151" s="129" t="s">
        <v>370</v>
      </c>
      <c r="O151" s="129" t="s">
        <v>233</v>
      </c>
      <c r="P151" s="130">
        <v>11</v>
      </c>
      <c r="Q151" s="129" t="s">
        <v>370</v>
      </c>
      <c r="R151" s="129" t="s">
        <v>370</v>
      </c>
      <c r="S151" s="130" t="b">
        <v>0</v>
      </c>
      <c r="T151" s="130">
        <v>0</v>
      </c>
      <c r="U151" s="3"/>
      <c r="V151" s="131">
        <v>42877</v>
      </c>
      <c r="W151" s="129" t="s">
        <v>113</v>
      </c>
      <c r="X151" s="3"/>
      <c r="Y151" s="3"/>
      <c r="Z151" s="129" t="s">
        <v>370</v>
      </c>
      <c r="AA151" s="3"/>
      <c r="AB151" s="3"/>
      <c r="AC151" s="129" t="s">
        <v>370</v>
      </c>
      <c r="AD151" s="3"/>
      <c r="AE151" s="129" t="s">
        <v>370</v>
      </c>
      <c r="AF151" s="129" t="s">
        <v>370</v>
      </c>
      <c r="AG151" s="129" t="s">
        <v>370</v>
      </c>
      <c r="AH151" s="127" t="str">
        <f t="shared" si="2"/>
        <v>PD&amp;C</v>
      </c>
      <c r="AI151" s="127" t="b">
        <f>ISNUMBER(SEARCH("IRT",Table1[[#This Row],[Current_Status]]))</f>
        <v>0</v>
      </c>
      <c r="AJ151" s="128">
        <f>YEAR(Table1[[#This Row],[Project_Initiated]])</f>
        <v>2017</v>
      </c>
      <c r="AK151" s="67">
        <v>43647</v>
      </c>
      <c r="AL151" s="67" t="str">
        <f>IF(Table1[[#This Row],[Current_Status]]="Complete",IF(Table1[[#This Row],[Project_Description]]&gt;=DATE(2019,7,1),"FY 19 - 20","FY 18 - 19"),"")</f>
        <v/>
      </c>
      <c r="AX151"/>
      <c r="BA151" s="2"/>
    </row>
    <row r="152" spans="1:53" x14ac:dyDescent="0.25">
      <c r="A152" s="129" t="s">
        <v>155</v>
      </c>
      <c r="B152" s="129" t="s">
        <v>155</v>
      </c>
      <c r="C152" s="129" t="s">
        <v>370</v>
      </c>
      <c r="D152" s="130" t="b">
        <v>0</v>
      </c>
      <c r="E152" s="129" t="s">
        <v>101</v>
      </c>
      <c r="F152" s="129" t="s">
        <v>156</v>
      </c>
      <c r="G152" s="129" t="s">
        <v>157</v>
      </c>
      <c r="H152" s="129" t="s">
        <v>370</v>
      </c>
      <c r="I152" s="129" t="s">
        <v>370</v>
      </c>
      <c r="J152" s="129" t="s">
        <v>3847</v>
      </c>
      <c r="K152" s="129" t="s">
        <v>104</v>
      </c>
      <c r="L152" s="129" t="s">
        <v>37</v>
      </c>
      <c r="M152" s="129" t="s">
        <v>146</v>
      </c>
      <c r="N152" s="129" t="s">
        <v>370</v>
      </c>
      <c r="O152" s="129" t="s">
        <v>345</v>
      </c>
      <c r="P152" s="130">
        <v>13</v>
      </c>
      <c r="Q152" s="129" t="s">
        <v>370</v>
      </c>
      <c r="R152" s="129" t="s">
        <v>370</v>
      </c>
      <c r="S152" s="130" t="b">
        <v>0</v>
      </c>
      <c r="T152" s="130">
        <v>3607000</v>
      </c>
      <c r="U152" s="3"/>
      <c r="V152" s="131">
        <v>42887</v>
      </c>
      <c r="W152" s="129" t="s">
        <v>36</v>
      </c>
      <c r="X152" s="131">
        <v>43800</v>
      </c>
      <c r="Y152" s="131">
        <v>44409</v>
      </c>
      <c r="Z152" s="129" t="s">
        <v>370</v>
      </c>
      <c r="AA152" s="3"/>
      <c r="AB152" s="3"/>
      <c r="AC152" s="129" t="s">
        <v>370</v>
      </c>
      <c r="AD152" s="3"/>
      <c r="AE152" s="129" t="s">
        <v>370</v>
      </c>
      <c r="AF152" s="129" t="s">
        <v>370</v>
      </c>
      <c r="AG152" s="129" t="s">
        <v>370</v>
      </c>
      <c r="AH152" s="127" t="str">
        <f t="shared" si="2"/>
        <v>PD&amp;C</v>
      </c>
      <c r="AI152" s="127" t="b">
        <f>ISNUMBER(SEARCH("IRT",Table1[[#This Row],[Current_Status]]))</f>
        <v>0</v>
      </c>
      <c r="AJ152" s="128">
        <f>YEAR(Table1[[#This Row],[Project_Initiated]])</f>
        <v>2017</v>
      </c>
      <c r="AK152" s="67">
        <v>43647</v>
      </c>
      <c r="AL152" s="67" t="str">
        <f>IF(Table1[[#This Row],[Current_Status]]="Complete",IF(Table1[[#This Row],[Project_Description]]&gt;=DATE(2019,7,1),"FY 19 - 20","FY 18 - 19"),"")</f>
        <v/>
      </c>
      <c r="AX152"/>
      <c r="BA152" s="2"/>
    </row>
    <row r="153" spans="1:53" x14ac:dyDescent="0.25">
      <c r="A153" s="129" t="s">
        <v>159</v>
      </c>
      <c r="B153" s="129" t="s">
        <v>159</v>
      </c>
      <c r="C153" s="129" t="s">
        <v>370</v>
      </c>
      <c r="D153" s="130" t="b">
        <v>0</v>
      </c>
      <c r="E153" s="129" t="s">
        <v>101</v>
      </c>
      <c r="F153" s="129" t="s">
        <v>160</v>
      </c>
      <c r="G153" s="129" t="s">
        <v>4501</v>
      </c>
      <c r="H153" s="129" t="s">
        <v>536</v>
      </c>
      <c r="I153" s="129" t="s">
        <v>370</v>
      </c>
      <c r="J153" s="129" t="s">
        <v>3848</v>
      </c>
      <c r="K153" s="129" t="s">
        <v>104</v>
      </c>
      <c r="L153" s="129" t="s">
        <v>37</v>
      </c>
      <c r="M153" s="129" t="s">
        <v>37</v>
      </c>
      <c r="N153" s="129" t="s">
        <v>370</v>
      </c>
      <c r="O153" s="129" t="s">
        <v>534</v>
      </c>
      <c r="P153" s="130">
        <v>14</v>
      </c>
      <c r="Q153" s="129" t="s">
        <v>370</v>
      </c>
      <c r="R153" s="129" t="s">
        <v>370</v>
      </c>
      <c r="S153" s="130" t="b">
        <v>0</v>
      </c>
      <c r="T153" s="130">
        <v>8837000</v>
      </c>
      <c r="U153" s="3"/>
      <c r="V153" s="131">
        <v>42402</v>
      </c>
      <c r="W153" s="129" t="s">
        <v>154</v>
      </c>
      <c r="X153" s="131">
        <v>43709</v>
      </c>
      <c r="Y153" s="131">
        <v>44501</v>
      </c>
      <c r="Z153" s="129" t="s">
        <v>370</v>
      </c>
      <c r="AA153" s="3"/>
      <c r="AB153" s="3"/>
      <c r="AC153" s="129" t="s">
        <v>370</v>
      </c>
      <c r="AD153" s="3"/>
      <c r="AE153" s="129" t="s">
        <v>370</v>
      </c>
      <c r="AF153" s="129" t="s">
        <v>370</v>
      </c>
      <c r="AG153" s="129" t="s">
        <v>370</v>
      </c>
      <c r="AH153" s="127" t="str">
        <f t="shared" si="2"/>
        <v>PD&amp;C</v>
      </c>
      <c r="AI153" s="127" t="b">
        <f>ISNUMBER(SEARCH("IRT",Table1[[#This Row],[Current_Status]]))</f>
        <v>0</v>
      </c>
      <c r="AJ153" s="128">
        <f>YEAR(Table1[[#This Row],[Project_Initiated]])</f>
        <v>2016</v>
      </c>
      <c r="AK153" s="67">
        <v>43647</v>
      </c>
      <c r="AL153" s="67" t="str">
        <f>IF(Table1[[#This Row],[Current_Status]]="Complete",IF(Table1[[#This Row],[Project_Description]]&gt;=DATE(2019,7,1),"FY 19 - 20","FY 18 - 19"),"")</f>
        <v/>
      </c>
      <c r="AX153"/>
      <c r="BA153" s="2"/>
    </row>
    <row r="154" spans="1:53" x14ac:dyDescent="0.25">
      <c r="A154" s="129" t="s">
        <v>102</v>
      </c>
      <c r="B154" s="129" t="s">
        <v>102</v>
      </c>
      <c r="C154" s="129" t="s">
        <v>370</v>
      </c>
      <c r="D154" s="130" t="b">
        <v>0</v>
      </c>
      <c r="E154" s="129" t="s">
        <v>101</v>
      </c>
      <c r="F154" s="129" t="s">
        <v>3350</v>
      </c>
      <c r="G154" s="129" t="s">
        <v>103</v>
      </c>
      <c r="H154" s="129" t="s">
        <v>370</v>
      </c>
      <c r="I154" s="129" t="s">
        <v>370</v>
      </c>
      <c r="J154" s="129" t="s">
        <v>63</v>
      </c>
      <c r="K154" s="129" t="s">
        <v>104</v>
      </c>
      <c r="L154" s="129" t="s">
        <v>37</v>
      </c>
      <c r="M154" s="129" t="s">
        <v>104</v>
      </c>
      <c r="N154" s="129" t="s">
        <v>370</v>
      </c>
      <c r="O154" s="129" t="s">
        <v>523</v>
      </c>
      <c r="P154" s="130">
        <v>15</v>
      </c>
      <c r="Q154" s="129" t="s">
        <v>370</v>
      </c>
      <c r="R154" s="129" t="s">
        <v>370</v>
      </c>
      <c r="S154" s="130" t="b">
        <v>0</v>
      </c>
      <c r="T154" s="130">
        <v>2400000</v>
      </c>
      <c r="U154" s="3"/>
      <c r="V154" s="131">
        <v>43297</v>
      </c>
      <c r="W154" s="129" t="s">
        <v>524</v>
      </c>
      <c r="X154" s="3"/>
      <c r="Y154" s="3"/>
      <c r="Z154" s="129" t="s">
        <v>370</v>
      </c>
      <c r="AA154" s="3"/>
      <c r="AB154" s="3"/>
      <c r="AC154" s="129" t="s">
        <v>370</v>
      </c>
      <c r="AD154" s="3"/>
      <c r="AE154" s="129" t="s">
        <v>370</v>
      </c>
      <c r="AF154" s="129" t="s">
        <v>370</v>
      </c>
      <c r="AG154" s="129" t="s">
        <v>370</v>
      </c>
      <c r="AH154" s="127" t="str">
        <f t="shared" si="2"/>
        <v>PD&amp;C</v>
      </c>
      <c r="AI154" s="127" t="b">
        <f>ISNUMBER(SEARCH("IRT",Table1[[#This Row],[Current_Status]]))</f>
        <v>0</v>
      </c>
      <c r="AJ154" s="128">
        <f>YEAR(Table1[[#This Row],[Project_Initiated]])</f>
        <v>2018</v>
      </c>
      <c r="AK154" s="67">
        <v>43647</v>
      </c>
      <c r="AL154" s="67" t="str">
        <f>IF(Table1[[#This Row],[Current_Status]]="Complete",IF(Table1[[#This Row],[Project_Description]]&gt;=DATE(2019,7,1),"FY 19 - 20","FY 18 - 19"),"")</f>
        <v/>
      </c>
      <c r="AX154"/>
      <c r="BA154" s="2"/>
    </row>
    <row r="155" spans="1:53" x14ac:dyDescent="0.25">
      <c r="A155" s="129" t="s">
        <v>114</v>
      </c>
      <c r="B155" s="129" t="s">
        <v>114</v>
      </c>
      <c r="C155" s="129" t="s">
        <v>370</v>
      </c>
      <c r="D155" s="130" t="b">
        <v>0</v>
      </c>
      <c r="E155" s="129" t="s">
        <v>101</v>
      </c>
      <c r="F155" s="129" t="s">
        <v>115</v>
      </c>
      <c r="G155" s="129" t="s">
        <v>527</v>
      </c>
      <c r="H155" s="129" t="s">
        <v>370</v>
      </c>
      <c r="I155" s="129" t="s">
        <v>370</v>
      </c>
      <c r="J155" s="129" t="s">
        <v>3504</v>
      </c>
      <c r="K155" s="129" t="s">
        <v>104</v>
      </c>
      <c r="L155" s="129" t="s">
        <v>37</v>
      </c>
      <c r="M155" s="129" t="s">
        <v>116</v>
      </c>
      <c r="N155" s="129" t="s">
        <v>370</v>
      </c>
      <c r="O155" s="129" t="s">
        <v>223</v>
      </c>
      <c r="P155" s="130">
        <v>15</v>
      </c>
      <c r="Q155" s="129" t="s">
        <v>370</v>
      </c>
      <c r="R155" s="129" t="s">
        <v>370</v>
      </c>
      <c r="S155" s="130" t="b">
        <v>0</v>
      </c>
      <c r="T155" s="130">
        <v>309000</v>
      </c>
      <c r="U155" s="3"/>
      <c r="V155" s="131">
        <v>43054</v>
      </c>
      <c r="W155" s="129" t="s">
        <v>3799</v>
      </c>
      <c r="X155" s="3"/>
      <c r="Y155" s="3"/>
      <c r="Z155" s="129" t="s">
        <v>370</v>
      </c>
      <c r="AA155" s="3"/>
      <c r="AB155" s="3"/>
      <c r="AC155" s="129" t="s">
        <v>370</v>
      </c>
      <c r="AD155" s="3"/>
      <c r="AE155" s="129" t="s">
        <v>370</v>
      </c>
      <c r="AF155" s="129" t="s">
        <v>370</v>
      </c>
      <c r="AG155" s="129" t="s">
        <v>370</v>
      </c>
      <c r="AH155" s="127" t="str">
        <f t="shared" si="2"/>
        <v>PD&amp;C</v>
      </c>
      <c r="AI155" s="127" t="b">
        <f>ISNUMBER(SEARCH("IRT",Table1[[#This Row],[Current_Status]]))</f>
        <v>0</v>
      </c>
      <c r="AJ155" s="128">
        <f>YEAR(Table1[[#This Row],[Project_Initiated]])</f>
        <v>2017</v>
      </c>
      <c r="AK155" s="67">
        <v>43647</v>
      </c>
      <c r="AL155" s="67" t="str">
        <f>IF(Table1[[#This Row],[Current_Status]]="Complete",IF(Table1[[#This Row],[Project_Description]]&gt;=DATE(2019,7,1),"FY 19 - 20","FY 18 - 19"),"")</f>
        <v/>
      </c>
      <c r="AX155"/>
      <c r="BA155" s="2"/>
    </row>
    <row r="156" spans="1:53" x14ac:dyDescent="0.25">
      <c r="A156" s="129" t="s">
        <v>117</v>
      </c>
      <c r="B156" s="129" t="s">
        <v>117</v>
      </c>
      <c r="C156" s="129" t="s">
        <v>370</v>
      </c>
      <c r="D156" s="130" t="b">
        <v>0</v>
      </c>
      <c r="E156" s="129" t="s">
        <v>101</v>
      </c>
      <c r="F156" s="129" t="s">
        <v>4475</v>
      </c>
      <c r="G156" s="129" t="s">
        <v>528</v>
      </c>
      <c r="H156" s="129" t="s">
        <v>370</v>
      </c>
      <c r="I156" s="129" t="s">
        <v>370</v>
      </c>
      <c r="J156" s="129" t="s">
        <v>3505</v>
      </c>
      <c r="K156" s="129" t="s">
        <v>104</v>
      </c>
      <c r="L156" s="129" t="s">
        <v>37</v>
      </c>
      <c r="M156" s="129" t="s">
        <v>118</v>
      </c>
      <c r="N156" s="129" t="s">
        <v>370</v>
      </c>
      <c r="O156" s="129" t="s">
        <v>3600</v>
      </c>
      <c r="P156" s="130">
        <v>16</v>
      </c>
      <c r="Q156" s="129" t="s">
        <v>370</v>
      </c>
      <c r="R156" s="129" t="s">
        <v>370</v>
      </c>
      <c r="S156" s="130" t="b">
        <v>0</v>
      </c>
      <c r="T156" s="130">
        <v>0</v>
      </c>
      <c r="U156" s="3"/>
      <c r="V156" s="131">
        <v>43055</v>
      </c>
      <c r="W156" s="129" t="s">
        <v>3351</v>
      </c>
      <c r="X156" s="3"/>
      <c r="Y156" s="3"/>
      <c r="Z156" s="129" t="s">
        <v>370</v>
      </c>
      <c r="AA156" s="3"/>
      <c r="AB156" s="3"/>
      <c r="AC156" s="129" t="s">
        <v>370</v>
      </c>
      <c r="AD156" s="3"/>
      <c r="AE156" s="129" t="s">
        <v>370</v>
      </c>
      <c r="AF156" s="129" t="s">
        <v>370</v>
      </c>
      <c r="AG156" s="129" t="s">
        <v>370</v>
      </c>
      <c r="AH156" s="127" t="str">
        <f t="shared" si="2"/>
        <v>PD&amp;C</v>
      </c>
      <c r="AI156" s="127" t="b">
        <f>ISNUMBER(SEARCH("IRT",Table1[[#This Row],[Current_Status]]))</f>
        <v>0</v>
      </c>
      <c r="AJ156" s="128">
        <f>YEAR(Table1[[#This Row],[Project_Initiated]])</f>
        <v>2017</v>
      </c>
      <c r="AK156" s="67">
        <v>43647</v>
      </c>
      <c r="AL156" s="67" t="str">
        <f>IF(Table1[[#This Row],[Current_Status]]="Complete",IF(Table1[[#This Row],[Project_Description]]&gt;=DATE(2019,7,1),"FY 19 - 20","FY 18 - 19"),"")</f>
        <v/>
      </c>
      <c r="AX156"/>
      <c r="BA156" s="2"/>
    </row>
    <row r="157" spans="1:53" x14ac:dyDescent="0.25">
      <c r="A157" s="129" t="s">
        <v>161</v>
      </c>
      <c r="B157" s="129" t="s">
        <v>161</v>
      </c>
      <c r="C157" s="129" t="s">
        <v>370</v>
      </c>
      <c r="D157" s="130" t="b">
        <v>0</v>
      </c>
      <c r="E157" s="129" t="s">
        <v>101</v>
      </c>
      <c r="F157" s="129" t="s">
        <v>162</v>
      </c>
      <c r="G157" s="129" t="s">
        <v>163</v>
      </c>
      <c r="H157" s="129" t="s">
        <v>370</v>
      </c>
      <c r="I157" s="129" t="s">
        <v>370</v>
      </c>
      <c r="J157" s="129" t="s">
        <v>47</v>
      </c>
      <c r="K157" s="129" t="s">
        <v>104</v>
      </c>
      <c r="L157" s="129" t="s">
        <v>37</v>
      </c>
      <c r="M157" s="129" t="s">
        <v>108</v>
      </c>
      <c r="N157" s="129" t="s">
        <v>370</v>
      </c>
      <c r="O157" s="129" t="s">
        <v>128</v>
      </c>
      <c r="P157" s="130">
        <v>17</v>
      </c>
      <c r="Q157" s="129" t="s">
        <v>370</v>
      </c>
      <c r="R157" s="129" t="s">
        <v>370</v>
      </c>
      <c r="S157" s="130" t="b">
        <v>0</v>
      </c>
      <c r="T157" s="130">
        <v>2842000</v>
      </c>
      <c r="U157" s="3"/>
      <c r="V157" s="131">
        <v>42340</v>
      </c>
      <c r="W157" s="129" t="s">
        <v>3849</v>
      </c>
      <c r="X157" s="131">
        <v>43369</v>
      </c>
      <c r="Y157" s="131">
        <v>43800</v>
      </c>
      <c r="Z157" s="129" t="s">
        <v>370</v>
      </c>
      <c r="AA157" s="3"/>
      <c r="AB157" s="3"/>
      <c r="AC157" s="129" t="s">
        <v>370</v>
      </c>
      <c r="AD157" s="3"/>
      <c r="AE157" s="129" t="s">
        <v>370</v>
      </c>
      <c r="AF157" s="129" t="s">
        <v>370</v>
      </c>
      <c r="AG157" s="129" t="s">
        <v>370</v>
      </c>
      <c r="AH157" s="127" t="str">
        <f t="shared" si="2"/>
        <v>PD&amp;C</v>
      </c>
      <c r="AI157" s="127" t="b">
        <f>ISNUMBER(SEARCH("IRT",Table1[[#This Row],[Current_Status]]))</f>
        <v>0</v>
      </c>
      <c r="AJ157" s="128">
        <f>YEAR(Table1[[#This Row],[Project_Initiated]])</f>
        <v>2015</v>
      </c>
      <c r="AK157" s="67">
        <v>43647</v>
      </c>
      <c r="AL157" s="67" t="str">
        <f>IF(Table1[[#This Row],[Current_Status]]="Complete",IF(Table1[[#This Row],[Project_Description]]&gt;=DATE(2019,7,1),"FY 19 - 20","FY 18 - 19"),"")</f>
        <v/>
      </c>
      <c r="AX157"/>
      <c r="BA157" s="2"/>
    </row>
    <row r="158" spans="1:53" x14ac:dyDescent="0.25">
      <c r="A158" s="129" t="s">
        <v>119</v>
      </c>
      <c r="B158" s="129" t="s">
        <v>119</v>
      </c>
      <c r="C158" s="129" t="s">
        <v>370</v>
      </c>
      <c r="D158" s="130" t="b">
        <v>0</v>
      </c>
      <c r="E158" s="129" t="s">
        <v>101</v>
      </c>
      <c r="F158" s="129" t="s">
        <v>3586</v>
      </c>
      <c r="G158" s="129" t="s">
        <v>529</v>
      </c>
      <c r="H158" s="129" t="s">
        <v>530</v>
      </c>
      <c r="I158" s="129" t="s">
        <v>370</v>
      </c>
      <c r="J158" s="129" t="s">
        <v>4476</v>
      </c>
      <c r="K158" s="129" t="s">
        <v>104</v>
      </c>
      <c r="L158" s="129" t="s">
        <v>37</v>
      </c>
      <c r="M158" s="129" t="s">
        <v>345</v>
      </c>
      <c r="N158" s="129" t="s">
        <v>370</v>
      </c>
      <c r="O158" s="129" t="s">
        <v>345</v>
      </c>
      <c r="P158" s="130">
        <v>18</v>
      </c>
      <c r="Q158" s="129" t="s">
        <v>370</v>
      </c>
      <c r="R158" s="129" t="s">
        <v>370</v>
      </c>
      <c r="S158" s="130" t="b">
        <v>0</v>
      </c>
      <c r="T158" s="130">
        <v>1530020</v>
      </c>
      <c r="U158" s="3"/>
      <c r="V158" s="131">
        <v>43072</v>
      </c>
      <c r="W158" s="129" t="s">
        <v>3850</v>
      </c>
      <c r="X158" s="131">
        <v>43770</v>
      </c>
      <c r="Y158" s="131">
        <v>44075</v>
      </c>
      <c r="Z158" s="129" t="s">
        <v>370</v>
      </c>
      <c r="AA158" s="3"/>
      <c r="AB158" s="3"/>
      <c r="AC158" s="129" t="s">
        <v>370</v>
      </c>
      <c r="AD158" s="3"/>
      <c r="AE158" s="129" t="s">
        <v>370</v>
      </c>
      <c r="AF158" s="129" t="s">
        <v>370</v>
      </c>
      <c r="AG158" s="129" t="s">
        <v>370</v>
      </c>
      <c r="AH158" s="127" t="str">
        <f t="shared" si="2"/>
        <v>PD&amp;C</v>
      </c>
      <c r="AI158" s="127" t="b">
        <f>ISNUMBER(SEARCH("IRT",Table1[[#This Row],[Current_Status]]))</f>
        <v>0</v>
      </c>
      <c r="AJ158" s="128">
        <f>YEAR(Table1[[#This Row],[Project_Initiated]])</f>
        <v>2017</v>
      </c>
      <c r="AK158" s="67">
        <v>43647</v>
      </c>
      <c r="AL158" s="67" t="str">
        <f>IF(Table1[[#This Row],[Current_Status]]="Complete",IF(Table1[[#This Row],[Project_Description]]&gt;=DATE(2019,7,1),"FY 19 - 20","FY 18 - 19"),"")</f>
        <v/>
      </c>
      <c r="AX158"/>
      <c r="BA158" s="2"/>
    </row>
    <row r="159" spans="1:53" x14ac:dyDescent="0.25">
      <c r="A159" s="129" t="s">
        <v>164</v>
      </c>
      <c r="B159" s="129" t="s">
        <v>164</v>
      </c>
      <c r="C159" s="129" t="s">
        <v>370</v>
      </c>
      <c r="D159" s="130" t="b">
        <v>0</v>
      </c>
      <c r="E159" s="129" t="s">
        <v>101</v>
      </c>
      <c r="F159" s="129" t="s">
        <v>165</v>
      </c>
      <c r="G159" s="129" t="s">
        <v>166</v>
      </c>
      <c r="H159" s="129" t="s">
        <v>143</v>
      </c>
      <c r="I159" s="129" t="s">
        <v>370</v>
      </c>
      <c r="J159" s="129" t="s">
        <v>47</v>
      </c>
      <c r="K159" s="129" t="s">
        <v>104</v>
      </c>
      <c r="L159" s="129" t="s">
        <v>37</v>
      </c>
      <c r="M159" s="129" t="s">
        <v>137</v>
      </c>
      <c r="N159" s="129" t="s">
        <v>370</v>
      </c>
      <c r="O159" s="129" t="s">
        <v>128</v>
      </c>
      <c r="P159" s="130">
        <v>19</v>
      </c>
      <c r="Q159" s="129" t="s">
        <v>370</v>
      </c>
      <c r="R159" s="129" t="s">
        <v>370</v>
      </c>
      <c r="S159" s="130" t="b">
        <v>0</v>
      </c>
      <c r="T159" s="130">
        <v>23547000</v>
      </c>
      <c r="U159" s="3"/>
      <c r="V159" s="131">
        <v>42258</v>
      </c>
      <c r="W159" s="129" t="s">
        <v>3801</v>
      </c>
      <c r="X159" s="131">
        <v>43467</v>
      </c>
      <c r="Y159" s="131">
        <v>44348</v>
      </c>
      <c r="Z159" s="129" t="s">
        <v>370</v>
      </c>
      <c r="AA159" s="3"/>
      <c r="AB159" s="3"/>
      <c r="AC159" s="129" t="s">
        <v>370</v>
      </c>
      <c r="AD159" s="3"/>
      <c r="AE159" s="129" t="s">
        <v>370</v>
      </c>
      <c r="AF159" s="129" t="s">
        <v>370</v>
      </c>
      <c r="AG159" s="129" t="s">
        <v>370</v>
      </c>
      <c r="AH159" s="127" t="str">
        <f t="shared" si="2"/>
        <v>PD&amp;C</v>
      </c>
      <c r="AI159" s="127" t="b">
        <f>ISNUMBER(SEARCH("IRT",Table1[[#This Row],[Current_Status]]))</f>
        <v>0</v>
      </c>
      <c r="AJ159" s="128">
        <f>YEAR(Table1[[#This Row],[Project_Initiated]])</f>
        <v>2015</v>
      </c>
      <c r="AK159" s="67">
        <v>43647</v>
      </c>
      <c r="AL159" s="67" t="str">
        <f>IF(Table1[[#This Row],[Current_Status]]="Complete",IF(Table1[[#This Row],[Project_Description]]&gt;=DATE(2019,7,1),"FY 19 - 20","FY 18 - 19"),"")</f>
        <v/>
      </c>
      <c r="AX159"/>
      <c r="BA159" s="2"/>
    </row>
    <row r="160" spans="1:53" x14ac:dyDescent="0.25">
      <c r="A160" s="129" t="s">
        <v>121</v>
      </c>
      <c r="B160" s="129" t="s">
        <v>121</v>
      </c>
      <c r="C160" s="129" t="s">
        <v>370</v>
      </c>
      <c r="D160" s="130" t="b">
        <v>0</v>
      </c>
      <c r="E160" s="129" t="s">
        <v>101</v>
      </c>
      <c r="F160" s="129" t="s">
        <v>122</v>
      </c>
      <c r="G160" s="129" t="s">
        <v>531</v>
      </c>
      <c r="H160" s="129" t="s">
        <v>370</v>
      </c>
      <c r="I160" s="129" t="s">
        <v>370</v>
      </c>
      <c r="J160" s="129" t="s">
        <v>124</v>
      </c>
      <c r="K160" s="129" t="s">
        <v>104</v>
      </c>
      <c r="L160" s="129" t="s">
        <v>37</v>
      </c>
      <c r="M160" s="129" t="s">
        <v>123</v>
      </c>
      <c r="N160" s="129" t="s">
        <v>370</v>
      </c>
      <c r="O160" s="129" t="s">
        <v>3127</v>
      </c>
      <c r="P160" s="130">
        <v>20</v>
      </c>
      <c r="Q160" s="129" t="s">
        <v>370</v>
      </c>
      <c r="R160" s="129" t="s">
        <v>370</v>
      </c>
      <c r="S160" s="130" t="b">
        <v>0</v>
      </c>
      <c r="T160" s="130">
        <v>0</v>
      </c>
      <c r="U160" s="3"/>
      <c r="V160" s="131">
        <v>43072</v>
      </c>
      <c r="W160" s="129" t="s">
        <v>189</v>
      </c>
      <c r="X160" s="3"/>
      <c r="Y160" s="3"/>
      <c r="Z160" s="129" t="s">
        <v>370</v>
      </c>
      <c r="AA160" s="3"/>
      <c r="AB160" s="3"/>
      <c r="AC160" s="129" t="s">
        <v>370</v>
      </c>
      <c r="AD160" s="3"/>
      <c r="AE160" s="129" t="s">
        <v>370</v>
      </c>
      <c r="AF160" s="129" t="s">
        <v>370</v>
      </c>
      <c r="AG160" s="129" t="s">
        <v>370</v>
      </c>
      <c r="AH160" s="127" t="str">
        <f t="shared" si="2"/>
        <v>PD&amp;C</v>
      </c>
      <c r="AI160" s="127" t="b">
        <f>ISNUMBER(SEARCH("IRT",Table1[[#This Row],[Current_Status]]))</f>
        <v>0</v>
      </c>
      <c r="AJ160" s="128">
        <f>YEAR(Table1[[#This Row],[Project_Initiated]])</f>
        <v>2017</v>
      </c>
      <c r="AK160" s="67">
        <v>43647</v>
      </c>
      <c r="AL160" s="67" t="str">
        <f>IF(Table1[[#This Row],[Current_Status]]="Complete",IF(Table1[[#This Row],[Project_Description]]&gt;=DATE(2019,7,1),"FY 19 - 20","FY 18 - 19"),"")</f>
        <v/>
      </c>
      <c r="AX160"/>
      <c r="BA160" s="2"/>
    </row>
    <row r="161" spans="1:53" x14ac:dyDescent="0.25">
      <c r="A161" s="129" t="s">
        <v>105</v>
      </c>
      <c r="B161" s="129" t="s">
        <v>105</v>
      </c>
      <c r="C161" s="129" t="s">
        <v>370</v>
      </c>
      <c r="D161" s="130" t="b">
        <v>0</v>
      </c>
      <c r="E161" s="129" t="s">
        <v>101</v>
      </c>
      <c r="F161" s="129" t="s">
        <v>106</v>
      </c>
      <c r="G161" s="129" t="s">
        <v>107</v>
      </c>
      <c r="H161" s="129" t="s">
        <v>370</v>
      </c>
      <c r="I161" s="129" t="s">
        <v>370</v>
      </c>
      <c r="J161" s="129" t="s">
        <v>3800</v>
      </c>
      <c r="K161" s="129" t="s">
        <v>104</v>
      </c>
      <c r="L161" s="129" t="s">
        <v>37</v>
      </c>
      <c r="M161" s="129" t="s">
        <v>108</v>
      </c>
      <c r="N161" s="129" t="s">
        <v>370</v>
      </c>
      <c r="O161" s="129" t="s">
        <v>108</v>
      </c>
      <c r="P161" s="130">
        <v>20</v>
      </c>
      <c r="Q161" s="129" t="s">
        <v>370</v>
      </c>
      <c r="R161" s="129" t="s">
        <v>370</v>
      </c>
      <c r="S161" s="130" t="b">
        <v>0</v>
      </c>
      <c r="T161" s="130">
        <v>0</v>
      </c>
      <c r="U161" s="3"/>
      <c r="V161" s="131">
        <v>43297</v>
      </c>
      <c r="W161" s="129" t="s">
        <v>3800</v>
      </c>
      <c r="X161" s="3"/>
      <c r="Y161" s="3"/>
      <c r="Z161" s="129" t="s">
        <v>370</v>
      </c>
      <c r="AA161" s="3"/>
      <c r="AB161" s="3"/>
      <c r="AC161" s="129" t="s">
        <v>370</v>
      </c>
      <c r="AD161" s="3"/>
      <c r="AE161" s="129" t="s">
        <v>370</v>
      </c>
      <c r="AF161" s="129" t="s">
        <v>370</v>
      </c>
      <c r="AG161" s="129" t="s">
        <v>370</v>
      </c>
      <c r="AH161" s="127" t="str">
        <f t="shared" si="2"/>
        <v>PD&amp;C</v>
      </c>
      <c r="AI161" s="127" t="b">
        <f>ISNUMBER(SEARCH("IRT",Table1[[#This Row],[Current_Status]]))</f>
        <v>0</v>
      </c>
      <c r="AJ161" s="128">
        <f>YEAR(Table1[[#This Row],[Project_Initiated]])</f>
        <v>2018</v>
      </c>
      <c r="AK161" s="67">
        <v>43647</v>
      </c>
      <c r="AL161" s="67" t="str">
        <f>IF(Table1[[#This Row],[Current_Status]]="Complete",IF(Table1[[#This Row],[Project_Description]]&gt;=DATE(2019,7,1),"FY 19 - 20","FY 18 - 19"),"")</f>
        <v/>
      </c>
      <c r="AX161"/>
      <c r="BA161" s="2"/>
    </row>
    <row r="162" spans="1:53" x14ac:dyDescent="0.25">
      <c r="A162" s="129" t="s">
        <v>125</v>
      </c>
      <c r="B162" s="129" t="s">
        <v>125</v>
      </c>
      <c r="C162" s="129" t="s">
        <v>370</v>
      </c>
      <c r="D162" s="130" t="b">
        <v>0</v>
      </c>
      <c r="E162" s="129" t="s">
        <v>101</v>
      </c>
      <c r="F162" s="129" t="s">
        <v>126</v>
      </c>
      <c r="G162" s="129" t="s">
        <v>127</v>
      </c>
      <c r="H162" s="129" t="s">
        <v>370</v>
      </c>
      <c r="I162" s="129" t="s">
        <v>370</v>
      </c>
      <c r="J162" s="129" t="s">
        <v>129</v>
      </c>
      <c r="K162" s="129" t="s">
        <v>104</v>
      </c>
      <c r="L162" s="129" t="s">
        <v>37</v>
      </c>
      <c r="M162" s="129" t="s">
        <v>128</v>
      </c>
      <c r="N162" s="129" t="s">
        <v>370</v>
      </c>
      <c r="O162" s="129" t="s">
        <v>128</v>
      </c>
      <c r="P162" s="130">
        <v>21</v>
      </c>
      <c r="Q162" s="129" t="s">
        <v>370</v>
      </c>
      <c r="R162" s="129" t="s">
        <v>370</v>
      </c>
      <c r="S162" s="130" t="b">
        <v>0</v>
      </c>
      <c r="T162" s="130">
        <v>0</v>
      </c>
      <c r="U162" s="3"/>
      <c r="V162" s="131">
        <v>43334</v>
      </c>
      <c r="W162" s="129" t="s">
        <v>129</v>
      </c>
      <c r="X162" s="3"/>
      <c r="Y162" s="3"/>
      <c r="Z162" s="129" t="s">
        <v>370</v>
      </c>
      <c r="AA162" s="3"/>
      <c r="AB162" s="3"/>
      <c r="AC162" s="129" t="s">
        <v>370</v>
      </c>
      <c r="AD162" s="3"/>
      <c r="AE162" s="129" t="s">
        <v>370</v>
      </c>
      <c r="AF162" s="129" t="s">
        <v>370</v>
      </c>
      <c r="AG162" s="129" t="s">
        <v>370</v>
      </c>
      <c r="AH162" s="127" t="str">
        <f t="shared" si="2"/>
        <v>PD&amp;C</v>
      </c>
      <c r="AI162" s="127" t="b">
        <f>ISNUMBER(SEARCH("IRT",Table1[[#This Row],[Current_Status]]))</f>
        <v>0</v>
      </c>
      <c r="AJ162" s="128">
        <f>YEAR(Table1[[#This Row],[Project_Initiated]])</f>
        <v>2018</v>
      </c>
      <c r="AK162" s="67">
        <v>43647</v>
      </c>
      <c r="AL162" s="67" t="str">
        <f>IF(Table1[[#This Row],[Current_Status]]="Complete",IF(Table1[[#This Row],[Project_Description]]&gt;=DATE(2019,7,1),"FY 19 - 20","FY 18 - 19"),"")</f>
        <v/>
      </c>
      <c r="AX162"/>
      <c r="BA162" s="2"/>
    </row>
    <row r="163" spans="1:53" x14ac:dyDescent="0.25">
      <c r="A163" s="129" t="s">
        <v>88</v>
      </c>
      <c r="B163" s="129" t="s">
        <v>88</v>
      </c>
      <c r="C163" s="129" t="s">
        <v>370</v>
      </c>
      <c r="D163" s="130" t="b">
        <v>0</v>
      </c>
      <c r="E163" s="129" t="s">
        <v>101</v>
      </c>
      <c r="F163" s="129" t="s">
        <v>3638</v>
      </c>
      <c r="G163" s="129" t="s">
        <v>89</v>
      </c>
      <c r="H163" s="129" t="s">
        <v>370</v>
      </c>
      <c r="I163" s="129" t="s">
        <v>370</v>
      </c>
      <c r="J163" s="129" t="s">
        <v>3802</v>
      </c>
      <c r="K163" s="129" t="s">
        <v>104</v>
      </c>
      <c r="L163" s="129" t="s">
        <v>37</v>
      </c>
      <c r="M163" s="129" t="s">
        <v>90</v>
      </c>
      <c r="N163" s="129" t="s">
        <v>370</v>
      </c>
      <c r="O163" s="129" t="s">
        <v>233</v>
      </c>
      <c r="P163" s="130">
        <v>99</v>
      </c>
      <c r="Q163" s="129" t="s">
        <v>370</v>
      </c>
      <c r="R163" s="129" t="s">
        <v>370</v>
      </c>
      <c r="S163" s="130" t="b">
        <v>0</v>
      </c>
      <c r="T163" s="130">
        <v>1294648</v>
      </c>
      <c r="U163" s="3"/>
      <c r="V163" s="131">
        <v>42654</v>
      </c>
      <c r="W163" s="129" t="s">
        <v>42</v>
      </c>
      <c r="X163" s="131">
        <v>43466</v>
      </c>
      <c r="Y163" s="131">
        <v>43678</v>
      </c>
      <c r="Z163" s="129" t="s">
        <v>370</v>
      </c>
      <c r="AA163" s="3"/>
      <c r="AB163" s="3"/>
      <c r="AC163" s="129" t="s">
        <v>370</v>
      </c>
      <c r="AD163" s="3"/>
      <c r="AE163" s="129" t="s">
        <v>370</v>
      </c>
      <c r="AF163" s="129" t="s">
        <v>370</v>
      </c>
      <c r="AG163" s="129" t="s">
        <v>370</v>
      </c>
      <c r="AH163" s="127" t="str">
        <f t="shared" si="2"/>
        <v>PD&amp;C</v>
      </c>
      <c r="AI163" s="127" t="b">
        <f>ISNUMBER(SEARCH("IRT",Table1[[#This Row],[Current_Status]]))</f>
        <v>0</v>
      </c>
      <c r="AJ163" s="128">
        <f>YEAR(Table1[[#This Row],[Project_Initiated]])</f>
        <v>2016</v>
      </c>
      <c r="AK163" s="67">
        <v>43647</v>
      </c>
      <c r="AL163" s="67" t="str">
        <f>IF(Table1[[#This Row],[Current_Status]]="Complete",IF(Table1[[#This Row],[Project_Description]]&gt;=DATE(2019,7,1),"FY 19 - 20","FY 18 - 19"),"")</f>
        <v/>
      </c>
      <c r="AX163"/>
      <c r="BA163" s="2"/>
    </row>
    <row r="164" spans="1:53" x14ac:dyDescent="0.25">
      <c r="A164" s="129" t="s">
        <v>1145</v>
      </c>
      <c r="B164" s="129" t="s">
        <v>370</v>
      </c>
      <c r="C164" s="129" t="s">
        <v>1145</v>
      </c>
      <c r="D164" s="130" t="b">
        <v>0</v>
      </c>
      <c r="E164" s="129" t="s">
        <v>789</v>
      </c>
      <c r="F164" s="129" t="s">
        <v>4052</v>
      </c>
      <c r="G164" s="133">
        <v>43336</v>
      </c>
      <c r="H164" s="129" t="s">
        <v>92</v>
      </c>
      <c r="I164" s="129" t="s">
        <v>3162</v>
      </c>
      <c r="J164" s="129" t="s">
        <v>3354</v>
      </c>
      <c r="K164" s="129" t="s">
        <v>791</v>
      </c>
      <c r="L164" s="129" t="s">
        <v>3159</v>
      </c>
      <c r="M164" s="129" t="s">
        <v>537</v>
      </c>
      <c r="N164" s="129" t="s">
        <v>370</v>
      </c>
      <c r="O164" s="129" t="s">
        <v>314</v>
      </c>
      <c r="P164" s="3"/>
      <c r="Q164" s="129" t="s">
        <v>370</v>
      </c>
      <c r="R164" s="129" t="s">
        <v>422</v>
      </c>
      <c r="S164" s="130" t="b">
        <v>0</v>
      </c>
      <c r="T164" s="3"/>
      <c r="U164" s="3"/>
      <c r="V164" s="131">
        <v>43215</v>
      </c>
      <c r="W164" s="129" t="s">
        <v>370</v>
      </c>
      <c r="X164" s="3"/>
      <c r="Y164" s="3"/>
      <c r="Z164" s="129" t="s">
        <v>370</v>
      </c>
      <c r="AA164" s="3"/>
      <c r="AB164" s="3"/>
      <c r="AC164" s="129" t="s">
        <v>370</v>
      </c>
      <c r="AD164" s="3"/>
      <c r="AE164" s="129" t="s">
        <v>314</v>
      </c>
      <c r="AF164" s="129" t="s">
        <v>370</v>
      </c>
      <c r="AG164" s="129" t="s">
        <v>890</v>
      </c>
      <c r="AH164" s="127" t="str">
        <f t="shared" si="2"/>
        <v>FS</v>
      </c>
      <c r="AI164" s="127" t="b">
        <f>ISNUMBER(SEARCH("IRT",Table1[[#This Row],[Current_Status]]))</f>
        <v>0</v>
      </c>
      <c r="AJ164" s="128">
        <f>YEAR(Table1[[#This Row],[Project_Initiated]])</f>
        <v>2018</v>
      </c>
      <c r="AK164" s="67">
        <v>43647</v>
      </c>
      <c r="AL164" s="67" t="str">
        <f>IF(Table1[[#This Row],[Current_Status]]="Complete",IF(Table1[[#This Row],[Project_Description]]&gt;=DATE(2019,7,1),"FY 19 - 20","FY 18 - 19"),"")</f>
        <v>FY 18 - 19</v>
      </c>
      <c r="AX164"/>
      <c r="BA164" s="2"/>
    </row>
    <row r="165" spans="1:53" x14ac:dyDescent="0.25">
      <c r="A165" s="129" t="s">
        <v>1087</v>
      </c>
      <c r="B165" s="129" t="s">
        <v>370</v>
      </c>
      <c r="C165" s="129" t="s">
        <v>1087</v>
      </c>
      <c r="D165" s="130" t="b">
        <v>0</v>
      </c>
      <c r="E165" s="129" t="s">
        <v>789</v>
      </c>
      <c r="F165" s="129" t="s">
        <v>4050</v>
      </c>
      <c r="G165" s="133">
        <v>43361</v>
      </c>
      <c r="H165" s="129" t="s">
        <v>3160</v>
      </c>
      <c r="I165" s="129" t="s">
        <v>3161</v>
      </c>
      <c r="J165" s="129" t="s">
        <v>3354</v>
      </c>
      <c r="K165" s="129" t="s">
        <v>791</v>
      </c>
      <c r="L165" s="129" t="s">
        <v>3159</v>
      </c>
      <c r="M165" s="129" t="s">
        <v>1088</v>
      </c>
      <c r="N165" s="129" t="s">
        <v>370</v>
      </c>
      <c r="O165" s="129" t="s">
        <v>338</v>
      </c>
      <c r="P165" s="3"/>
      <c r="Q165" s="129" t="s">
        <v>370</v>
      </c>
      <c r="R165" s="129" t="s">
        <v>370</v>
      </c>
      <c r="S165" s="130" t="b">
        <v>0</v>
      </c>
      <c r="T165" s="3"/>
      <c r="U165" s="3"/>
      <c r="V165" s="131">
        <v>43171</v>
      </c>
      <c r="W165" s="129" t="s">
        <v>370</v>
      </c>
      <c r="X165" s="3"/>
      <c r="Y165" s="3"/>
      <c r="Z165" s="129" t="s">
        <v>370</v>
      </c>
      <c r="AA165" s="3"/>
      <c r="AB165" s="3"/>
      <c r="AC165" s="129" t="s">
        <v>1089</v>
      </c>
      <c r="AD165" s="3"/>
      <c r="AE165" s="129" t="s">
        <v>338</v>
      </c>
      <c r="AF165" s="129" t="s">
        <v>1090</v>
      </c>
      <c r="AG165" s="129" t="s">
        <v>3412</v>
      </c>
      <c r="AH165" s="127" t="str">
        <f t="shared" si="2"/>
        <v>FS</v>
      </c>
      <c r="AI165" s="127" t="b">
        <f>ISNUMBER(SEARCH("IRT",Table1[[#This Row],[Current_Status]]))</f>
        <v>0</v>
      </c>
      <c r="AJ165" s="128">
        <f>YEAR(Table1[[#This Row],[Project_Initiated]])</f>
        <v>2018</v>
      </c>
      <c r="AK165" s="67">
        <v>43647</v>
      </c>
      <c r="AL165" s="67" t="str">
        <f>IF(Table1[[#This Row],[Current_Status]]="Complete",IF(Table1[[#This Row],[Project_Description]]&gt;=DATE(2019,7,1),"FY 19 - 20","FY 18 - 19"),"")</f>
        <v>FY 18 - 19</v>
      </c>
      <c r="AX165"/>
      <c r="BA165" s="2"/>
    </row>
    <row r="166" spans="1:53" x14ac:dyDescent="0.25">
      <c r="A166" s="129" t="s">
        <v>1154</v>
      </c>
      <c r="B166" s="129" t="s">
        <v>370</v>
      </c>
      <c r="C166" s="129" t="s">
        <v>1154</v>
      </c>
      <c r="D166" s="130" t="b">
        <v>0</v>
      </c>
      <c r="E166" s="129" t="s">
        <v>789</v>
      </c>
      <c r="F166" s="129" t="s">
        <v>4052</v>
      </c>
      <c r="G166" s="133">
        <v>43336</v>
      </c>
      <c r="H166" s="129" t="s">
        <v>92</v>
      </c>
      <c r="I166" s="129" t="s">
        <v>3166</v>
      </c>
      <c r="J166" s="129" t="s">
        <v>3354</v>
      </c>
      <c r="K166" s="129" t="s">
        <v>791</v>
      </c>
      <c r="L166" s="129" t="s">
        <v>3159</v>
      </c>
      <c r="M166" s="129" t="s">
        <v>537</v>
      </c>
      <c r="N166" s="129" t="s">
        <v>370</v>
      </c>
      <c r="O166" s="129" t="s">
        <v>314</v>
      </c>
      <c r="P166" s="3"/>
      <c r="Q166" s="129" t="s">
        <v>370</v>
      </c>
      <c r="R166" s="129" t="s">
        <v>423</v>
      </c>
      <c r="S166" s="130" t="b">
        <v>0</v>
      </c>
      <c r="T166" s="3"/>
      <c r="U166" s="3"/>
      <c r="V166" s="131">
        <v>43220</v>
      </c>
      <c r="W166" s="129" t="s">
        <v>370</v>
      </c>
      <c r="X166" s="3"/>
      <c r="Y166" s="3"/>
      <c r="Z166" s="129" t="s">
        <v>370</v>
      </c>
      <c r="AA166" s="3"/>
      <c r="AB166" s="3"/>
      <c r="AC166" s="129" t="s">
        <v>370</v>
      </c>
      <c r="AD166" s="3"/>
      <c r="AE166" s="129" t="s">
        <v>314</v>
      </c>
      <c r="AF166" s="129" t="s">
        <v>370</v>
      </c>
      <c r="AG166" s="129" t="s">
        <v>890</v>
      </c>
      <c r="AH166" s="127" t="str">
        <f t="shared" si="2"/>
        <v>FS</v>
      </c>
      <c r="AI166" s="127" t="b">
        <f>ISNUMBER(SEARCH("IRT",Table1[[#This Row],[Current_Status]]))</f>
        <v>0</v>
      </c>
      <c r="AJ166" s="128">
        <f>YEAR(Table1[[#This Row],[Project_Initiated]])</f>
        <v>2018</v>
      </c>
      <c r="AK166" s="67">
        <v>43647</v>
      </c>
      <c r="AL166" s="67" t="str">
        <f>IF(Table1[[#This Row],[Current_Status]]="Complete",IF(Table1[[#This Row],[Project_Description]]&gt;=DATE(2019,7,1),"FY 19 - 20","FY 18 - 19"),"")</f>
        <v>FY 18 - 19</v>
      </c>
      <c r="AX166"/>
      <c r="BA166" s="2"/>
    </row>
    <row r="167" spans="1:53" x14ac:dyDescent="0.25">
      <c r="A167" s="129" t="s">
        <v>1011</v>
      </c>
      <c r="B167" s="129" t="s">
        <v>370</v>
      </c>
      <c r="C167" s="129" t="s">
        <v>1011</v>
      </c>
      <c r="D167" s="130" t="b">
        <v>0</v>
      </c>
      <c r="E167" s="129" t="s">
        <v>789</v>
      </c>
      <c r="F167" s="129" t="s">
        <v>4051</v>
      </c>
      <c r="G167" s="129" t="s">
        <v>3712</v>
      </c>
      <c r="H167" s="129" t="s">
        <v>790</v>
      </c>
      <c r="I167" s="129" t="s">
        <v>521</v>
      </c>
      <c r="J167" s="129" t="s">
        <v>3375</v>
      </c>
      <c r="K167" s="129" t="s">
        <v>791</v>
      </c>
      <c r="L167" s="129" t="s">
        <v>3159</v>
      </c>
      <c r="M167" s="129" t="s">
        <v>1012</v>
      </c>
      <c r="N167" s="129" t="s">
        <v>370</v>
      </c>
      <c r="O167" s="129" t="s">
        <v>338</v>
      </c>
      <c r="P167" s="3"/>
      <c r="Q167" s="129" t="s">
        <v>370</v>
      </c>
      <c r="R167" s="129" t="s">
        <v>400</v>
      </c>
      <c r="S167" s="130" t="b">
        <v>0</v>
      </c>
      <c r="T167" s="3"/>
      <c r="U167" s="3"/>
      <c r="V167" s="131">
        <v>43069</v>
      </c>
      <c r="W167" s="129" t="s">
        <v>370</v>
      </c>
      <c r="X167" s="3"/>
      <c r="Y167" s="3"/>
      <c r="Z167" s="129" t="s">
        <v>370</v>
      </c>
      <c r="AA167" s="3"/>
      <c r="AB167" s="3"/>
      <c r="AC167" s="129" t="s">
        <v>3836</v>
      </c>
      <c r="AD167" s="3"/>
      <c r="AE167" s="129" t="s">
        <v>849</v>
      </c>
      <c r="AF167" s="129" t="s">
        <v>3740</v>
      </c>
      <c r="AG167" s="129" t="s">
        <v>3412</v>
      </c>
      <c r="AH167" s="127" t="str">
        <f t="shared" si="2"/>
        <v>FS</v>
      </c>
      <c r="AI167" s="127" t="b">
        <f>ISNUMBER(SEARCH("IRT",Table1[[#This Row],[Current_Status]]))</f>
        <v>0</v>
      </c>
      <c r="AJ167" s="128">
        <f>YEAR(Table1[[#This Row],[Project_Initiated]])</f>
        <v>2017</v>
      </c>
      <c r="AK167" s="67">
        <v>43647</v>
      </c>
      <c r="AL167" s="67" t="str">
        <f>IF(Table1[[#This Row],[Current_Status]]="Complete",IF(Table1[[#This Row],[Project_Description]]&gt;=DATE(2019,7,1),"FY 19 - 20","FY 18 - 19"),"")</f>
        <v/>
      </c>
      <c r="AX167"/>
      <c r="BA167" s="2"/>
    </row>
    <row r="168" spans="1:53" x14ac:dyDescent="0.25">
      <c r="A168" s="129" t="s">
        <v>3468</v>
      </c>
      <c r="B168" s="129" t="s">
        <v>370</v>
      </c>
      <c r="C168" s="129" t="s">
        <v>3468</v>
      </c>
      <c r="D168" s="130" t="b">
        <v>0</v>
      </c>
      <c r="E168" s="129" t="s">
        <v>789</v>
      </c>
      <c r="F168" s="129" t="s">
        <v>4053</v>
      </c>
      <c r="G168" s="129" t="s">
        <v>3642</v>
      </c>
      <c r="H168" s="129" t="s">
        <v>92</v>
      </c>
      <c r="I168" s="129" t="s">
        <v>3506</v>
      </c>
      <c r="J168" s="129" t="s">
        <v>3348</v>
      </c>
      <c r="K168" s="129" t="s">
        <v>791</v>
      </c>
      <c r="L168" s="129" t="s">
        <v>3159</v>
      </c>
      <c r="M168" s="129" t="s">
        <v>3507</v>
      </c>
      <c r="N168" s="129" t="s">
        <v>370</v>
      </c>
      <c r="O168" s="129" t="s">
        <v>370</v>
      </c>
      <c r="P168" s="3"/>
      <c r="Q168" s="129" t="s">
        <v>521</v>
      </c>
      <c r="R168" s="129" t="s">
        <v>370</v>
      </c>
      <c r="S168" s="130" t="b">
        <v>0</v>
      </c>
      <c r="T168" s="3"/>
      <c r="U168" s="3"/>
      <c r="V168" s="131">
        <v>43445</v>
      </c>
      <c r="W168" s="129" t="s">
        <v>370</v>
      </c>
      <c r="X168" s="3"/>
      <c r="Y168" s="3"/>
      <c r="Z168" s="129" t="s">
        <v>370</v>
      </c>
      <c r="AA168" s="3"/>
      <c r="AB168" s="3"/>
      <c r="AC168" s="129" t="s">
        <v>370</v>
      </c>
      <c r="AD168" s="131">
        <v>43454</v>
      </c>
      <c r="AE168" s="129" t="s">
        <v>849</v>
      </c>
      <c r="AF168" s="129" t="s">
        <v>4511</v>
      </c>
      <c r="AG168" s="129" t="s">
        <v>3412</v>
      </c>
      <c r="AH168" s="127" t="str">
        <f t="shared" si="2"/>
        <v>FS</v>
      </c>
      <c r="AI168" s="127" t="b">
        <f>ISNUMBER(SEARCH("IRT",Table1[[#This Row],[Current_Status]]))</f>
        <v>0</v>
      </c>
      <c r="AJ168" s="128">
        <f>YEAR(Table1[[#This Row],[Project_Initiated]])</f>
        <v>2018</v>
      </c>
      <c r="AK168" s="67">
        <v>43647</v>
      </c>
      <c r="AL168" s="67" t="str">
        <f>IF(Table1[[#This Row],[Current_Status]]="Complete",IF(Table1[[#This Row],[Project_Description]]&gt;=DATE(2019,7,1),"FY 19 - 20","FY 18 - 19"),"")</f>
        <v/>
      </c>
      <c r="AX168"/>
      <c r="BA168" s="2"/>
    </row>
    <row r="169" spans="1:53" x14ac:dyDescent="0.25">
      <c r="A169" s="129" t="s">
        <v>3163</v>
      </c>
      <c r="B169" s="129" t="s">
        <v>370</v>
      </c>
      <c r="C169" s="129" t="s">
        <v>3163</v>
      </c>
      <c r="D169" s="130" t="b">
        <v>0</v>
      </c>
      <c r="E169" s="129" t="s">
        <v>789</v>
      </c>
      <c r="F169" s="129" t="s">
        <v>4054</v>
      </c>
      <c r="G169" s="133">
        <v>43497</v>
      </c>
      <c r="H169" s="129" t="s">
        <v>3160</v>
      </c>
      <c r="I169" s="129" t="s">
        <v>3164</v>
      </c>
      <c r="J169" s="129" t="s">
        <v>3354</v>
      </c>
      <c r="K169" s="129" t="s">
        <v>791</v>
      </c>
      <c r="L169" s="129" t="s">
        <v>3159</v>
      </c>
      <c r="M169" s="129" t="s">
        <v>3165</v>
      </c>
      <c r="N169" s="129" t="s">
        <v>370</v>
      </c>
      <c r="O169" s="129" t="s">
        <v>314</v>
      </c>
      <c r="P169" s="3"/>
      <c r="Q169" s="129" t="s">
        <v>400</v>
      </c>
      <c r="R169" s="129" t="s">
        <v>370</v>
      </c>
      <c r="S169" s="130" t="b">
        <v>0</v>
      </c>
      <c r="T169" s="3"/>
      <c r="U169" s="3"/>
      <c r="V169" s="131">
        <v>43411</v>
      </c>
      <c r="W169" s="129" t="s">
        <v>370</v>
      </c>
      <c r="X169" s="3"/>
      <c r="Y169" s="3"/>
      <c r="Z169" s="129" t="s">
        <v>370</v>
      </c>
      <c r="AA169" s="3"/>
      <c r="AB169" s="3"/>
      <c r="AC169" s="129" t="s">
        <v>3576</v>
      </c>
      <c r="AD169" s="3"/>
      <c r="AE169" s="129" t="s">
        <v>314</v>
      </c>
      <c r="AF169" s="129" t="s">
        <v>890</v>
      </c>
      <c r="AG169" s="129" t="s">
        <v>890</v>
      </c>
      <c r="AH169" s="127" t="str">
        <f t="shared" si="2"/>
        <v>FS</v>
      </c>
      <c r="AI169" s="127" t="b">
        <f>ISNUMBER(SEARCH("IRT",Table1[[#This Row],[Current_Status]]))</f>
        <v>0</v>
      </c>
      <c r="AJ169" s="128">
        <f>YEAR(Table1[[#This Row],[Project_Initiated]])</f>
        <v>2018</v>
      </c>
      <c r="AK169" s="67">
        <v>43647</v>
      </c>
      <c r="AL169" s="67" t="str">
        <f>IF(Table1[[#This Row],[Current_Status]]="Complete",IF(Table1[[#This Row],[Project_Description]]&gt;=DATE(2019,7,1),"FY 19 - 20","FY 18 - 19"),"")</f>
        <v>FY 18 - 19</v>
      </c>
      <c r="AX169"/>
      <c r="BA169" s="2"/>
    </row>
    <row r="170" spans="1:53" x14ac:dyDescent="0.25">
      <c r="A170" s="129" t="s">
        <v>538</v>
      </c>
      <c r="B170" s="129" t="s">
        <v>370</v>
      </c>
      <c r="C170" s="129" t="s">
        <v>538</v>
      </c>
      <c r="D170" s="130" t="b">
        <v>0</v>
      </c>
      <c r="E170" s="129" t="s">
        <v>789</v>
      </c>
      <c r="F170" s="129" t="s">
        <v>4055</v>
      </c>
      <c r="G170" s="133">
        <v>43592</v>
      </c>
      <c r="H170" s="129" t="s">
        <v>790</v>
      </c>
      <c r="I170" s="129" t="s">
        <v>521</v>
      </c>
      <c r="J170" s="129" t="s">
        <v>3354</v>
      </c>
      <c r="K170" s="129" t="s">
        <v>791</v>
      </c>
      <c r="L170" s="129" t="s">
        <v>3159</v>
      </c>
      <c r="M170" s="129" t="s">
        <v>539</v>
      </c>
      <c r="N170" s="129" t="s">
        <v>370</v>
      </c>
      <c r="O170" s="129" t="s">
        <v>314</v>
      </c>
      <c r="P170" s="3"/>
      <c r="Q170" s="129" t="s">
        <v>400</v>
      </c>
      <c r="R170" s="129" t="s">
        <v>419</v>
      </c>
      <c r="S170" s="130" t="b">
        <v>0</v>
      </c>
      <c r="T170" s="3"/>
      <c r="U170" s="3"/>
      <c r="V170" s="131">
        <v>43216</v>
      </c>
      <c r="W170" s="129" t="s">
        <v>370</v>
      </c>
      <c r="X170" s="3"/>
      <c r="Y170" s="3"/>
      <c r="Z170" s="129" t="s">
        <v>370</v>
      </c>
      <c r="AA170" s="3"/>
      <c r="AB170" s="3"/>
      <c r="AC170" s="129" t="s">
        <v>3825</v>
      </c>
      <c r="AD170" s="3"/>
      <c r="AE170" s="129" t="s">
        <v>314</v>
      </c>
      <c r="AF170" s="129" t="s">
        <v>370</v>
      </c>
      <c r="AG170" s="129" t="s">
        <v>890</v>
      </c>
      <c r="AH170" s="127" t="str">
        <f t="shared" si="2"/>
        <v>FS</v>
      </c>
      <c r="AI170" s="127" t="b">
        <f>ISNUMBER(SEARCH("IRT",Table1[[#This Row],[Current_Status]]))</f>
        <v>0</v>
      </c>
      <c r="AJ170" s="128">
        <f>YEAR(Table1[[#This Row],[Project_Initiated]])</f>
        <v>2018</v>
      </c>
      <c r="AK170" s="67">
        <v>43647</v>
      </c>
      <c r="AL170" s="67" t="str">
        <f>IF(Table1[[#This Row],[Current_Status]]="Complete",IF(Table1[[#This Row],[Project_Description]]&gt;=DATE(2019,7,1),"FY 19 - 20","FY 18 - 19"),"")</f>
        <v>FY 18 - 19</v>
      </c>
      <c r="AX170"/>
      <c r="BA170" s="2"/>
    </row>
    <row r="171" spans="1:53" x14ac:dyDescent="0.25">
      <c r="A171" s="129" t="s">
        <v>1216</v>
      </c>
      <c r="B171" s="129" t="s">
        <v>370</v>
      </c>
      <c r="C171" s="129" t="s">
        <v>1216</v>
      </c>
      <c r="D171" s="130" t="b">
        <v>0</v>
      </c>
      <c r="E171" s="129" t="s">
        <v>789</v>
      </c>
      <c r="F171" s="129" t="s">
        <v>4056</v>
      </c>
      <c r="G171" s="133">
        <v>43395</v>
      </c>
      <c r="H171" s="129" t="s">
        <v>3160</v>
      </c>
      <c r="I171" s="129" t="s">
        <v>3167</v>
      </c>
      <c r="J171" s="129" t="s">
        <v>3354</v>
      </c>
      <c r="K171" s="129" t="s">
        <v>791</v>
      </c>
      <c r="L171" s="129" t="s">
        <v>3159</v>
      </c>
      <c r="M171" s="129" t="s">
        <v>1217</v>
      </c>
      <c r="N171" s="129" t="s">
        <v>370</v>
      </c>
      <c r="O171" s="129" t="s">
        <v>314</v>
      </c>
      <c r="P171" s="3"/>
      <c r="Q171" s="129" t="s">
        <v>419</v>
      </c>
      <c r="R171" s="129" t="s">
        <v>370</v>
      </c>
      <c r="S171" s="130" t="b">
        <v>0</v>
      </c>
      <c r="T171" s="3"/>
      <c r="U171" s="3"/>
      <c r="V171" s="131">
        <v>43279</v>
      </c>
      <c r="W171" s="129" t="s">
        <v>370</v>
      </c>
      <c r="X171" s="3"/>
      <c r="Y171" s="3"/>
      <c r="Z171" s="129" t="s">
        <v>370</v>
      </c>
      <c r="AA171" s="3"/>
      <c r="AB171" s="3"/>
      <c r="AC171" s="129" t="s">
        <v>890</v>
      </c>
      <c r="AD171" s="3"/>
      <c r="AE171" s="129" t="s">
        <v>314</v>
      </c>
      <c r="AF171" s="129" t="s">
        <v>890</v>
      </c>
      <c r="AG171" s="129" t="s">
        <v>890</v>
      </c>
      <c r="AH171" s="127" t="str">
        <f t="shared" si="2"/>
        <v>FS</v>
      </c>
      <c r="AI171" s="127" t="b">
        <f>ISNUMBER(SEARCH("IRT",Table1[[#This Row],[Current_Status]]))</f>
        <v>0</v>
      </c>
      <c r="AJ171" s="128">
        <f>YEAR(Table1[[#This Row],[Project_Initiated]])</f>
        <v>2018</v>
      </c>
      <c r="AK171" s="67">
        <v>43647</v>
      </c>
      <c r="AL171" s="67" t="str">
        <f>IF(Table1[[#This Row],[Current_Status]]="Complete",IF(Table1[[#This Row],[Project_Description]]&gt;=DATE(2019,7,1),"FY 19 - 20","FY 18 - 19"),"")</f>
        <v>FY 18 - 19</v>
      </c>
      <c r="AX171"/>
      <c r="BA171" s="2"/>
    </row>
    <row r="172" spans="1:53" x14ac:dyDescent="0.25">
      <c r="A172" s="129" t="s">
        <v>3469</v>
      </c>
      <c r="B172" s="129" t="s">
        <v>370</v>
      </c>
      <c r="C172" s="129" t="s">
        <v>3469</v>
      </c>
      <c r="D172" s="130" t="b">
        <v>0</v>
      </c>
      <c r="E172" s="129" t="s">
        <v>789</v>
      </c>
      <c r="F172" s="129" t="s">
        <v>4057</v>
      </c>
      <c r="G172" s="133">
        <v>43504</v>
      </c>
      <c r="H172" s="129" t="s">
        <v>3160</v>
      </c>
      <c r="I172" s="129" t="s">
        <v>3508</v>
      </c>
      <c r="J172" s="129" t="s">
        <v>3354</v>
      </c>
      <c r="K172" s="129" t="s">
        <v>791</v>
      </c>
      <c r="L172" s="129" t="s">
        <v>3159</v>
      </c>
      <c r="M172" s="129" t="s">
        <v>3509</v>
      </c>
      <c r="N172" s="129" t="s">
        <v>370</v>
      </c>
      <c r="O172" s="129" t="s">
        <v>314</v>
      </c>
      <c r="P172" s="3"/>
      <c r="Q172" s="129" t="s">
        <v>339</v>
      </c>
      <c r="R172" s="129" t="s">
        <v>370</v>
      </c>
      <c r="S172" s="130" t="b">
        <v>0</v>
      </c>
      <c r="T172" s="3"/>
      <c r="U172" s="3"/>
      <c r="V172" s="131">
        <v>43453</v>
      </c>
      <c r="W172" s="129" t="s">
        <v>370</v>
      </c>
      <c r="X172" s="3"/>
      <c r="Y172" s="3"/>
      <c r="Z172" s="129" t="s">
        <v>370</v>
      </c>
      <c r="AA172" s="3"/>
      <c r="AB172" s="3"/>
      <c r="AC172" s="129" t="s">
        <v>3583</v>
      </c>
      <c r="AD172" s="3"/>
      <c r="AE172" s="129" t="s">
        <v>370</v>
      </c>
      <c r="AF172" s="129" t="s">
        <v>370</v>
      </c>
      <c r="AG172" s="129" t="s">
        <v>370</v>
      </c>
      <c r="AH172" s="127" t="str">
        <f t="shared" si="2"/>
        <v>FS</v>
      </c>
      <c r="AI172" s="127" t="b">
        <f>ISNUMBER(SEARCH("IRT",Table1[[#This Row],[Current_Status]]))</f>
        <v>0</v>
      </c>
      <c r="AJ172" s="128">
        <f>YEAR(Table1[[#This Row],[Project_Initiated]])</f>
        <v>2018</v>
      </c>
      <c r="AK172" s="67">
        <v>43647</v>
      </c>
      <c r="AL172" s="67" t="str">
        <f>IF(Table1[[#This Row],[Current_Status]]="Complete",IF(Table1[[#This Row],[Project_Description]]&gt;=DATE(2019,7,1),"FY 19 - 20","FY 18 - 19"),"")</f>
        <v>FY 18 - 19</v>
      </c>
      <c r="AX172"/>
      <c r="BA172" s="2"/>
    </row>
    <row r="173" spans="1:53" x14ac:dyDescent="0.25">
      <c r="A173" s="129" t="s">
        <v>1295</v>
      </c>
      <c r="B173" s="129" t="s">
        <v>370</v>
      </c>
      <c r="C173" s="129" t="s">
        <v>1295</v>
      </c>
      <c r="D173" s="130" t="b">
        <v>0</v>
      </c>
      <c r="E173" s="129" t="s">
        <v>789</v>
      </c>
      <c r="F173" s="129" t="s">
        <v>4058</v>
      </c>
      <c r="G173" s="133">
        <v>43395</v>
      </c>
      <c r="H173" s="129" t="s">
        <v>790</v>
      </c>
      <c r="I173" s="129" t="s">
        <v>3168</v>
      </c>
      <c r="J173" s="129" t="s">
        <v>3354</v>
      </c>
      <c r="K173" s="129" t="s">
        <v>791</v>
      </c>
      <c r="L173" s="129" t="s">
        <v>3159</v>
      </c>
      <c r="M173" s="129" t="s">
        <v>1296</v>
      </c>
      <c r="N173" s="129" t="s">
        <v>370</v>
      </c>
      <c r="O173" s="129" t="s">
        <v>314</v>
      </c>
      <c r="P173" s="3"/>
      <c r="Q173" s="129" t="s">
        <v>339</v>
      </c>
      <c r="R173" s="129" t="s">
        <v>370</v>
      </c>
      <c r="S173" s="130" t="b">
        <v>0</v>
      </c>
      <c r="T173" s="3"/>
      <c r="U173" s="3"/>
      <c r="V173" s="131">
        <v>43314</v>
      </c>
      <c r="W173" s="129" t="s">
        <v>370</v>
      </c>
      <c r="X173" s="3"/>
      <c r="Y173" s="3"/>
      <c r="Z173" s="129" t="s">
        <v>370</v>
      </c>
      <c r="AA173" s="3"/>
      <c r="AB173" s="3"/>
      <c r="AC173" s="129" t="s">
        <v>890</v>
      </c>
      <c r="AD173" s="3"/>
      <c r="AE173" s="129" t="s">
        <v>314</v>
      </c>
      <c r="AF173" s="129" t="s">
        <v>3510</v>
      </c>
      <c r="AG173" s="129" t="s">
        <v>890</v>
      </c>
      <c r="AH173" s="127" t="str">
        <f t="shared" si="2"/>
        <v>FS</v>
      </c>
      <c r="AI173" s="127" t="b">
        <f>ISNUMBER(SEARCH("IRT",Table1[[#This Row],[Current_Status]]))</f>
        <v>0</v>
      </c>
      <c r="AJ173" s="128">
        <f>YEAR(Table1[[#This Row],[Project_Initiated]])</f>
        <v>2018</v>
      </c>
      <c r="AK173" s="67">
        <v>43647</v>
      </c>
      <c r="AL173" s="67" t="str">
        <f>IF(Table1[[#This Row],[Current_Status]]="Complete",IF(Table1[[#This Row],[Project_Description]]&gt;=DATE(2019,7,1),"FY 19 - 20","FY 18 - 19"),"")</f>
        <v>FY 18 - 19</v>
      </c>
      <c r="AX173"/>
      <c r="BA173" s="2"/>
    </row>
    <row r="174" spans="1:53" x14ac:dyDescent="0.25">
      <c r="A174" s="129" t="s">
        <v>540</v>
      </c>
      <c r="B174" s="129" t="s">
        <v>370</v>
      </c>
      <c r="C174" s="129" t="s">
        <v>540</v>
      </c>
      <c r="D174" s="130" t="b">
        <v>0</v>
      </c>
      <c r="E174" s="129" t="s">
        <v>789</v>
      </c>
      <c r="F174" s="129" t="s">
        <v>4059</v>
      </c>
      <c r="G174" s="133">
        <v>43497</v>
      </c>
      <c r="H174" s="129" t="s">
        <v>3160</v>
      </c>
      <c r="I174" s="129" t="s">
        <v>541</v>
      </c>
      <c r="J174" s="129" t="s">
        <v>3354</v>
      </c>
      <c r="K174" s="129" t="s">
        <v>791</v>
      </c>
      <c r="L174" s="129" t="s">
        <v>3159</v>
      </c>
      <c r="M174" s="129" t="s">
        <v>537</v>
      </c>
      <c r="N174" s="129" t="s">
        <v>370</v>
      </c>
      <c r="O174" s="129" t="s">
        <v>338</v>
      </c>
      <c r="P174" s="3"/>
      <c r="Q174" s="129" t="s">
        <v>422</v>
      </c>
      <c r="R174" s="129" t="s">
        <v>339</v>
      </c>
      <c r="S174" s="130" t="b">
        <v>0</v>
      </c>
      <c r="T174" s="3"/>
      <c r="U174" s="3"/>
      <c r="V174" s="131">
        <v>43133</v>
      </c>
      <c r="W174" s="129" t="s">
        <v>370</v>
      </c>
      <c r="X174" s="3"/>
      <c r="Y174" s="3"/>
      <c r="Z174" s="129" t="s">
        <v>370</v>
      </c>
      <c r="AA174" s="3"/>
      <c r="AB174" s="3"/>
      <c r="AC174" s="129" t="s">
        <v>3511</v>
      </c>
      <c r="AD174" s="3"/>
      <c r="AE174" s="129" t="s">
        <v>328</v>
      </c>
      <c r="AF174" s="129" t="s">
        <v>1059</v>
      </c>
      <c r="AG174" s="129" t="s">
        <v>3412</v>
      </c>
      <c r="AH174" s="127" t="str">
        <f t="shared" si="2"/>
        <v>FS</v>
      </c>
      <c r="AI174" s="127" t="b">
        <f>ISNUMBER(SEARCH("IRT",Table1[[#This Row],[Current_Status]]))</f>
        <v>0</v>
      </c>
      <c r="AJ174" s="128">
        <f>YEAR(Table1[[#This Row],[Project_Initiated]])</f>
        <v>2018</v>
      </c>
      <c r="AK174" s="67">
        <v>43647</v>
      </c>
      <c r="AL174" s="67" t="str">
        <f>IF(Table1[[#This Row],[Current_Status]]="Complete",IF(Table1[[#This Row],[Project_Description]]&gt;=DATE(2019,7,1),"FY 19 - 20","FY 18 - 19"),"")</f>
        <v>FY 18 - 19</v>
      </c>
      <c r="AX174"/>
      <c r="BA174" s="2"/>
    </row>
    <row r="175" spans="1:53" x14ac:dyDescent="0.25">
      <c r="A175" s="129" t="s">
        <v>1060</v>
      </c>
      <c r="B175" s="129" t="s">
        <v>370</v>
      </c>
      <c r="C175" s="129" t="s">
        <v>1060</v>
      </c>
      <c r="D175" s="130" t="b">
        <v>0</v>
      </c>
      <c r="E175" s="129" t="s">
        <v>177</v>
      </c>
      <c r="F175" s="129" t="s">
        <v>4073</v>
      </c>
      <c r="G175" s="133">
        <v>43336</v>
      </c>
      <c r="H175" s="129" t="s">
        <v>327</v>
      </c>
      <c r="I175" s="129" t="s">
        <v>370</v>
      </c>
      <c r="J175" s="129" t="s">
        <v>3354</v>
      </c>
      <c r="K175" s="129" t="s">
        <v>542</v>
      </c>
      <c r="L175" s="129" t="s">
        <v>543</v>
      </c>
      <c r="M175" s="129" t="s">
        <v>1061</v>
      </c>
      <c r="N175" s="129" t="s">
        <v>370</v>
      </c>
      <c r="O175" s="129" t="s">
        <v>314</v>
      </c>
      <c r="P175" s="3"/>
      <c r="Q175" s="129" t="s">
        <v>370</v>
      </c>
      <c r="R175" s="129" t="s">
        <v>611</v>
      </c>
      <c r="S175" s="130" t="b">
        <v>0</v>
      </c>
      <c r="T175" s="3"/>
      <c r="U175" s="3"/>
      <c r="V175" s="131">
        <v>43133</v>
      </c>
      <c r="W175" s="129" t="s">
        <v>370</v>
      </c>
      <c r="X175" s="3"/>
      <c r="Y175" s="3"/>
      <c r="Z175" s="129" t="s">
        <v>370</v>
      </c>
      <c r="AA175" s="3"/>
      <c r="AB175" s="3"/>
      <c r="AC175" s="129" t="s">
        <v>1062</v>
      </c>
      <c r="AD175" s="3"/>
      <c r="AE175" s="129" t="s">
        <v>314</v>
      </c>
      <c r="AF175" s="129" t="s">
        <v>370</v>
      </c>
      <c r="AG175" s="129" t="s">
        <v>890</v>
      </c>
      <c r="AH175" s="127" t="str">
        <f t="shared" si="2"/>
        <v>FS</v>
      </c>
      <c r="AI175" s="127" t="b">
        <f>ISNUMBER(SEARCH("IRT",Table1[[#This Row],[Current_Status]]))</f>
        <v>0</v>
      </c>
      <c r="AJ175" s="128">
        <f>YEAR(Table1[[#This Row],[Project_Initiated]])</f>
        <v>2018</v>
      </c>
      <c r="AK175" s="67">
        <v>43647</v>
      </c>
      <c r="AL175" s="67" t="str">
        <f>IF(Table1[[#This Row],[Current_Status]]="Complete",IF(Table1[[#This Row],[Project_Description]]&gt;=DATE(2019,7,1),"FY 19 - 20","FY 18 - 19"),"")</f>
        <v>FY 18 - 19</v>
      </c>
      <c r="AX175"/>
      <c r="BA175" s="2"/>
    </row>
    <row r="176" spans="1:53" x14ac:dyDescent="0.25">
      <c r="A176" s="129" t="s">
        <v>1052</v>
      </c>
      <c r="B176" s="129" t="s">
        <v>370</v>
      </c>
      <c r="C176" s="129" t="s">
        <v>1052</v>
      </c>
      <c r="D176" s="130" t="b">
        <v>0</v>
      </c>
      <c r="E176" s="129" t="s">
        <v>177</v>
      </c>
      <c r="F176" s="129" t="s">
        <v>4070</v>
      </c>
      <c r="G176" s="129" t="s">
        <v>1053</v>
      </c>
      <c r="H176" s="129" t="s">
        <v>810</v>
      </c>
      <c r="I176" s="129" t="s">
        <v>3181</v>
      </c>
      <c r="J176" s="129" t="s">
        <v>3375</v>
      </c>
      <c r="K176" s="129" t="s">
        <v>542</v>
      </c>
      <c r="L176" s="129" t="s">
        <v>543</v>
      </c>
      <c r="M176" s="129" t="s">
        <v>545</v>
      </c>
      <c r="N176" s="129" t="s">
        <v>370</v>
      </c>
      <c r="O176" s="129" t="s">
        <v>338</v>
      </c>
      <c r="P176" s="3"/>
      <c r="Q176" s="129" t="s">
        <v>370</v>
      </c>
      <c r="R176" s="129" t="s">
        <v>332</v>
      </c>
      <c r="S176" s="130" t="b">
        <v>0</v>
      </c>
      <c r="T176" s="3"/>
      <c r="U176" s="3"/>
      <c r="V176" s="131">
        <v>43132</v>
      </c>
      <c r="W176" s="129" t="s">
        <v>370</v>
      </c>
      <c r="X176" s="3"/>
      <c r="Y176" s="3"/>
      <c r="Z176" s="129" t="s">
        <v>370</v>
      </c>
      <c r="AA176" s="3"/>
      <c r="AB176" s="3"/>
      <c r="AC176" s="129" t="s">
        <v>370</v>
      </c>
      <c r="AD176" s="3"/>
      <c r="AE176" s="129" t="s">
        <v>328</v>
      </c>
      <c r="AF176" s="129" t="s">
        <v>1054</v>
      </c>
      <c r="AG176" s="129" t="s">
        <v>3412</v>
      </c>
      <c r="AH176" s="127" t="str">
        <f t="shared" si="2"/>
        <v>FS</v>
      </c>
      <c r="AI176" s="127" t="b">
        <f>ISNUMBER(SEARCH("IRT",Table1[[#This Row],[Current_Status]]))</f>
        <v>0</v>
      </c>
      <c r="AJ176" s="128">
        <f>YEAR(Table1[[#This Row],[Project_Initiated]])</f>
        <v>2018</v>
      </c>
      <c r="AK176" s="67">
        <v>43647</v>
      </c>
      <c r="AL176" s="67" t="str">
        <f>IF(Table1[[#This Row],[Current_Status]]="Complete",IF(Table1[[#This Row],[Project_Description]]&gt;=DATE(2019,7,1),"FY 19 - 20","FY 18 - 19"),"")</f>
        <v/>
      </c>
      <c r="AX176"/>
      <c r="BA176" s="2"/>
    </row>
    <row r="177" spans="1:53" x14ac:dyDescent="0.25">
      <c r="A177" s="129" t="s">
        <v>1055</v>
      </c>
      <c r="B177" s="129" t="s">
        <v>370</v>
      </c>
      <c r="C177" s="129" t="s">
        <v>1055</v>
      </c>
      <c r="D177" s="130" t="b">
        <v>0</v>
      </c>
      <c r="E177" s="129" t="s">
        <v>177</v>
      </c>
      <c r="F177" s="129" t="s">
        <v>4067</v>
      </c>
      <c r="G177" s="133">
        <v>43364</v>
      </c>
      <c r="H177" s="129" t="s">
        <v>788</v>
      </c>
      <c r="I177" s="129" t="s">
        <v>3186</v>
      </c>
      <c r="J177" s="129" t="s">
        <v>3354</v>
      </c>
      <c r="K177" s="129" t="s">
        <v>542</v>
      </c>
      <c r="L177" s="129" t="s">
        <v>543</v>
      </c>
      <c r="M177" s="129" t="s">
        <v>545</v>
      </c>
      <c r="N177" s="129" t="s">
        <v>370</v>
      </c>
      <c r="O177" s="129" t="s">
        <v>338</v>
      </c>
      <c r="P177" s="3"/>
      <c r="Q177" s="129" t="s">
        <v>370</v>
      </c>
      <c r="R177" s="129" t="s">
        <v>370</v>
      </c>
      <c r="S177" s="130" t="b">
        <v>1</v>
      </c>
      <c r="T177" s="3"/>
      <c r="U177" s="3"/>
      <c r="V177" s="131">
        <v>43132</v>
      </c>
      <c r="W177" s="129" t="s">
        <v>370</v>
      </c>
      <c r="X177" s="3"/>
      <c r="Y177" s="3"/>
      <c r="Z177" s="129" t="s">
        <v>370</v>
      </c>
      <c r="AA177" s="3"/>
      <c r="AB177" s="3"/>
      <c r="AC177" s="129" t="s">
        <v>1056</v>
      </c>
      <c r="AD177" s="3"/>
      <c r="AE177" s="129" t="s">
        <v>328</v>
      </c>
      <c r="AF177" s="129" t="s">
        <v>1057</v>
      </c>
      <c r="AG177" s="129" t="s">
        <v>3412</v>
      </c>
      <c r="AH177" s="127" t="str">
        <f t="shared" si="2"/>
        <v>FS</v>
      </c>
      <c r="AI177" s="127" t="b">
        <f>ISNUMBER(SEARCH("IRT",Table1[[#This Row],[Current_Status]]))</f>
        <v>0</v>
      </c>
      <c r="AJ177" s="128">
        <f>YEAR(Table1[[#This Row],[Project_Initiated]])</f>
        <v>2018</v>
      </c>
      <c r="AK177" s="67">
        <v>43647</v>
      </c>
      <c r="AL177" s="67" t="str">
        <f>IF(Table1[[#This Row],[Current_Status]]="Complete",IF(Table1[[#This Row],[Project_Description]]&gt;=DATE(2019,7,1),"FY 19 - 20","FY 18 - 19"),"")</f>
        <v>FY 18 - 19</v>
      </c>
      <c r="AX177"/>
      <c r="BA177" s="2"/>
    </row>
    <row r="178" spans="1:53" x14ac:dyDescent="0.25">
      <c r="A178" s="129" t="s">
        <v>1283</v>
      </c>
      <c r="B178" s="129" t="s">
        <v>370</v>
      </c>
      <c r="C178" s="129" t="s">
        <v>1283</v>
      </c>
      <c r="D178" s="130" t="b">
        <v>0</v>
      </c>
      <c r="E178" s="129" t="s">
        <v>177</v>
      </c>
      <c r="F178" s="129" t="s">
        <v>4074</v>
      </c>
      <c r="G178" s="133">
        <v>43448</v>
      </c>
      <c r="H178" s="129" t="s">
        <v>810</v>
      </c>
      <c r="I178" s="129" t="s">
        <v>3200</v>
      </c>
      <c r="J178" s="129" t="s">
        <v>3354</v>
      </c>
      <c r="K178" s="129" t="s">
        <v>542</v>
      </c>
      <c r="L178" s="129" t="s">
        <v>543</v>
      </c>
      <c r="M178" s="129" t="s">
        <v>544</v>
      </c>
      <c r="N178" s="129" t="s">
        <v>370</v>
      </c>
      <c r="O178" s="129" t="s">
        <v>338</v>
      </c>
      <c r="P178" s="3"/>
      <c r="Q178" s="129" t="s">
        <v>370</v>
      </c>
      <c r="R178" s="129" t="s">
        <v>563</v>
      </c>
      <c r="S178" s="130" t="b">
        <v>0</v>
      </c>
      <c r="T178" s="3"/>
      <c r="U178" s="3"/>
      <c r="V178" s="131">
        <v>43011</v>
      </c>
      <c r="W178" s="129" t="s">
        <v>370</v>
      </c>
      <c r="X178" s="3"/>
      <c r="Y178" s="3"/>
      <c r="Z178" s="129" t="s">
        <v>370</v>
      </c>
      <c r="AA178" s="3"/>
      <c r="AB178" s="3"/>
      <c r="AC178" s="129" t="s">
        <v>3398</v>
      </c>
      <c r="AD178" s="3"/>
      <c r="AE178" s="129" t="s">
        <v>328</v>
      </c>
      <c r="AF178" s="129" t="s">
        <v>1284</v>
      </c>
      <c r="AG178" s="129" t="s">
        <v>3412</v>
      </c>
      <c r="AH178" s="127" t="str">
        <f t="shared" si="2"/>
        <v>FS</v>
      </c>
      <c r="AI178" s="127" t="b">
        <f>ISNUMBER(SEARCH("IRT",Table1[[#This Row],[Current_Status]]))</f>
        <v>0</v>
      </c>
      <c r="AJ178" s="128">
        <f>YEAR(Table1[[#This Row],[Project_Initiated]])</f>
        <v>2017</v>
      </c>
      <c r="AK178" s="67">
        <v>43647</v>
      </c>
      <c r="AL178" s="67" t="str">
        <f>IF(Table1[[#This Row],[Current_Status]]="Complete",IF(Table1[[#This Row],[Project_Description]]&gt;=DATE(2019,7,1),"FY 19 - 20","FY 18 - 19"),"")</f>
        <v>FY 18 - 19</v>
      </c>
      <c r="AX178"/>
      <c r="BA178" s="2"/>
    </row>
    <row r="179" spans="1:53" x14ac:dyDescent="0.25">
      <c r="A179" s="129" t="s">
        <v>1177</v>
      </c>
      <c r="B179" s="129" t="s">
        <v>370</v>
      </c>
      <c r="C179" s="129" t="s">
        <v>1177</v>
      </c>
      <c r="D179" s="130" t="b">
        <v>0</v>
      </c>
      <c r="E179" s="129" t="s">
        <v>177</v>
      </c>
      <c r="F179" s="129" t="s">
        <v>4087</v>
      </c>
      <c r="G179" s="133">
        <v>43353</v>
      </c>
      <c r="H179" s="129" t="s">
        <v>327</v>
      </c>
      <c r="I179" s="129" t="s">
        <v>3182</v>
      </c>
      <c r="J179" s="129" t="s">
        <v>3354</v>
      </c>
      <c r="K179" s="129" t="s">
        <v>542</v>
      </c>
      <c r="L179" s="129" t="s">
        <v>543</v>
      </c>
      <c r="M179" s="129" t="s">
        <v>1176</v>
      </c>
      <c r="N179" s="129" t="s">
        <v>370</v>
      </c>
      <c r="O179" s="129" t="s">
        <v>314</v>
      </c>
      <c r="P179" s="3"/>
      <c r="Q179" s="129" t="s">
        <v>370</v>
      </c>
      <c r="R179" s="129" t="s">
        <v>405</v>
      </c>
      <c r="S179" s="130" t="b">
        <v>1</v>
      </c>
      <c r="T179" s="3"/>
      <c r="U179" s="3"/>
      <c r="V179" s="131">
        <v>43241</v>
      </c>
      <c r="W179" s="129" t="s">
        <v>370</v>
      </c>
      <c r="X179" s="3"/>
      <c r="Y179" s="3"/>
      <c r="Z179" s="129" t="s">
        <v>370</v>
      </c>
      <c r="AA179" s="3"/>
      <c r="AB179" s="3"/>
      <c r="AC179" s="129" t="s">
        <v>370</v>
      </c>
      <c r="AD179" s="3"/>
      <c r="AE179" s="129" t="s">
        <v>314</v>
      </c>
      <c r="AF179" s="129" t="s">
        <v>370</v>
      </c>
      <c r="AG179" s="129" t="s">
        <v>890</v>
      </c>
      <c r="AH179" s="127" t="str">
        <f t="shared" si="2"/>
        <v>FS</v>
      </c>
      <c r="AI179" s="127" t="b">
        <f>ISNUMBER(SEARCH("IRT",Table1[[#This Row],[Current_Status]]))</f>
        <v>0</v>
      </c>
      <c r="AJ179" s="128">
        <f>YEAR(Table1[[#This Row],[Project_Initiated]])</f>
        <v>2018</v>
      </c>
      <c r="AK179" s="67">
        <v>43647</v>
      </c>
      <c r="AL179" s="67" t="str">
        <f>IF(Table1[[#This Row],[Current_Status]]="Complete",IF(Table1[[#This Row],[Project_Description]]&gt;=DATE(2019,7,1),"FY 19 - 20","FY 18 - 19"),"")</f>
        <v>FY 18 - 19</v>
      </c>
      <c r="AX179"/>
      <c r="BA179" s="2"/>
    </row>
    <row r="180" spans="1:53" x14ac:dyDescent="0.25">
      <c r="A180" s="129" t="s">
        <v>1005</v>
      </c>
      <c r="B180" s="129" t="s">
        <v>370</v>
      </c>
      <c r="C180" s="129" t="s">
        <v>1005</v>
      </c>
      <c r="D180" s="130" t="b">
        <v>0</v>
      </c>
      <c r="E180" s="129" t="s">
        <v>177</v>
      </c>
      <c r="F180" s="129" t="s">
        <v>4063</v>
      </c>
      <c r="G180" s="133">
        <v>43335</v>
      </c>
      <c r="H180" s="129" t="s">
        <v>327</v>
      </c>
      <c r="I180" s="129" t="s">
        <v>3171</v>
      </c>
      <c r="J180" s="129" t="s">
        <v>3354</v>
      </c>
      <c r="K180" s="129" t="s">
        <v>542</v>
      </c>
      <c r="L180" s="129" t="s">
        <v>543</v>
      </c>
      <c r="M180" s="129" t="s">
        <v>545</v>
      </c>
      <c r="N180" s="129" t="s">
        <v>370</v>
      </c>
      <c r="O180" s="129" t="s">
        <v>338</v>
      </c>
      <c r="P180" s="3"/>
      <c r="Q180" s="129" t="s">
        <v>370</v>
      </c>
      <c r="R180" s="129" t="s">
        <v>339</v>
      </c>
      <c r="S180" s="130" t="b">
        <v>1</v>
      </c>
      <c r="T180" s="3"/>
      <c r="U180" s="3"/>
      <c r="V180" s="131">
        <v>43060</v>
      </c>
      <c r="W180" s="129" t="s">
        <v>370</v>
      </c>
      <c r="X180" s="3"/>
      <c r="Y180" s="3"/>
      <c r="Z180" s="129" t="s">
        <v>370</v>
      </c>
      <c r="AA180" s="3"/>
      <c r="AB180" s="3"/>
      <c r="AC180" s="129" t="s">
        <v>1006</v>
      </c>
      <c r="AD180" s="3"/>
      <c r="AE180" s="129" t="s">
        <v>328</v>
      </c>
      <c r="AF180" s="129" t="s">
        <v>1007</v>
      </c>
      <c r="AG180" s="129" t="s">
        <v>3412</v>
      </c>
      <c r="AH180" s="127" t="str">
        <f t="shared" si="2"/>
        <v>FS</v>
      </c>
      <c r="AI180" s="127" t="b">
        <f>ISNUMBER(SEARCH("IRT",Table1[[#This Row],[Current_Status]]))</f>
        <v>0</v>
      </c>
      <c r="AJ180" s="128">
        <f>YEAR(Table1[[#This Row],[Project_Initiated]])</f>
        <v>2017</v>
      </c>
      <c r="AK180" s="67">
        <v>43647</v>
      </c>
      <c r="AL180" s="67" t="str">
        <f>IF(Table1[[#This Row],[Current_Status]]="Complete",IF(Table1[[#This Row],[Project_Description]]&gt;=DATE(2019,7,1),"FY 19 - 20","FY 18 - 19"),"")</f>
        <v>FY 18 - 19</v>
      </c>
      <c r="AX180"/>
      <c r="BA180" s="2"/>
    </row>
    <row r="181" spans="1:53" x14ac:dyDescent="0.25">
      <c r="A181" s="129" t="s">
        <v>1117</v>
      </c>
      <c r="B181" s="129" t="s">
        <v>370</v>
      </c>
      <c r="C181" s="129" t="s">
        <v>1117</v>
      </c>
      <c r="D181" s="130" t="b">
        <v>0</v>
      </c>
      <c r="E181" s="129" t="s">
        <v>177</v>
      </c>
      <c r="F181" s="129" t="s">
        <v>4062</v>
      </c>
      <c r="G181" s="133">
        <v>43295</v>
      </c>
      <c r="H181" s="129" t="s">
        <v>585</v>
      </c>
      <c r="I181" s="129" t="s">
        <v>3173</v>
      </c>
      <c r="J181" s="129" t="s">
        <v>3354</v>
      </c>
      <c r="K181" s="129" t="s">
        <v>542</v>
      </c>
      <c r="L181" s="129" t="s">
        <v>543</v>
      </c>
      <c r="M181" s="129" t="s">
        <v>1061</v>
      </c>
      <c r="N181" s="129" t="s">
        <v>370</v>
      </c>
      <c r="O181" s="129" t="s">
        <v>314</v>
      </c>
      <c r="P181" s="3"/>
      <c r="Q181" s="129" t="s">
        <v>370</v>
      </c>
      <c r="R181" s="129" t="s">
        <v>576</v>
      </c>
      <c r="S181" s="130" t="b">
        <v>0</v>
      </c>
      <c r="T181" s="3"/>
      <c r="U181" s="3"/>
      <c r="V181" s="131">
        <v>43186</v>
      </c>
      <c r="W181" s="129" t="s">
        <v>370</v>
      </c>
      <c r="X181" s="3"/>
      <c r="Y181" s="3"/>
      <c r="Z181" s="129" t="s">
        <v>370</v>
      </c>
      <c r="AA181" s="3"/>
      <c r="AB181" s="3"/>
      <c r="AC181" s="129" t="s">
        <v>370</v>
      </c>
      <c r="AD181" s="3"/>
      <c r="AE181" s="129" t="s">
        <v>314</v>
      </c>
      <c r="AF181" s="129" t="s">
        <v>370</v>
      </c>
      <c r="AG181" s="129" t="s">
        <v>890</v>
      </c>
      <c r="AH181" s="127" t="str">
        <f t="shared" si="2"/>
        <v>FS</v>
      </c>
      <c r="AI181" s="127" t="b">
        <f>ISNUMBER(SEARCH("IRT",Table1[[#This Row],[Current_Status]]))</f>
        <v>0</v>
      </c>
      <c r="AJ181" s="128">
        <f>YEAR(Table1[[#This Row],[Project_Initiated]])</f>
        <v>2018</v>
      </c>
      <c r="AK181" s="67">
        <v>43647</v>
      </c>
      <c r="AL181" s="67" t="str">
        <f>IF(Table1[[#This Row],[Current_Status]]="Complete",IF(Table1[[#This Row],[Project_Description]]&gt;=DATE(2019,7,1),"FY 19 - 20","FY 18 - 19"),"")</f>
        <v>FY 18 - 19</v>
      </c>
      <c r="AX181"/>
      <c r="BA181" s="2"/>
    </row>
    <row r="182" spans="1:53" x14ac:dyDescent="0.25">
      <c r="A182" s="129" t="s">
        <v>1220</v>
      </c>
      <c r="B182" s="129" t="s">
        <v>370</v>
      </c>
      <c r="C182" s="129" t="s">
        <v>1220</v>
      </c>
      <c r="D182" s="130" t="b">
        <v>0</v>
      </c>
      <c r="E182" s="129" t="s">
        <v>177</v>
      </c>
      <c r="F182" s="129" t="s">
        <v>4064</v>
      </c>
      <c r="G182" s="133">
        <v>43367</v>
      </c>
      <c r="H182" s="129" t="s">
        <v>327</v>
      </c>
      <c r="I182" s="129" t="s">
        <v>3199</v>
      </c>
      <c r="J182" s="129" t="s">
        <v>3354</v>
      </c>
      <c r="K182" s="129" t="s">
        <v>542</v>
      </c>
      <c r="L182" s="129" t="s">
        <v>543</v>
      </c>
      <c r="M182" s="129" t="s">
        <v>1176</v>
      </c>
      <c r="N182" s="129" t="s">
        <v>370</v>
      </c>
      <c r="O182" s="129" t="s">
        <v>314</v>
      </c>
      <c r="P182" s="3"/>
      <c r="Q182" s="129" t="s">
        <v>370</v>
      </c>
      <c r="R182" s="129" t="s">
        <v>964</v>
      </c>
      <c r="S182" s="130" t="b">
        <v>0</v>
      </c>
      <c r="T182" s="3"/>
      <c r="U182" s="3"/>
      <c r="V182" s="131">
        <v>42941</v>
      </c>
      <c r="W182" s="129" t="s">
        <v>370</v>
      </c>
      <c r="X182" s="3"/>
      <c r="Y182" s="3"/>
      <c r="Z182" s="129" t="s">
        <v>370</v>
      </c>
      <c r="AA182" s="3"/>
      <c r="AB182" s="3"/>
      <c r="AC182" s="129" t="s">
        <v>370</v>
      </c>
      <c r="AD182" s="3"/>
      <c r="AE182" s="129" t="s">
        <v>328</v>
      </c>
      <c r="AF182" s="129" t="s">
        <v>1221</v>
      </c>
      <c r="AG182" s="129" t="s">
        <v>3412</v>
      </c>
      <c r="AH182" s="127" t="str">
        <f t="shared" si="2"/>
        <v>FS</v>
      </c>
      <c r="AI182" s="127" t="b">
        <f>ISNUMBER(SEARCH("IRT",Table1[[#This Row],[Current_Status]]))</f>
        <v>0</v>
      </c>
      <c r="AJ182" s="128">
        <f>YEAR(Table1[[#This Row],[Project_Initiated]])</f>
        <v>2017</v>
      </c>
      <c r="AK182" s="67">
        <v>43647</v>
      </c>
      <c r="AL182" s="67" t="str">
        <f>IF(Table1[[#This Row],[Current_Status]]="Complete",IF(Table1[[#This Row],[Project_Description]]&gt;=DATE(2019,7,1),"FY 19 - 20","FY 18 - 19"),"")</f>
        <v>FY 18 - 19</v>
      </c>
      <c r="AX182"/>
      <c r="BA182" s="2"/>
    </row>
    <row r="183" spans="1:53" x14ac:dyDescent="0.25">
      <c r="A183" s="129" t="s">
        <v>1186</v>
      </c>
      <c r="B183" s="129" t="s">
        <v>370</v>
      </c>
      <c r="C183" s="129" t="s">
        <v>1186</v>
      </c>
      <c r="D183" s="130" t="b">
        <v>0</v>
      </c>
      <c r="E183" s="129" t="s">
        <v>177</v>
      </c>
      <c r="F183" s="129" t="s">
        <v>4071</v>
      </c>
      <c r="G183" s="133">
        <v>43306</v>
      </c>
      <c r="H183" s="129" t="s">
        <v>797</v>
      </c>
      <c r="I183" s="129" t="s">
        <v>3185</v>
      </c>
      <c r="J183" s="129" t="s">
        <v>3354</v>
      </c>
      <c r="K183" s="129" t="s">
        <v>542</v>
      </c>
      <c r="L183" s="129" t="s">
        <v>543</v>
      </c>
      <c r="M183" s="129" t="s">
        <v>545</v>
      </c>
      <c r="N183" s="129" t="s">
        <v>370</v>
      </c>
      <c r="O183" s="129" t="s">
        <v>314</v>
      </c>
      <c r="P183" s="3"/>
      <c r="Q183" s="129" t="s">
        <v>370</v>
      </c>
      <c r="R183" s="129" t="s">
        <v>407</v>
      </c>
      <c r="S183" s="130" t="b">
        <v>1</v>
      </c>
      <c r="T183" s="3"/>
      <c r="U183" s="3"/>
      <c r="V183" s="131">
        <v>43262</v>
      </c>
      <c r="W183" s="129" t="s">
        <v>370</v>
      </c>
      <c r="X183" s="3"/>
      <c r="Y183" s="3"/>
      <c r="Z183" s="129" t="s">
        <v>370</v>
      </c>
      <c r="AA183" s="3"/>
      <c r="AB183" s="3"/>
      <c r="AC183" s="129" t="s">
        <v>370</v>
      </c>
      <c r="AD183" s="3"/>
      <c r="AE183" s="129" t="s">
        <v>314</v>
      </c>
      <c r="AF183" s="129" t="s">
        <v>370</v>
      </c>
      <c r="AG183" s="129" t="s">
        <v>890</v>
      </c>
      <c r="AH183" s="127" t="str">
        <f t="shared" si="2"/>
        <v>FS</v>
      </c>
      <c r="AI183" s="127" t="b">
        <f>ISNUMBER(SEARCH("IRT",Table1[[#This Row],[Current_Status]]))</f>
        <v>0</v>
      </c>
      <c r="AJ183" s="128">
        <f>YEAR(Table1[[#This Row],[Project_Initiated]])</f>
        <v>2018</v>
      </c>
      <c r="AK183" s="67">
        <v>43647</v>
      </c>
      <c r="AL183" s="67" t="str">
        <f>IF(Table1[[#This Row],[Current_Status]]="Complete",IF(Table1[[#This Row],[Project_Description]]&gt;=DATE(2019,7,1),"FY 19 - 20","FY 18 - 19"),"")</f>
        <v>FY 18 - 19</v>
      </c>
      <c r="AX183"/>
      <c r="BA183" s="2"/>
    </row>
    <row r="184" spans="1:53" x14ac:dyDescent="0.25">
      <c r="A184" s="129" t="s">
        <v>1077</v>
      </c>
      <c r="B184" s="129" t="s">
        <v>370</v>
      </c>
      <c r="C184" s="129" t="s">
        <v>1077</v>
      </c>
      <c r="D184" s="130" t="b">
        <v>0</v>
      </c>
      <c r="E184" s="129" t="s">
        <v>177</v>
      </c>
      <c r="F184" s="129" t="s">
        <v>4069</v>
      </c>
      <c r="G184" s="133">
        <v>43570</v>
      </c>
      <c r="H184" s="129" t="s">
        <v>788</v>
      </c>
      <c r="I184" s="129" t="s">
        <v>370</v>
      </c>
      <c r="J184" s="129" t="s">
        <v>3354</v>
      </c>
      <c r="K184" s="129" t="s">
        <v>542</v>
      </c>
      <c r="L184" s="129" t="s">
        <v>543</v>
      </c>
      <c r="M184" s="129" t="s">
        <v>374</v>
      </c>
      <c r="N184" s="129" t="s">
        <v>370</v>
      </c>
      <c r="O184" s="129" t="s">
        <v>338</v>
      </c>
      <c r="P184" s="3"/>
      <c r="Q184" s="129" t="s">
        <v>370</v>
      </c>
      <c r="R184" s="129" t="s">
        <v>569</v>
      </c>
      <c r="S184" s="130" t="b">
        <v>0</v>
      </c>
      <c r="T184" s="3"/>
      <c r="U184" s="3"/>
      <c r="V184" s="131">
        <v>43152</v>
      </c>
      <c r="W184" s="129" t="s">
        <v>370</v>
      </c>
      <c r="X184" s="3"/>
      <c r="Y184" s="3"/>
      <c r="Z184" s="129" t="s">
        <v>370</v>
      </c>
      <c r="AA184" s="3"/>
      <c r="AB184" s="3"/>
      <c r="AC184" s="129" t="s">
        <v>3741</v>
      </c>
      <c r="AD184" s="3"/>
      <c r="AE184" s="129" t="s">
        <v>328</v>
      </c>
      <c r="AF184" s="129" t="s">
        <v>1078</v>
      </c>
      <c r="AG184" s="129" t="s">
        <v>3412</v>
      </c>
      <c r="AH184" s="127" t="str">
        <f t="shared" si="2"/>
        <v>FS</v>
      </c>
      <c r="AI184" s="127" t="b">
        <f>ISNUMBER(SEARCH("IRT",Table1[[#This Row],[Current_Status]]))</f>
        <v>0</v>
      </c>
      <c r="AJ184" s="128">
        <f>YEAR(Table1[[#This Row],[Project_Initiated]])</f>
        <v>2018</v>
      </c>
      <c r="AK184" s="67">
        <v>43647</v>
      </c>
      <c r="AL184" s="67" t="str">
        <f>IF(Table1[[#This Row],[Current_Status]]="Complete",IF(Table1[[#This Row],[Project_Description]]&gt;=DATE(2019,7,1),"FY 19 - 20","FY 18 - 19"),"")</f>
        <v>FY 18 - 19</v>
      </c>
      <c r="AX184"/>
      <c r="BA184" s="2"/>
    </row>
    <row r="185" spans="1:53" x14ac:dyDescent="0.25">
      <c r="A185" s="129" t="s">
        <v>1108</v>
      </c>
      <c r="B185" s="129" t="s">
        <v>370</v>
      </c>
      <c r="C185" s="129" t="s">
        <v>1108</v>
      </c>
      <c r="D185" s="130" t="b">
        <v>0</v>
      </c>
      <c r="E185" s="129" t="s">
        <v>177</v>
      </c>
      <c r="F185" s="129" t="s">
        <v>4065</v>
      </c>
      <c r="G185" s="133">
        <v>43335</v>
      </c>
      <c r="H185" s="129" t="s">
        <v>812</v>
      </c>
      <c r="I185" s="129" t="s">
        <v>3178</v>
      </c>
      <c r="J185" s="129" t="s">
        <v>3354</v>
      </c>
      <c r="K185" s="129" t="s">
        <v>542</v>
      </c>
      <c r="L185" s="129" t="s">
        <v>543</v>
      </c>
      <c r="M185" s="129" t="s">
        <v>1109</v>
      </c>
      <c r="N185" s="129" t="s">
        <v>370</v>
      </c>
      <c r="O185" s="129" t="s">
        <v>314</v>
      </c>
      <c r="P185" s="3"/>
      <c r="Q185" s="129" t="s">
        <v>370</v>
      </c>
      <c r="R185" s="129" t="s">
        <v>616</v>
      </c>
      <c r="S185" s="130" t="b">
        <v>0</v>
      </c>
      <c r="T185" s="3"/>
      <c r="U185" s="3"/>
      <c r="V185" s="131">
        <v>43179</v>
      </c>
      <c r="W185" s="129" t="s">
        <v>370</v>
      </c>
      <c r="X185" s="3"/>
      <c r="Y185" s="3"/>
      <c r="Z185" s="129" t="s">
        <v>370</v>
      </c>
      <c r="AA185" s="3"/>
      <c r="AB185" s="3"/>
      <c r="AC185" s="129" t="s">
        <v>1110</v>
      </c>
      <c r="AD185" s="3"/>
      <c r="AE185" s="129" t="s">
        <v>314</v>
      </c>
      <c r="AF185" s="129" t="s">
        <v>370</v>
      </c>
      <c r="AG185" s="129" t="s">
        <v>890</v>
      </c>
      <c r="AH185" s="127" t="str">
        <f t="shared" si="2"/>
        <v>FS</v>
      </c>
      <c r="AI185" s="127" t="b">
        <f>ISNUMBER(SEARCH("IRT",Table1[[#This Row],[Current_Status]]))</f>
        <v>0</v>
      </c>
      <c r="AJ185" s="128">
        <f>YEAR(Table1[[#This Row],[Project_Initiated]])</f>
        <v>2018</v>
      </c>
      <c r="AK185" s="67">
        <v>43647</v>
      </c>
      <c r="AL185" s="67" t="str">
        <f>IF(Table1[[#This Row],[Current_Status]]="Complete",IF(Table1[[#This Row],[Project_Description]]&gt;=DATE(2019,7,1),"FY 19 - 20","FY 18 - 19"),"")</f>
        <v>FY 18 - 19</v>
      </c>
      <c r="AX185"/>
      <c r="BA185" s="2"/>
    </row>
    <row r="186" spans="1:53" x14ac:dyDescent="0.25">
      <c r="A186" s="129" t="s">
        <v>1344</v>
      </c>
      <c r="B186" s="129" t="s">
        <v>370</v>
      </c>
      <c r="C186" s="129" t="s">
        <v>1344</v>
      </c>
      <c r="D186" s="130" t="b">
        <v>0</v>
      </c>
      <c r="E186" s="129" t="s">
        <v>177</v>
      </c>
      <c r="F186" s="129" t="s">
        <v>4060</v>
      </c>
      <c r="G186" s="133">
        <v>43364</v>
      </c>
      <c r="H186" s="129" t="s">
        <v>327</v>
      </c>
      <c r="I186" s="129" t="s">
        <v>3172</v>
      </c>
      <c r="J186" s="129" t="s">
        <v>3354</v>
      </c>
      <c r="K186" s="129" t="s">
        <v>542</v>
      </c>
      <c r="L186" s="129" t="s">
        <v>543</v>
      </c>
      <c r="M186" s="129" t="s">
        <v>545</v>
      </c>
      <c r="N186" s="129" t="s">
        <v>370</v>
      </c>
      <c r="O186" s="129" t="s">
        <v>338</v>
      </c>
      <c r="P186" s="3"/>
      <c r="Q186" s="129" t="s">
        <v>370</v>
      </c>
      <c r="R186" s="129" t="s">
        <v>417</v>
      </c>
      <c r="S186" s="130" t="b">
        <v>0</v>
      </c>
      <c r="T186" s="3"/>
      <c r="U186" s="3"/>
      <c r="V186" s="131">
        <v>43207</v>
      </c>
      <c r="W186" s="129" t="s">
        <v>370</v>
      </c>
      <c r="X186" s="3"/>
      <c r="Y186" s="3"/>
      <c r="Z186" s="129" t="s">
        <v>370</v>
      </c>
      <c r="AA186" s="3"/>
      <c r="AB186" s="3"/>
      <c r="AC186" s="129" t="s">
        <v>1345</v>
      </c>
      <c r="AD186" s="3"/>
      <c r="AE186" s="129" t="s">
        <v>338</v>
      </c>
      <c r="AF186" s="129" t="s">
        <v>1346</v>
      </c>
      <c r="AG186" s="129" t="s">
        <v>3412</v>
      </c>
      <c r="AH186" s="127" t="str">
        <f t="shared" si="2"/>
        <v>FS</v>
      </c>
      <c r="AI186" s="127" t="b">
        <f>ISNUMBER(SEARCH("IRT",Table1[[#This Row],[Current_Status]]))</f>
        <v>0</v>
      </c>
      <c r="AJ186" s="128">
        <f>YEAR(Table1[[#This Row],[Project_Initiated]])</f>
        <v>2018</v>
      </c>
      <c r="AK186" s="67">
        <v>43647</v>
      </c>
      <c r="AL186" s="67" t="str">
        <f>IF(Table1[[#This Row],[Current_Status]]="Complete",IF(Table1[[#This Row],[Project_Description]]&gt;=DATE(2019,7,1),"FY 19 - 20","FY 18 - 19"),"")</f>
        <v>FY 18 - 19</v>
      </c>
      <c r="AX186"/>
      <c r="BA186" s="2"/>
    </row>
    <row r="187" spans="1:53" x14ac:dyDescent="0.25">
      <c r="A187" s="129" t="s">
        <v>986</v>
      </c>
      <c r="B187" s="129" t="s">
        <v>370</v>
      </c>
      <c r="C187" s="129" t="s">
        <v>986</v>
      </c>
      <c r="D187" s="130" t="b">
        <v>0</v>
      </c>
      <c r="E187" s="129" t="s">
        <v>177</v>
      </c>
      <c r="F187" s="129" t="s">
        <v>4085</v>
      </c>
      <c r="G187" s="133">
        <v>43294</v>
      </c>
      <c r="H187" s="129" t="s">
        <v>788</v>
      </c>
      <c r="I187" s="129" t="s">
        <v>370</v>
      </c>
      <c r="J187" s="129" t="s">
        <v>3354</v>
      </c>
      <c r="K187" s="129" t="s">
        <v>542</v>
      </c>
      <c r="L187" s="129" t="s">
        <v>543</v>
      </c>
      <c r="M187" s="129" t="s">
        <v>374</v>
      </c>
      <c r="N187" s="129" t="s">
        <v>370</v>
      </c>
      <c r="O187" s="129" t="s">
        <v>877</v>
      </c>
      <c r="P187" s="3"/>
      <c r="Q187" s="129" t="s">
        <v>370</v>
      </c>
      <c r="R187" s="129" t="s">
        <v>370</v>
      </c>
      <c r="S187" s="130" t="b">
        <v>0</v>
      </c>
      <c r="T187" s="3"/>
      <c r="U187" s="3"/>
      <c r="V187" s="131">
        <v>42993</v>
      </c>
      <c r="W187" s="129" t="s">
        <v>370</v>
      </c>
      <c r="X187" s="3"/>
      <c r="Y187" s="3"/>
      <c r="Z187" s="129" t="s">
        <v>370</v>
      </c>
      <c r="AA187" s="3"/>
      <c r="AB187" s="3"/>
      <c r="AC187" s="129" t="s">
        <v>987</v>
      </c>
      <c r="AD187" s="3"/>
      <c r="AE187" s="129" t="s">
        <v>328</v>
      </c>
      <c r="AF187" s="129" t="s">
        <v>988</v>
      </c>
      <c r="AG187" s="129" t="s">
        <v>3412</v>
      </c>
      <c r="AH187" s="127" t="str">
        <f t="shared" si="2"/>
        <v>FS</v>
      </c>
      <c r="AI187" s="127" t="b">
        <f>ISNUMBER(SEARCH("IRT",Table1[[#This Row],[Current_Status]]))</f>
        <v>0</v>
      </c>
      <c r="AJ187" s="128">
        <f>YEAR(Table1[[#This Row],[Project_Initiated]])</f>
        <v>2017</v>
      </c>
      <c r="AK187" s="67">
        <v>43647</v>
      </c>
      <c r="AL187" s="67" t="str">
        <f>IF(Table1[[#This Row],[Current_Status]]="Complete",IF(Table1[[#This Row],[Project_Description]]&gt;=DATE(2019,7,1),"FY 19 - 20","FY 18 - 19"),"")</f>
        <v>FY 18 - 19</v>
      </c>
      <c r="AX187"/>
      <c r="BA187" s="2"/>
    </row>
    <row r="188" spans="1:53" x14ac:dyDescent="0.25">
      <c r="A188" s="129" t="s">
        <v>1008</v>
      </c>
      <c r="B188" s="129" t="s">
        <v>370</v>
      </c>
      <c r="C188" s="129" t="s">
        <v>1008</v>
      </c>
      <c r="D188" s="130" t="b">
        <v>0</v>
      </c>
      <c r="E188" s="129" t="s">
        <v>177</v>
      </c>
      <c r="F188" s="129" t="s">
        <v>4083</v>
      </c>
      <c r="G188" s="133">
        <v>43364</v>
      </c>
      <c r="H188" s="129" t="s">
        <v>788</v>
      </c>
      <c r="I188" s="129" t="s">
        <v>3176</v>
      </c>
      <c r="J188" s="129" t="s">
        <v>3354</v>
      </c>
      <c r="K188" s="129" t="s">
        <v>542</v>
      </c>
      <c r="L188" s="129" t="s">
        <v>543</v>
      </c>
      <c r="M188" s="129" t="s">
        <v>545</v>
      </c>
      <c r="N188" s="129" t="s">
        <v>370</v>
      </c>
      <c r="O188" s="129" t="s">
        <v>338</v>
      </c>
      <c r="P188" s="3"/>
      <c r="Q188" s="129" t="s">
        <v>370</v>
      </c>
      <c r="R188" s="129" t="s">
        <v>370</v>
      </c>
      <c r="S188" s="130" t="b">
        <v>1</v>
      </c>
      <c r="T188" s="3"/>
      <c r="U188" s="3"/>
      <c r="V188" s="131">
        <v>43066</v>
      </c>
      <c r="W188" s="129" t="s">
        <v>370</v>
      </c>
      <c r="X188" s="3"/>
      <c r="Y188" s="3"/>
      <c r="Z188" s="129" t="s">
        <v>370</v>
      </c>
      <c r="AA188" s="3"/>
      <c r="AB188" s="3"/>
      <c r="AC188" s="129" t="s">
        <v>1009</v>
      </c>
      <c r="AD188" s="3"/>
      <c r="AE188" s="129" t="s">
        <v>328</v>
      </c>
      <c r="AF188" s="129" t="s">
        <v>1010</v>
      </c>
      <c r="AG188" s="129" t="s">
        <v>3412</v>
      </c>
      <c r="AH188" s="127" t="str">
        <f t="shared" si="2"/>
        <v>FS</v>
      </c>
      <c r="AI188" s="127" t="b">
        <f>ISNUMBER(SEARCH("IRT",Table1[[#This Row],[Current_Status]]))</f>
        <v>0</v>
      </c>
      <c r="AJ188" s="128">
        <f>YEAR(Table1[[#This Row],[Project_Initiated]])</f>
        <v>2017</v>
      </c>
      <c r="AK188" s="67">
        <v>43647</v>
      </c>
      <c r="AL188" s="67" t="str">
        <f>IF(Table1[[#This Row],[Current_Status]]="Complete",IF(Table1[[#This Row],[Project_Description]]&gt;=DATE(2019,7,1),"FY 19 - 20","FY 18 - 19"),"")</f>
        <v>FY 18 - 19</v>
      </c>
      <c r="AX188"/>
      <c r="BA188" s="2"/>
    </row>
    <row r="189" spans="1:53" x14ac:dyDescent="0.25">
      <c r="A189" s="129" t="s">
        <v>1096</v>
      </c>
      <c r="B189" s="129" t="s">
        <v>370</v>
      </c>
      <c r="C189" s="129" t="s">
        <v>1096</v>
      </c>
      <c r="D189" s="130" t="b">
        <v>0</v>
      </c>
      <c r="E189" s="129" t="s">
        <v>177</v>
      </c>
      <c r="F189" s="129" t="s">
        <v>4084</v>
      </c>
      <c r="G189" s="133">
        <v>43353</v>
      </c>
      <c r="H189" s="129" t="s">
        <v>788</v>
      </c>
      <c r="I189" s="129" t="s">
        <v>3170</v>
      </c>
      <c r="J189" s="129" t="s">
        <v>3354</v>
      </c>
      <c r="K189" s="129" t="s">
        <v>542</v>
      </c>
      <c r="L189" s="129" t="s">
        <v>543</v>
      </c>
      <c r="M189" s="129" t="s">
        <v>545</v>
      </c>
      <c r="N189" s="129" t="s">
        <v>370</v>
      </c>
      <c r="O189" s="129" t="s">
        <v>338</v>
      </c>
      <c r="P189" s="3"/>
      <c r="Q189" s="129" t="s">
        <v>370</v>
      </c>
      <c r="R189" s="129" t="s">
        <v>400</v>
      </c>
      <c r="S189" s="130" t="b">
        <v>1</v>
      </c>
      <c r="T189" s="3"/>
      <c r="U189" s="3"/>
      <c r="V189" s="131">
        <v>43177</v>
      </c>
      <c r="W189" s="129" t="s">
        <v>370</v>
      </c>
      <c r="X189" s="3"/>
      <c r="Y189" s="3"/>
      <c r="Z189" s="129" t="s">
        <v>370</v>
      </c>
      <c r="AA189" s="3"/>
      <c r="AB189" s="3"/>
      <c r="AC189" s="129" t="s">
        <v>1097</v>
      </c>
      <c r="AD189" s="3"/>
      <c r="AE189" s="129" t="s">
        <v>314</v>
      </c>
      <c r="AF189" s="129" t="s">
        <v>370</v>
      </c>
      <c r="AG189" s="129" t="s">
        <v>890</v>
      </c>
      <c r="AH189" s="127" t="str">
        <f t="shared" si="2"/>
        <v>FS</v>
      </c>
      <c r="AI189" s="127" t="b">
        <f>ISNUMBER(SEARCH("IRT",Table1[[#This Row],[Current_Status]]))</f>
        <v>0</v>
      </c>
      <c r="AJ189" s="128">
        <f>YEAR(Table1[[#This Row],[Project_Initiated]])</f>
        <v>2018</v>
      </c>
      <c r="AK189" s="67">
        <v>43647</v>
      </c>
      <c r="AL189" s="67" t="str">
        <f>IF(Table1[[#This Row],[Current_Status]]="Complete",IF(Table1[[#This Row],[Project_Description]]&gt;=DATE(2019,7,1),"FY 19 - 20","FY 18 - 19"),"")</f>
        <v>FY 18 - 19</v>
      </c>
      <c r="AX189"/>
      <c r="BA189" s="2"/>
    </row>
    <row r="190" spans="1:53" x14ac:dyDescent="0.25">
      <c r="A190" s="129" t="s">
        <v>1070</v>
      </c>
      <c r="B190" s="129" t="s">
        <v>370</v>
      </c>
      <c r="C190" s="129" t="s">
        <v>1070</v>
      </c>
      <c r="D190" s="130" t="b">
        <v>0</v>
      </c>
      <c r="E190" s="129" t="s">
        <v>177</v>
      </c>
      <c r="F190" s="129" t="s">
        <v>4068</v>
      </c>
      <c r="G190" s="133">
        <v>43306</v>
      </c>
      <c r="H190" s="129" t="s">
        <v>586</v>
      </c>
      <c r="I190" s="129" t="s">
        <v>3201</v>
      </c>
      <c r="J190" s="129" t="s">
        <v>3354</v>
      </c>
      <c r="K190" s="129" t="s">
        <v>542</v>
      </c>
      <c r="L190" s="129" t="s">
        <v>543</v>
      </c>
      <c r="M190" s="129" t="s">
        <v>1071</v>
      </c>
      <c r="N190" s="129" t="s">
        <v>370</v>
      </c>
      <c r="O190" s="129" t="s">
        <v>338</v>
      </c>
      <c r="P190" s="3"/>
      <c r="Q190" s="129" t="s">
        <v>370</v>
      </c>
      <c r="R190" s="129" t="s">
        <v>561</v>
      </c>
      <c r="S190" s="130" t="b">
        <v>0</v>
      </c>
      <c r="T190" s="3"/>
      <c r="U190" s="3"/>
      <c r="V190" s="131">
        <v>43147</v>
      </c>
      <c r="W190" s="129" t="s">
        <v>370</v>
      </c>
      <c r="X190" s="3"/>
      <c r="Y190" s="3"/>
      <c r="Z190" s="129" t="s">
        <v>370</v>
      </c>
      <c r="AA190" s="3"/>
      <c r="AB190" s="3"/>
      <c r="AC190" s="129" t="s">
        <v>1072</v>
      </c>
      <c r="AD190" s="3"/>
      <c r="AE190" s="129" t="s">
        <v>328</v>
      </c>
      <c r="AF190" s="129" t="s">
        <v>1073</v>
      </c>
      <c r="AG190" s="129" t="s">
        <v>3412</v>
      </c>
      <c r="AH190" s="127" t="str">
        <f t="shared" si="2"/>
        <v>FS</v>
      </c>
      <c r="AI190" s="127" t="b">
        <f>ISNUMBER(SEARCH("IRT",Table1[[#This Row],[Current_Status]]))</f>
        <v>0</v>
      </c>
      <c r="AJ190" s="128">
        <f>YEAR(Table1[[#This Row],[Project_Initiated]])</f>
        <v>2018</v>
      </c>
      <c r="AK190" s="67">
        <v>43647</v>
      </c>
      <c r="AL190" s="67" t="str">
        <f>IF(Table1[[#This Row],[Current_Status]]="Complete",IF(Table1[[#This Row],[Project_Description]]&gt;=DATE(2019,7,1),"FY 19 - 20","FY 18 - 19"),"")</f>
        <v>FY 18 - 19</v>
      </c>
      <c r="AX190"/>
      <c r="BA190" s="2"/>
    </row>
    <row r="191" spans="1:53" x14ac:dyDescent="0.25">
      <c r="A191" s="129" t="s">
        <v>3194</v>
      </c>
      <c r="B191" s="129" t="s">
        <v>370</v>
      </c>
      <c r="C191" s="129" t="s">
        <v>3194</v>
      </c>
      <c r="D191" s="130" t="b">
        <v>0</v>
      </c>
      <c r="E191" s="129" t="s">
        <v>177</v>
      </c>
      <c r="F191" s="129" t="s">
        <v>4080</v>
      </c>
      <c r="G191" s="133">
        <v>43539</v>
      </c>
      <c r="H191" s="129" t="s">
        <v>788</v>
      </c>
      <c r="I191" s="129" t="s">
        <v>3195</v>
      </c>
      <c r="J191" s="129" t="s">
        <v>3354</v>
      </c>
      <c r="K191" s="129" t="s">
        <v>542</v>
      </c>
      <c r="L191" s="129" t="s">
        <v>543</v>
      </c>
      <c r="M191" s="129" t="s">
        <v>3196</v>
      </c>
      <c r="N191" s="129" t="s">
        <v>370</v>
      </c>
      <c r="O191" s="129" t="s">
        <v>314</v>
      </c>
      <c r="P191" s="3"/>
      <c r="Q191" s="129" t="s">
        <v>370</v>
      </c>
      <c r="R191" s="129" t="s">
        <v>370</v>
      </c>
      <c r="S191" s="130" t="b">
        <v>0</v>
      </c>
      <c r="T191" s="3"/>
      <c r="U191" s="3"/>
      <c r="V191" s="131">
        <v>43403</v>
      </c>
      <c r="W191" s="129" t="s">
        <v>370</v>
      </c>
      <c r="X191" s="3"/>
      <c r="Y191" s="3"/>
      <c r="Z191" s="129" t="s">
        <v>370</v>
      </c>
      <c r="AA191" s="3"/>
      <c r="AB191" s="3"/>
      <c r="AC191" s="129" t="s">
        <v>890</v>
      </c>
      <c r="AD191" s="3"/>
      <c r="AE191" s="129" t="s">
        <v>314</v>
      </c>
      <c r="AF191" s="129" t="s">
        <v>890</v>
      </c>
      <c r="AG191" s="129" t="s">
        <v>890</v>
      </c>
      <c r="AH191" s="127" t="str">
        <f t="shared" si="2"/>
        <v>FS</v>
      </c>
      <c r="AI191" s="127" t="b">
        <f>ISNUMBER(SEARCH("IRT",Table1[[#This Row],[Current_Status]]))</f>
        <v>0</v>
      </c>
      <c r="AJ191" s="128">
        <f>YEAR(Table1[[#This Row],[Project_Initiated]])</f>
        <v>2018</v>
      </c>
      <c r="AK191" s="67">
        <v>43647</v>
      </c>
      <c r="AL191" s="67" t="str">
        <f>IF(Table1[[#This Row],[Current_Status]]="Complete",IF(Table1[[#This Row],[Project_Description]]&gt;=DATE(2019,7,1),"FY 19 - 20","FY 18 - 19"),"")</f>
        <v>FY 18 - 19</v>
      </c>
      <c r="AX191"/>
      <c r="BA191" s="2"/>
    </row>
    <row r="192" spans="1:53" x14ac:dyDescent="0.25">
      <c r="A192" s="129" t="s">
        <v>1185</v>
      </c>
      <c r="B192" s="129" t="s">
        <v>370</v>
      </c>
      <c r="C192" s="129" t="s">
        <v>1185</v>
      </c>
      <c r="D192" s="130" t="b">
        <v>0</v>
      </c>
      <c r="E192" s="129" t="s">
        <v>177</v>
      </c>
      <c r="F192" s="129" t="s">
        <v>4072</v>
      </c>
      <c r="G192" s="133">
        <v>43322</v>
      </c>
      <c r="H192" s="129" t="s">
        <v>797</v>
      </c>
      <c r="I192" s="129" t="s">
        <v>3188</v>
      </c>
      <c r="J192" s="129" t="s">
        <v>3354</v>
      </c>
      <c r="K192" s="129" t="s">
        <v>542</v>
      </c>
      <c r="L192" s="129" t="s">
        <v>543</v>
      </c>
      <c r="M192" s="129" t="s">
        <v>545</v>
      </c>
      <c r="N192" s="129" t="s">
        <v>370</v>
      </c>
      <c r="O192" s="129" t="s">
        <v>314</v>
      </c>
      <c r="P192" s="3"/>
      <c r="Q192" s="129" t="s">
        <v>370</v>
      </c>
      <c r="R192" s="129" t="s">
        <v>409</v>
      </c>
      <c r="S192" s="130" t="b">
        <v>1</v>
      </c>
      <c r="T192" s="3"/>
      <c r="U192" s="3"/>
      <c r="V192" s="131">
        <v>43262</v>
      </c>
      <c r="W192" s="129" t="s">
        <v>370</v>
      </c>
      <c r="X192" s="3"/>
      <c r="Y192" s="3"/>
      <c r="Z192" s="129" t="s">
        <v>370</v>
      </c>
      <c r="AA192" s="3"/>
      <c r="AB192" s="3"/>
      <c r="AC192" s="129" t="s">
        <v>370</v>
      </c>
      <c r="AD192" s="3"/>
      <c r="AE192" s="129" t="s">
        <v>314</v>
      </c>
      <c r="AF192" s="129" t="s">
        <v>370</v>
      </c>
      <c r="AG192" s="129" t="s">
        <v>890</v>
      </c>
      <c r="AH192" s="127" t="str">
        <f t="shared" si="2"/>
        <v>FS</v>
      </c>
      <c r="AI192" s="127" t="b">
        <f>ISNUMBER(SEARCH("IRT",Table1[[#This Row],[Current_Status]]))</f>
        <v>0</v>
      </c>
      <c r="AJ192" s="128">
        <f>YEAR(Table1[[#This Row],[Project_Initiated]])</f>
        <v>2018</v>
      </c>
      <c r="AK192" s="67">
        <v>43647</v>
      </c>
      <c r="AL192" s="67" t="str">
        <f>IF(Table1[[#This Row],[Current_Status]]="Complete",IF(Table1[[#This Row],[Project_Description]]&gt;=DATE(2019,7,1),"FY 19 - 20","FY 18 - 19"),"")</f>
        <v>FY 18 - 19</v>
      </c>
      <c r="AX192"/>
      <c r="BA192" s="2"/>
    </row>
    <row r="193" spans="1:53" x14ac:dyDescent="0.25">
      <c r="A193" s="129" t="s">
        <v>1141</v>
      </c>
      <c r="B193" s="129" t="s">
        <v>370</v>
      </c>
      <c r="C193" s="129" t="s">
        <v>1141</v>
      </c>
      <c r="D193" s="130" t="b">
        <v>0</v>
      </c>
      <c r="E193" s="129" t="s">
        <v>177</v>
      </c>
      <c r="F193" s="129" t="s">
        <v>4066</v>
      </c>
      <c r="G193" s="133">
        <v>43395</v>
      </c>
      <c r="H193" s="129" t="s">
        <v>797</v>
      </c>
      <c r="I193" s="129" t="s">
        <v>3202</v>
      </c>
      <c r="J193" s="129" t="s">
        <v>3354</v>
      </c>
      <c r="K193" s="129" t="s">
        <v>542</v>
      </c>
      <c r="L193" s="129" t="s">
        <v>543</v>
      </c>
      <c r="M193" s="129" t="s">
        <v>1140</v>
      </c>
      <c r="N193" s="129" t="s">
        <v>370</v>
      </c>
      <c r="O193" s="129" t="s">
        <v>338</v>
      </c>
      <c r="P193" s="3"/>
      <c r="Q193" s="129" t="s">
        <v>370</v>
      </c>
      <c r="R193" s="129" t="s">
        <v>426</v>
      </c>
      <c r="S193" s="130" t="b">
        <v>1</v>
      </c>
      <c r="T193" s="3"/>
      <c r="U193" s="3"/>
      <c r="V193" s="131">
        <v>43206</v>
      </c>
      <c r="W193" s="129" t="s">
        <v>370</v>
      </c>
      <c r="X193" s="3"/>
      <c r="Y193" s="3"/>
      <c r="Z193" s="129" t="s">
        <v>370</v>
      </c>
      <c r="AA193" s="3"/>
      <c r="AB193" s="3"/>
      <c r="AC193" s="129" t="s">
        <v>1142</v>
      </c>
      <c r="AD193" s="3"/>
      <c r="AE193" s="129" t="s">
        <v>328</v>
      </c>
      <c r="AF193" s="129" t="s">
        <v>1143</v>
      </c>
      <c r="AG193" s="129" t="s">
        <v>3412</v>
      </c>
      <c r="AH193" s="127" t="str">
        <f t="shared" si="2"/>
        <v>FS</v>
      </c>
      <c r="AI193" s="127" t="b">
        <f>ISNUMBER(SEARCH("IRT",Table1[[#This Row],[Current_Status]]))</f>
        <v>0</v>
      </c>
      <c r="AJ193" s="128">
        <f>YEAR(Table1[[#This Row],[Project_Initiated]])</f>
        <v>2018</v>
      </c>
      <c r="AK193" s="67">
        <v>43647</v>
      </c>
      <c r="AL193" s="67" t="str">
        <f>IF(Table1[[#This Row],[Current_Status]]="Complete",IF(Table1[[#This Row],[Project_Description]]&gt;=DATE(2019,7,1),"FY 19 - 20","FY 18 - 19"),"")</f>
        <v>FY 18 - 19</v>
      </c>
      <c r="AX193"/>
      <c r="BA193" s="2"/>
    </row>
    <row r="194" spans="1:53" x14ac:dyDescent="0.25">
      <c r="A194" s="129" t="s">
        <v>1374</v>
      </c>
      <c r="B194" s="129" t="s">
        <v>370</v>
      </c>
      <c r="C194" s="129" t="s">
        <v>1374</v>
      </c>
      <c r="D194" s="130" t="b">
        <v>0</v>
      </c>
      <c r="E194" s="129" t="s">
        <v>177</v>
      </c>
      <c r="F194" s="129" t="s">
        <v>4078</v>
      </c>
      <c r="G194" s="133">
        <v>43405</v>
      </c>
      <c r="H194" s="129" t="s">
        <v>810</v>
      </c>
      <c r="I194" s="129" t="s">
        <v>389</v>
      </c>
      <c r="J194" s="129" t="s">
        <v>3354</v>
      </c>
      <c r="K194" s="129" t="s">
        <v>542</v>
      </c>
      <c r="L194" s="129" t="s">
        <v>543</v>
      </c>
      <c r="M194" s="129" t="s">
        <v>390</v>
      </c>
      <c r="N194" s="129" t="s">
        <v>370</v>
      </c>
      <c r="O194" s="129" t="s">
        <v>314</v>
      </c>
      <c r="P194" s="3"/>
      <c r="Q194" s="129" t="s">
        <v>370</v>
      </c>
      <c r="R194" s="129" t="s">
        <v>370</v>
      </c>
      <c r="S194" s="130" t="b">
        <v>0</v>
      </c>
      <c r="T194" s="3"/>
      <c r="U194" s="3"/>
      <c r="V194" s="131">
        <v>43376</v>
      </c>
      <c r="W194" s="129" t="s">
        <v>370</v>
      </c>
      <c r="X194" s="3"/>
      <c r="Y194" s="3"/>
      <c r="Z194" s="129" t="s">
        <v>370</v>
      </c>
      <c r="AA194" s="3"/>
      <c r="AB194" s="3"/>
      <c r="AC194" s="129" t="s">
        <v>890</v>
      </c>
      <c r="AD194" s="3"/>
      <c r="AE194" s="129" t="s">
        <v>314</v>
      </c>
      <c r="AF194" s="129" t="s">
        <v>890</v>
      </c>
      <c r="AG194" s="129" t="s">
        <v>890</v>
      </c>
      <c r="AH194" s="127" t="str">
        <f t="shared" si="2"/>
        <v>FS</v>
      </c>
      <c r="AI194" s="127" t="b">
        <f>ISNUMBER(SEARCH("IRT",Table1[[#This Row],[Current_Status]]))</f>
        <v>0</v>
      </c>
      <c r="AJ194" s="128">
        <f>YEAR(Table1[[#This Row],[Project_Initiated]])</f>
        <v>2018</v>
      </c>
      <c r="AK194" s="67">
        <v>43647</v>
      </c>
      <c r="AL194" s="67" t="str">
        <f>IF(Table1[[#This Row],[Current_Status]]="Complete",IF(Table1[[#This Row],[Project_Description]]&gt;=DATE(2019,7,1),"FY 19 - 20","FY 18 - 19"),"")</f>
        <v>FY 18 - 19</v>
      </c>
      <c r="AX194"/>
      <c r="BA194" s="2"/>
    </row>
    <row r="195" spans="1:53" x14ac:dyDescent="0.25">
      <c r="A195" s="129" t="s">
        <v>1129</v>
      </c>
      <c r="B195" s="129" t="s">
        <v>370</v>
      </c>
      <c r="C195" s="129" t="s">
        <v>1129</v>
      </c>
      <c r="D195" s="130" t="b">
        <v>0</v>
      </c>
      <c r="E195" s="129" t="s">
        <v>177</v>
      </c>
      <c r="F195" s="129" t="s">
        <v>4082</v>
      </c>
      <c r="G195" s="133">
        <v>43336</v>
      </c>
      <c r="H195" s="129" t="s">
        <v>810</v>
      </c>
      <c r="I195" s="129" t="s">
        <v>3155</v>
      </c>
      <c r="J195" s="129" t="s">
        <v>3354</v>
      </c>
      <c r="K195" s="129" t="s">
        <v>542</v>
      </c>
      <c r="L195" s="129" t="s">
        <v>543</v>
      </c>
      <c r="M195" s="129" t="s">
        <v>545</v>
      </c>
      <c r="N195" s="129" t="s">
        <v>370</v>
      </c>
      <c r="O195" s="129" t="s">
        <v>314</v>
      </c>
      <c r="P195" s="3"/>
      <c r="Q195" s="129" t="s">
        <v>370</v>
      </c>
      <c r="R195" s="129" t="s">
        <v>619</v>
      </c>
      <c r="S195" s="130" t="b">
        <v>0</v>
      </c>
      <c r="T195" s="3"/>
      <c r="U195" s="3"/>
      <c r="V195" s="131">
        <v>43200</v>
      </c>
      <c r="W195" s="129" t="s">
        <v>370</v>
      </c>
      <c r="X195" s="3"/>
      <c r="Y195" s="3"/>
      <c r="Z195" s="129" t="s">
        <v>370</v>
      </c>
      <c r="AA195" s="3"/>
      <c r="AB195" s="3"/>
      <c r="AC195" s="129" t="s">
        <v>370</v>
      </c>
      <c r="AD195" s="3"/>
      <c r="AE195" s="129" t="s">
        <v>314</v>
      </c>
      <c r="AF195" s="129" t="s">
        <v>370</v>
      </c>
      <c r="AG195" s="129" t="s">
        <v>890</v>
      </c>
      <c r="AH195" s="127" t="str">
        <f t="shared" ref="AH195:AH258" si="3">IF(LEN(A195)&gt;6,"FS","PD&amp;C")</f>
        <v>FS</v>
      </c>
      <c r="AI195" s="127" t="b">
        <f>ISNUMBER(SEARCH("IRT",Table1[[#This Row],[Current_Status]]))</f>
        <v>0</v>
      </c>
      <c r="AJ195" s="128">
        <f>YEAR(Table1[[#This Row],[Project_Initiated]])</f>
        <v>2018</v>
      </c>
      <c r="AK195" s="67">
        <v>43647</v>
      </c>
      <c r="AL195" s="67" t="str">
        <f>IF(Table1[[#This Row],[Current_Status]]="Complete",IF(Table1[[#This Row],[Project_Description]]&gt;=DATE(2019,7,1),"FY 19 - 20","FY 18 - 19"),"")</f>
        <v>FY 18 - 19</v>
      </c>
      <c r="AX195"/>
      <c r="BA195" s="2"/>
    </row>
    <row r="196" spans="1:53" x14ac:dyDescent="0.25">
      <c r="A196" s="129" t="s">
        <v>1152</v>
      </c>
      <c r="B196" s="129" t="s">
        <v>370</v>
      </c>
      <c r="C196" s="129" t="s">
        <v>1152</v>
      </c>
      <c r="D196" s="130" t="b">
        <v>0</v>
      </c>
      <c r="E196" s="129" t="s">
        <v>177</v>
      </c>
      <c r="F196" s="129" t="s">
        <v>4075</v>
      </c>
      <c r="G196" s="129" t="s">
        <v>1153</v>
      </c>
      <c r="H196" s="129" t="s">
        <v>797</v>
      </c>
      <c r="I196" s="129" t="s">
        <v>521</v>
      </c>
      <c r="J196" s="129" t="s">
        <v>3375</v>
      </c>
      <c r="K196" s="129" t="s">
        <v>542</v>
      </c>
      <c r="L196" s="129" t="s">
        <v>543</v>
      </c>
      <c r="M196" s="129" t="s">
        <v>545</v>
      </c>
      <c r="N196" s="129" t="s">
        <v>370</v>
      </c>
      <c r="O196" s="129" t="s">
        <v>370</v>
      </c>
      <c r="P196" s="3"/>
      <c r="Q196" s="129" t="s">
        <v>370</v>
      </c>
      <c r="R196" s="129" t="s">
        <v>3353</v>
      </c>
      <c r="S196" s="130" t="b">
        <v>1</v>
      </c>
      <c r="T196" s="3"/>
      <c r="U196" s="3"/>
      <c r="V196" s="131">
        <v>43217</v>
      </c>
      <c r="W196" s="129" t="s">
        <v>370</v>
      </c>
      <c r="X196" s="3"/>
      <c r="Y196" s="3"/>
      <c r="Z196" s="129" t="s">
        <v>370</v>
      </c>
      <c r="AA196" s="3"/>
      <c r="AB196" s="3"/>
      <c r="AC196" s="129" t="s">
        <v>370</v>
      </c>
      <c r="AD196" s="3"/>
      <c r="AE196" s="129" t="s">
        <v>370</v>
      </c>
      <c r="AF196" s="129" t="s">
        <v>370</v>
      </c>
      <c r="AG196" s="129" t="s">
        <v>3412</v>
      </c>
      <c r="AH196" s="127" t="str">
        <f t="shared" si="3"/>
        <v>FS</v>
      </c>
      <c r="AI196" s="127" t="b">
        <f>ISNUMBER(SEARCH("IRT",Table1[[#This Row],[Current_Status]]))</f>
        <v>0</v>
      </c>
      <c r="AJ196" s="128">
        <f>YEAR(Table1[[#This Row],[Project_Initiated]])</f>
        <v>2018</v>
      </c>
      <c r="AK196" s="67">
        <v>43647</v>
      </c>
      <c r="AL196" s="67" t="str">
        <f>IF(Table1[[#This Row],[Current_Status]]="Complete",IF(Table1[[#This Row],[Project_Description]]&gt;=DATE(2019,7,1),"FY 19 - 20","FY 18 - 19"),"")</f>
        <v/>
      </c>
      <c r="AX196"/>
      <c r="BA196" s="2"/>
    </row>
    <row r="197" spans="1:53" x14ac:dyDescent="0.25">
      <c r="A197" s="129" t="s">
        <v>1127</v>
      </c>
      <c r="B197" s="129" t="s">
        <v>370</v>
      </c>
      <c r="C197" s="129" t="s">
        <v>1127</v>
      </c>
      <c r="D197" s="130" t="b">
        <v>0</v>
      </c>
      <c r="E197" s="129" t="s">
        <v>177</v>
      </c>
      <c r="F197" s="129" t="s">
        <v>4061</v>
      </c>
      <c r="G197" s="133">
        <v>43322</v>
      </c>
      <c r="H197" s="129" t="s">
        <v>810</v>
      </c>
      <c r="I197" s="129" t="s">
        <v>3174</v>
      </c>
      <c r="J197" s="129" t="s">
        <v>3354</v>
      </c>
      <c r="K197" s="129" t="s">
        <v>542</v>
      </c>
      <c r="L197" s="129" t="s">
        <v>543</v>
      </c>
      <c r="M197" s="129" t="s">
        <v>544</v>
      </c>
      <c r="N197" s="129" t="s">
        <v>370</v>
      </c>
      <c r="O197" s="129" t="s">
        <v>314</v>
      </c>
      <c r="P197" s="3"/>
      <c r="Q197" s="129" t="s">
        <v>370</v>
      </c>
      <c r="R197" s="129" t="s">
        <v>422</v>
      </c>
      <c r="S197" s="130" t="b">
        <v>1</v>
      </c>
      <c r="T197" s="3"/>
      <c r="U197" s="3"/>
      <c r="V197" s="131">
        <v>43196</v>
      </c>
      <c r="W197" s="129" t="s">
        <v>370</v>
      </c>
      <c r="X197" s="3"/>
      <c r="Y197" s="3"/>
      <c r="Z197" s="129" t="s">
        <v>370</v>
      </c>
      <c r="AA197" s="3"/>
      <c r="AB197" s="3"/>
      <c r="AC197" s="129" t="s">
        <v>370</v>
      </c>
      <c r="AD197" s="3"/>
      <c r="AE197" s="129" t="s">
        <v>314</v>
      </c>
      <c r="AF197" s="129" t="s">
        <v>370</v>
      </c>
      <c r="AG197" s="129" t="s">
        <v>890</v>
      </c>
      <c r="AH197" s="127" t="str">
        <f t="shared" si="3"/>
        <v>FS</v>
      </c>
      <c r="AI197" s="127" t="b">
        <f>ISNUMBER(SEARCH("IRT",Table1[[#This Row],[Current_Status]]))</f>
        <v>0</v>
      </c>
      <c r="AJ197" s="128">
        <f>YEAR(Table1[[#This Row],[Project_Initiated]])</f>
        <v>2018</v>
      </c>
      <c r="AK197" s="67">
        <v>43647</v>
      </c>
      <c r="AL197" s="67" t="str">
        <f>IF(Table1[[#This Row],[Current_Status]]="Complete",IF(Table1[[#This Row],[Project_Description]]&gt;=DATE(2019,7,1),"FY 19 - 20","FY 18 - 19"),"")</f>
        <v>FY 18 - 19</v>
      </c>
      <c r="AX197"/>
      <c r="BA197" s="2"/>
    </row>
    <row r="198" spans="1:53" x14ac:dyDescent="0.25">
      <c r="A198" s="129" t="s">
        <v>1246</v>
      </c>
      <c r="B198" s="129" t="s">
        <v>370</v>
      </c>
      <c r="C198" s="129" t="s">
        <v>1246</v>
      </c>
      <c r="D198" s="130" t="b">
        <v>0</v>
      </c>
      <c r="E198" s="129" t="s">
        <v>177</v>
      </c>
      <c r="F198" s="129" t="s">
        <v>1247</v>
      </c>
      <c r="G198" s="133">
        <v>43336</v>
      </c>
      <c r="H198" s="129" t="s">
        <v>798</v>
      </c>
      <c r="I198" s="129" t="s">
        <v>3179</v>
      </c>
      <c r="J198" s="129" t="s">
        <v>3354</v>
      </c>
      <c r="K198" s="129" t="s">
        <v>542</v>
      </c>
      <c r="L198" s="129" t="s">
        <v>543</v>
      </c>
      <c r="M198" s="129" t="s">
        <v>1140</v>
      </c>
      <c r="N198" s="129" t="s">
        <v>370</v>
      </c>
      <c r="O198" s="129" t="s">
        <v>314</v>
      </c>
      <c r="P198" s="3"/>
      <c r="Q198" s="129" t="s">
        <v>370</v>
      </c>
      <c r="R198" s="129" t="s">
        <v>890</v>
      </c>
      <c r="S198" s="130" t="b">
        <v>1</v>
      </c>
      <c r="T198" s="3"/>
      <c r="U198" s="3"/>
      <c r="V198" s="131">
        <v>43270</v>
      </c>
      <c r="W198" s="129" t="s">
        <v>370</v>
      </c>
      <c r="X198" s="3"/>
      <c r="Y198" s="3"/>
      <c r="Z198" s="129" t="s">
        <v>370</v>
      </c>
      <c r="AA198" s="3"/>
      <c r="AB198" s="3"/>
      <c r="AC198" s="129" t="s">
        <v>370</v>
      </c>
      <c r="AD198" s="3"/>
      <c r="AE198" s="129" t="s">
        <v>314</v>
      </c>
      <c r="AF198" s="129" t="s">
        <v>370</v>
      </c>
      <c r="AG198" s="129" t="s">
        <v>890</v>
      </c>
      <c r="AH198" s="127" t="str">
        <f t="shared" si="3"/>
        <v>FS</v>
      </c>
      <c r="AI198" s="127" t="b">
        <f>ISNUMBER(SEARCH("IRT",Table1[[#This Row],[Current_Status]]))</f>
        <v>0</v>
      </c>
      <c r="AJ198" s="128">
        <f>YEAR(Table1[[#This Row],[Project_Initiated]])</f>
        <v>2018</v>
      </c>
      <c r="AK198" s="67">
        <v>43647</v>
      </c>
      <c r="AL198" s="67" t="str">
        <f>IF(Table1[[#This Row],[Current_Status]]="Complete",IF(Table1[[#This Row],[Project_Description]]&gt;=DATE(2019,7,1),"FY 19 - 20","FY 18 - 19"),"")</f>
        <v>FY 18 - 19</v>
      </c>
      <c r="AX198"/>
      <c r="BA198" s="2"/>
    </row>
    <row r="199" spans="1:53" x14ac:dyDescent="0.25">
      <c r="A199" s="129" t="s">
        <v>1131</v>
      </c>
      <c r="B199" s="129" t="s">
        <v>370</v>
      </c>
      <c r="C199" s="129" t="s">
        <v>1131</v>
      </c>
      <c r="D199" s="130" t="b">
        <v>0</v>
      </c>
      <c r="E199" s="129" t="s">
        <v>177</v>
      </c>
      <c r="F199" s="129" t="s">
        <v>4081</v>
      </c>
      <c r="G199" s="133">
        <v>43412</v>
      </c>
      <c r="H199" s="129" t="s">
        <v>812</v>
      </c>
      <c r="I199" s="129" t="s">
        <v>3198</v>
      </c>
      <c r="J199" s="129" t="s">
        <v>3354</v>
      </c>
      <c r="K199" s="129" t="s">
        <v>542</v>
      </c>
      <c r="L199" s="129" t="s">
        <v>543</v>
      </c>
      <c r="M199" s="129" t="s">
        <v>1109</v>
      </c>
      <c r="N199" s="129" t="s">
        <v>370</v>
      </c>
      <c r="O199" s="129" t="s">
        <v>314</v>
      </c>
      <c r="P199" s="3"/>
      <c r="Q199" s="129" t="s">
        <v>370</v>
      </c>
      <c r="R199" s="129" t="s">
        <v>423</v>
      </c>
      <c r="S199" s="130" t="b">
        <v>1</v>
      </c>
      <c r="T199" s="3"/>
      <c r="U199" s="3"/>
      <c r="V199" s="131">
        <v>43200</v>
      </c>
      <c r="W199" s="129" t="s">
        <v>370</v>
      </c>
      <c r="X199" s="3"/>
      <c r="Y199" s="3"/>
      <c r="Z199" s="129" t="s">
        <v>370</v>
      </c>
      <c r="AA199" s="3"/>
      <c r="AB199" s="3"/>
      <c r="AC199" s="129" t="s">
        <v>370</v>
      </c>
      <c r="AD199" s="3"/>
      <c r="AE199" s="129" t="s">
        <v>314</v>
      </c>
      <c r="AF199" s="129" t="s">
        <v>370</v>
      </c>
      <c r="AG199" s="129" t="s">
        <v>890</v>
      </c>
      <c r="AH199" s="127" t="str">
        <f t="shared" si="3"/>
        <v>FS</v>
      </c>
      <c r="AI199" s="127" t="b">
        <f>ISNUMBER(SEARCH("IRT",Table1[[#This Row],[Current_Status]]))</f>
        <v>0</v>
      </c>
      <c r="AJ199" s="128">
        <f>YEAR(Table1[[#This Row],[Project_Initiated]])</f>
        <v>2018</v>
      </c>
      <c r="AK199" s="67">
        <v>43647</v>
      </c>
      <c r="AL199" s="67" t="str">
        <f>IF(Table1[[#This Row],[Current_Status]]="Complete",IF(Table1[[#This Row],[Project_Description]]&gt;=DATE(2019,7,1),"FY 19 - 20","FY 18 - 19"),"")</f>
        <v>FY 18 - 19</v>
      </c>
      <c r="AX199"/>
      <c r="BA199" s="2"/>
    </row>
    <row r="200" spans="1:53" x14ac:dyDescent="0.25">
      <c r="A200" s="129" t="s">
        <v>1139</v>
      </c>
      <c r="B200" s="129" t="s">
        <v>370</v>
      </c>
      <c r="C200" s="129" t="s">
        <v>1139</v>
      </c>
      <c r="D200" s="130" t="b">
        <v>0</v>
      </c>
      <c r="E200" s="129" t="s">
        <v>177</v>
      </c>
      <c r="F200" s="129" t="s">
        <v>4086</v>
      </c>
      <c r="G200" s="133">
        <v>43336</v>
      </c>
      <c r="H200" s="129" t="s">
        <v>797</v>
      </c>
      <c r="I200" s="129" t="s">
        <v>3198</v>
      </c>
      <c r="J200" s="129" t="s">
        <v>3354</v>
      </c>
      <c r="K200" s="129" t="s">
        <v>542</v>
      </c>
      <c r="L200" s="129" t="s">
        <v>543</v>
      </c>
      <c r="M200" s="129" t="s">
        <v>1140</v>
      </c>
      <c r="N200" s="129" t="s">
        <v>370</v>
      </c>
      <c r="O200" s="129" t="s">
        <v>314</v>
      </c>
      <c r="P200" s="3"/>
      <c r="Q200" s="129" t="s">
        <v>370</v>
      </c>
      <c r="R200" s="129" t="s">
        <v>425</v>
      </c>
      <c r="S200" s="130" t="b">
        <v>1</v>
      </c>
      <c r="T200" s="3"/>
      <c r="U200" s="3"/>
      <c r="V200" s="131">
        <v>43203</v>
      </c>
      <c r="W200" s="129" t="s">
        <v>370</v>
      </c>
      <c r="X200" s="3"/>
      <c r="Y200" s="3"/>
      <c r="Z200" s="129" t="s">
        <v>370</v>
      </c>
      <c r="AA200" s="3"/>
      <c r="AB200" s="3"/>
      <c r="AC200" s="129" t="s">
        <v>370</v>
      </c>
      <c r="AD200" s="3"/>
      <c r="AE200" s="129" t="s">
        <v>314</v>
      </c>
      <c r="AF200" s="129" t="s">
        <v>370</v>
      </c>
      <c r="AG200" s="129" t="s">
        <v>890</v>
      </c>
      <c r="AH200" s="127" t="str">
        <f t="shared" si="3"/>
        <v>FS</v>
      </c>
      <c r="AI200" s="127" t="b">
        <f>ISNUMBER(SEARCH("IRT",Table1[[#This Row],[Current_Status]]))</f>
        <v>0</v>
      </c>
      <c r="AJ200" s="128">
        <f>YEAR(Table1[[#This Row],[Project_Initiated]])</f>
        <v>2018</v>
      </c>
      <c r="AK200" s="67">
        <v>43647</v>
      </c>
      <c r="AL200" s="67" t="str">
        <f>IF(Table1[[#This Row],[Current_Status]]="Complete",IF(Table1[[#This Row],[Project_Description]]&gt;=DATE(2019,7,1),"FY 19 - 20","FY 18 - 19"),"")</f>
        <v>FY 18 - 19</v>
      </c>
      <c r="AX200"/>
      <c r="BA200" s="2"/>
    </row>
    <row r="201" spans="1:53" x14ac:dyDescent="0.25">
      <c r="A201" s="129" t="s">
        <v>1146</v>
      </c>
      <c r="B201" s="129" t="s">
        <v>370</v>
      </c>
      <c r="C201" s="129" t="s">
        <v>1146</v>
      </c>
      <c r="D201" s="130" t="b">
        <v>0</v>
      </c>
      <c r="E201" s="129" t="s">
        <v>177</v>
      </c>
      <c r="F201" s="129" t="s">
        <v>4079</v>
      </c>
      <c r="G201" s="129" t="s">
        <v>3197</v>
      </c>
      <c r="H201" s="129" t="s">
        <v>809</v>
      </c>
      <c r="I201" s="129" t="s">
        <v>521</v>
      </c>
      <c r="J201" s="129" t="s">
        <v>3375</v>
      </c>
      <c r="K201" s="129" t="s">
        <v>542</v>
      </c>
      <c r="L201" s="129" t="s">
        <v>543</v>
      </c>
      <c r="M201" s="129" t="s">
        <v>1147</v>
      </c>
      <c r="N201" s="129" t="s">
        <v>370</v>
      </c>
      <c r="O201" s="129" t="s">
        <v>338</v>
      </c>
      <c r="P201" s="3"/>
      <c r="Q201" s="129" t="s">
        <v>370</v>
      </c>
      <c r="R201" s="129" t="s">
        <v>403</v>
      </c>
      <c r="S201" s="130" t="b">
        <v>1</v>
      </c>
      <c r="T201" s="3"/>
      <c r="U201" s="3"/>
      <c r="V201" s="131">
        <v>43228</v>
      </c>
      <c r="W201" s="129" t="s">
        <v>370</v>
      </c>
      <c r="X201" s="3"/>
      <c r="Y201" s="3"/>
      <c r="Z201" s="129" t="s">
        <v>370</v>
      </c>
      <c r="AA201" s="3"/>
      <c r="AB201" s="3"/>
      <c r="AC201" s="129" t="s">
        <v>3399</v>
      </c>
      <c r="AD201" s="3"/>
      <c r="AE201" s="129" t="s">
        <v>338</v>
      </c>
      <c r="AF201" s="129" t="s">
        <v>370</v>
      </c>
      <c r="AG201" s="129" t="s">
        <v>3412</v>
      </c>
      <c r="AH201" s="127" t="str">
        <f t="shared" si="3"/>
        <v>FS</v>
      </c>
      <c r="AI201" s="127" t="b">
        <f>ISNUMBER(SEARCH("IRT",Table1[[#This Row],[Current_Status]]))</f>
        <v>0</v>
      </c>
      <c r="AJ201" s="128">
        <f>YEAR(Table1[[#This Row],[Project_Initiated]])</f>
        <v>2018</v>
      </c>
      <c r="AK201" s="67">
        <v>43647</v>
      </c>
      <c r="AL201" s="67" t="str">
        <f>IF(Table1[[#This Row],[Current_Status]]="Complete",IF(Table1[[#This Row],[Project_Description]]&gt;=DATE(2019,7,1),"FY 19 - 20","FY 18 - 19"),"")</f>
        <v/>
      </c>
      <c r="AX201"/>
      <c r="BA201" s="2"/>
    </row>
    <row r="202" spans="1:53" x14ac:dyDescent="0.25">
      <c r="A202" s="129" t="s">
        <v>1148</v>
      </c>
      <c r="B202" s="129" t="s">
        <v>370</v>
      </c>
      <c r="C202" s="129" t="s">
        <v>1148</v>
      </c>
      <c r="D202" s="130" t="b">
        <v>0</v>
      </c>
      <c r="E202" s="129" t="s">
        <v>177</v>
      </c>
      <c r="F202" s="129" t="s">
        <v>4088</v>
      </c>
      <c r="G202" s="133">
        <v>43336</v>
      </c>
      <c r="H202" s="129" t="s">
        <v>810</v>
      </c>
      <c r="I202" s="129" t="s">
        <v>193</v>
      </c>
      <c r="J202" s="129" t="s">
        <v>3354</v>
      </c>
      <c r="K202" s="129" t="s">
        <v>542</v>
      </c>
      <c r="L202" s="129" t="s">
        <v>543</v>
      </c>
      <c r="M202" s="129" t="s">
        <v>392</v>
      </c>
      <c r="N202" s="129" t="s">
        <v>370</v>
      </c>
      <c r="O202" s="129" t="s">
        <v>314</v>
      </c>
      <c r="P202" s="3"/>
      <c r="Q202" s="129" t="s">
        <v>370</v>
      </c>
      <c r="R202" s="129" t="s">
        <v>195</v>
      </c>
      <c r="S202" s="130" t="b">
        <v>1</v>
      </c>
      <c r="T202" s="3"/>
      <c r="U202" s="3"/>
      <c r="V202" s="131">
        <v>43217</v>
      </c>
      <c r="W202" s="129" t="s">
        <v>370</v>
      </c>
      <c r="X202" s="3"/>
      <c r="Y202" s="3"/>
      <c r="Z202" s="129" t="s">
        <v>370</v>
      </c>
      <c r="AA202" s="3"/>
      <c r="AB202" s="3"/>
      <c r="AC202" s="129" t="s">
        <v>370</v>
      </c>
      <c r="AD202" s="3"/>
      <c r="AE202" s="129" t="s">
        <v>314</v>
      </c>
      <c r="AF202" s="129" t="s">
        <v>370</v>
      </c>
      <c r="AG202" s="129" t="s">
        <v>890</v>
      </c>
      <c r="AH202" s="127" t="str">
        <f t="shared" si="3"/>
        <v>FS</v>
      </c>
      <c r="AI202" s="127" t="b">
        <f>ISNUMBER(SEARCH("IRT",Table1[[#This Row],[Current_Status]]))</f>
        <v>0</v>
      </c>
      <c r="AJ202" s="128">
        <f>YEAR(Table1[[#This Row],[Project_Initiated]])</f>
        <v>2018</v>
      </c>
      <c r="AK202" s="67">
        <v>43647</v>
      </c>
      <c r="AL202" s="67" t="str">
        <f>IF(Table1[[#This Row],[Current_Status]]="Complete",IF(Table1[[#This Row],[Project_Description]]&gt;=DATE(2019,7,1),"FY 19 - 20","FY 18 - 19"),"")</f>
        <v>FY 18 - 19</v>
      </c>
      <c r="AX202"/>
      <c r="BA202" s="2"/>
    </row>
    <row r="203" spans="1:53" x14ac:dyDescent="0.25">
      <c r="A203" s="129" t="s">
        <v>1150</v>
      </c>
      <c r="B203" s="129" t="s">
        <v>370</v>
      </c>
      <c r="C203" s="129" t="s">
        <v>1150</v>
      </c>
      <c r="D203" s="130" t="b">
        <v>0</v>
      </c>
      <c r="E203" s="129" t="s">
        <v>177</v>
      </c>
      <c r="F203" s="129" t="s">
        <v>4076</v>
      </c>
      <c r="G203" s="133">
        <v>43295</v>
      </c>
      <c r="H203" s="129" t="s">
        <v>810</v>
      </c>
      <c r="I203" s="129" t="s">
        <v>3203</v>
      </c>
      <c r="J203" s="129" t="s">
        <v>3354</v>
      </c>
      <c r="K203" s="129" t="s">
        <v>542</v>
      </c>
      <c r="L203" s="129" t="s">
        <v>543</v>
      </c>
      <c r="M203" s="129" t="s">
        <v>392</v>
      </c>
      <c r="N203" s="129" t="s">
        <v>370</v>
      </c>
      <c r="O203" s="129" t="s">
        <v>314</v>
      </c>
      <c r="P203" s="3"/>
      <c r="Q203" s="129" t="s">
        <v>370</v>
      </c>
      <c r="R203" s="129" t="s">
        <v>414</v>
      </c>
      <c r="S203" s="130" t="b">
        <v>1</v>
      </c>
      <c r="T203" s="3"/>
      <c r="U203" s="3"/>
      <c r="V203" s="131">
        <v>43217</v>
      </c>
      <c r="W203" s="129" t="s">
        <v>370</v>
      </c>
      <c r="X203" s="3"/>
      <c r="Y203" s="3"/>
      <c r="Z203" s="129" t="s">
        <v>370</v>
      </c>
      <c r="AA203" s="3"/>
      <c r="AB203" s="3"/>
      <c r="AC203" s="129" t="s">
        <v>370</v>
      </c>
      <c r="AD203" s="3"/>
      <c r="AE203" s="129" t="s">
        <v>314</v>
      </c>
      <c r="AF203" s="129" t="s">
        <v>1151</v>
      </c>
      <c r="AG203" s="129" t="s">
        <v>890</v>
      </c>
      <c r="AH203" s="127" t="str">
        <f t="shared" si="3"/>
        <v>FS</v>
      </c>
      <c r="AI203" s="127" t="b">
        <f>ISNUMBER(SEARCH("IRT",Table1[[#This Row],[Current_Status]]))</f>
        <v>0</v>
      </c>
      <c r="AJ203" s="128">
        <f>YEAR(Table1[[#This Row],[Project_Initiated]])</f>
        <v>2018</v>
      </c>
      <c r="AK203" s="67">
        <v>43647</v>
      </c>
      <c r="AL203" s="67" t="str">
        <f>IF(Table1[[#This Row],[Current_Status]]="Complete",IF(Table1[[#This Row],[Project_Description]]&gt;=DATE(2019,7,1),"FY 19 - 20","FY 18 - 19"),"")</f>
        <v>FY 18 - 19</v>
      </c>
      <c r="AX203"/>
      <c r="BA203" s="2"/>
    </row>
    <row r="204" spans="1:53" x14ac:dyDescent="0.25">
      <c r="A204" s="129" t="s">
        <v>1149</v>
      </c>
      <c r="B204" s="129" t="s">
        <v>370</v>
      </c>
      <c r="C204" s="129" t="s">
        <v>1149</v>
      </c>
      <c r="D204" s="130" t="b">
        <v>0</v>
      </c>
      <c r="E204" s="129" t="s">
        <v>177</v>
      </c>
      <c r="F204" s="129" t="s">
        <v>4077</v>
      </c>
      <c r="G204" s="133">
        <v>43336</v>
      </c>
      <c r="H204" s="129" t="s">
        <v>810</v>
      </c>
      <c r="I204" s="129" t="s">
        <v>3204</v>
      </c>
      <c r="J204" s="129" t="s">
        <v>3354</v>
      </c>
      <c r="K204" s="129" t="s">
        <v>542</v>
      </c>
      <c r="L204" s="129" t="s">
        <v>543</v>
      </c>
      <c r="M204" s="129" t="s">
        <v>392</v>
      </c>
      <c r="N204" s="129" t="s">
        <v>370</v>
      </c>
      <c r="O204" s="129" t="s">
        <v>314</v>
      </c>
      <c r="P204" s="3"/>
      <c r="Q204" s="129" t="s">
        <v>370</v>
      </c>
      <c r="R204" s="129" t="s">
        <v>412</v>
      </c>
      <c r="S204" s="130" t="b">
        <v>1</v>
      </c>
      <c r="T204" s="3"/>
      <c r="U204" s="3"/>
      <c r="V204" s="131">
        <v>43217</v>
      </c>
      <c r="W204" s="129" t="s">
        <v>370</v>
      </c>
      <c r="X204" s="3"/>
      <c r="Y204" s="3"/>
      <c r="Z204" s="129" t="s">
        <v>370</v>
      </c>
      <c r="AA204" s="3"/>
      <c r="AB204" s="3"/>
      <c r="AC204" s="129" t="s">
        <v>370</v>
      </c>
      <c r="AD204" s="3"/>
      <c r="AE204" s="129" t="s">
        <v>314</v>
      </c>
      <c r="AF204" s="129" t="s">
        <v>370</v>
      </c>
      <c r="AG204" s="129" t="s">
        <v>890</v>
      </c>
      <c r="AH204" s="127" t="str">
        <f t="shared" si="3"/>
        <v>FS</v>
      </c>
      <c r="AI204" s="127" t="b">
        <f>ISNUMBER(SEARCH("IRT",Table1[[#This Row],[Current_Status]]))</f>
        <v>0</v>
      </c>
      <c r="AJ204" s="128">
        <f>YEAR(Table1[[#This Row],[Project_Initiated]])</f>
        <v>2018</v>
      </c>
      <c r="AK204" s="67">
        <v>43647</v>
      </c>
      <c r="AL204" s="67" t="str">
        <f>IF(Table1[[#This Row],[Current_Status]]="Complete",IF(Table1[[#This Row],[Project_Description]]&gt;=DATE(2019,7,1),"FY 19 - 20","FY 18 - 19"),"")</f>
        <v>FY 18 - 19</v>
      </c>
      <c r="AX204"/>
      <c r="BA204" s="2"/>
    </row>
    <row r="205" spans="1:53" x14ac:dyDescent="0.25">
      <c r="A205" s="129" t="s">
        <v>3180</v>
      </c>
      <c r="B205" s="129" t="s">
        <v>370</v>
      </c>
      <c r="C205" s="129" t="s">
        <v>3180</v>
      </c>
      <c r="D205" s="130" t="b">
        <v>0</v>
      </c>
      <c r="E205" s="129" t="s">
        <v>177</v>
      </c>
      <c r="F205" s="129" t="s">
        <v>4091</v>
      </c>
      <c r="G205" s="133">
        <v>43594</v>
      </c>
      <c r="H205" s="129" t="s">
        <v>809</v>
      </c>
      <c r="I205" s="129" t="s">
        <v>370</v>
      </c>
      <c r="J205" s="129" t="s">
        <v>3354</v>
      </c>
      <c r="K205" s="129" t="s">
        <v>542</v>
      </c>
      <c r="L205" s="129" t="s">
        <v>543</v>
      </c>
      <c r="M205" s="129" t="s">
        <v>375</v>
      </c>
      <c r="N205" s="129" t="s">
        <v>370</v>
      </c>
      <c r="O205" s="129" t="s">
        <v>314</v>
      </c>
      <c r="P205" s="3"/>
      <c r="Q205" s="129" t="s">
        <v>400</v>
      </c>
      <c r="R205" s="129" t="s">
        <v>370</v>
      </c>
      <c r="S205" s="130" t="b">
        <v>0</v>
      </c>
      <c r="T205" s="3"/>
      <c r="U205" s="3"/>
      <c r="V205" s="131">
        <v>43402</v>
      </c>
      <c r="W205" s="129" t="s">
        <v>370</v>
      </c>
      <c r="X205" s="3"/>
      <c r="Y205" s="3"/>
      <c r="Z205" s="129" t="s">
        <v>370</v>
      </c>
      <c r="AA205" s="3"/>
      <c r="AB205" s="3"/>
      <c r="AC205" s="129" t="s">
        <v>3851</v>
      </c>
      <c r="AD205" s="3"/>
      <c r="AE205" s="129" t="s">
        <v>314</v>
      </c>
      <c r="AF205" s="129" t="s">
        <v>890</v>
      </c>
      <c r="AG205" s="129" t="s">
        <v>890</v>
      </c>
      <c r="AH205" s="127" t="str">
        <f t="shared" si="3"/>
        <v>FS</v>
      </c>
      <c r="AI205" s="127" t="b">
        <f>ISNUMBER(SEARCH("IRT",Table1[[#This Row],[Current_Status]]))</f>
        <v>0</v>
      </c>
      <c r="AJ205" s="128">
        <f>YEAR(Table1[[#This Row],[Project_Initiated]])</f>
        <v>2018</v>
      </c>
      <c r="AK205" s="67">
        <v>43647</v>
      </c>
      <c r="AL205" s="67" t="str">
        <f>IF(Table1[[#This Row],[Current_Status]]="Complete",IF(Table1[[#This Row],[Project_Description]]&gt;=DATE(2019,7,1),"FY 19 - 20","FY 18 - 19"),"")</f>
        <v>FY 18 - 19</v>
      </c>
      <c r="AX205"/>
      <c r="BA205" s="2"/>
    </row>
    <row r="206" spans="1:53" x14ac:dyDescent="0.25">
      <c r="A206" s="129" t="s">
        <v>1384</v>
      </c>
      <c r="B206" s="129" t="s">
        <v>370</v>
      </c>
      <c r="C206" s="129" t="s">
        <v>1384</v>
      </c>
      <c r="D206" s="130" t="b">
        <v>0</v>
      </c>
      <c r="E206" s="129" t="s">
        <v>177</v>
      </c>
      <c r="F206" s="129" t="s">
        <v>4099</v>
      </c>
      <c r="G206" s="129" t="s">
        <v>3675</v>
      </c>
      <c r="H206" s="129" t="s">
        <v>812</v>
      </c>
      <c r="I206" s="129" t="s">
        <v>3193</v>
      </c>
      <c r="J206" s="129" t="s">
        <v>3355</v>
      </c>
      <c r="K206" s="129" t="s">
        <v>542</v>
      </c>
      <c r="L206" s="129" t="s">
        <v>543</v>
      </c>
      <c r="M206" s="129" t="s">
        <v>375</v>
      </c>
      <c r="N206" s="129" t="s">
        <v>370</v>
      </c>
      <c r="O206" s="129" t="s">
        <v>338</v>
      </c>
      <c r="P206" s="3"/>
      <c r="Q206" s="129" t="s">
        <v>400</v>
      </c>
      <c r="R206" s="129" t="s">
        <v>3125</v>
      </c>
      <c r="S206" s="130" t="b">
        <v>0</v>
      </c>
      <c r="T206" s="3"/>
      <c r="U206" s="3"/>
      <c r="V206" s="131">
        <v>43384</v>
      </c>
      <c r="W206" s="129" t="s">
        <v>370</v>
      </c>
      <c r="X206" s="3"/>
      <c r="Y206" s="3"/>
      <c r="Z206" s="129" t="s">
        <v>370</v>
      </c>
      <c r="AA206" s="3"/>
      <c r="AB206" s="3"/>
      <c r="AC206" s="129" t="s">
        <v>370</v>
      </c>
      <c r="AD206" s="131">
        <v>43480</v>
      </c>
      <c r="AE206" s="129" t="s">
        <v>328</v>
      </c>
      <c r="AF206" s="129" t="s">
        <v>3881</v>
      </c>
      <c r="AG206" s="129" t="s">
        <v>3412</v>
      </c>
      <c r="AH206" s="127" t="str">
        <f t="shared" si="3"/>
        <v>FS</v>
      </c>
      <c r="AI206" s="127" t="b">
        <f>ISNUMBER(SEARCH("IRT",Table1[[#This Row],[Current_Status]]))</f>
        <v>0</v>
      </c>
      <c r="AJ206" s="128">
        <f>YEAR(Table1[[#This Row],[Project_Initiated]])</f>
        <v>2018</v>
      </c>
      <c r="AK206" s="67">
        <v>43647</v>
      </c>
      <c r="AL206" s="67" t="str">
        <f>IF(Table1[[#This Row],[Current_Status]]="Complete",IF(Table1[[#This Row],[Project_Description]]&gt;=DATE(2019,7,1),"FY 19 - 20","FY 18 - 19"),"")</f>
        <v/>
      </c>
      <c r="AX206"/>
      <c r="BA206" s="2"/>
    </row>
    <row r="207" spans="1:53" x14ac:dyDescent="0.25">
      <c r="A207" s="129" t="s">
        <v>546</v>
      </c>
      <c r="B207" s="129" t="s">
        <v>370</v>
      </c>
      <c r="C207" s="129" t="s">
        <v>546</v>
      </c>
      <c r="D207" s="130" t="b">
        <v>0</v>
      </c>
      <c r="E207" s="129" t="s">
        <v>177</v>
      </c>
      <c r="F207" s="129" t="s">
        <v>4092</v>
      </c>
      <c r="G207" s="133">
        <v>43448</v>
      </c>
      <c r="H207" s="129" t="s">
        <v>327</v>
      </c>
      <c r="I207" s="129" t="s">
        <v>547</v>
      </c>
      <c r="J207" s="129" t="s">
        <v>3354</v>
      </c>
      <c r="K207" s="129" t="s">
        <v>542</v>
      </c>
      <c r="L207" s="129" t="s">
        <v>543</v>
      </c>
      <c r="M207" s="129" t="s">
        <v>548</v>
      </c>
      <c r="N207" s="129" t="s">
        <v>370</v>
      </c>
      <c r="O207" s="129" t="s">
        <v>338</v>
      </c>
      <c r="P207" s="3"/>
      <c r="Q207" s="129" t="s">
        <v>400</v>
      </c>
      <c r="R207" s="129" t="s">
        <v>370</v>
      </c>
      <c r="S207" s="130" t="b">
        <v>0</v>
      </c>
      <c r="T207" s="3"/>
      <c r="U207" s="3"/>
      <c r="V207" s="131">
        <v>43340</v>
      </c>
      <c r="W207" s="129" t="s">
        <v>370</v>
      </c>
      <c r="X207" s="3"/>
      <c r="Y207" s="3"/>
      <c r="Z207" s="129" t="s">
        <v>370</v>
      </c>
      <c r="AA207" s="3"/>
      <c r="AB207" s="3"/>
      <c r="AC207" s="129" t="s">
        <v>3400</v>
      </c>
      <c r="AD207" s="3"/>
      <c r="AE207" s="129" t="s">
        <v>328</v>
      </c>
      <c r="AF207" s="129" t="s">
        <v>1323</v>
      </c>
      <c r="AG207" s="129" t="s">
        <v>3412</v>
      </c>
      <c r="AH207" s="127" t="str">
        <f t="shared" si="3"/>
        <v>FS</v>
      </c>
      <c r="AI207" s="127" t="b">
        <f>ISNUMBER(SEARCH("IRT",Table1[[#This Row],[Current_Status]]))</f>
        <v>0</v>
      </c>
      <c r="AJ207" s="128">
        <f>YEAR(Table1[[#This Row],[Project_Initiated]])</f>
        <v>2018</v>
      </c>
      <c r="AK207" s="67">
        <v>43647</v>
      </c>
      <c r="AL207" s="67" t="str">
        <f>IF(Table1[[#This Row],[Current_Status]]="Complete",IF(Table1[[#This Row],[Project_Description]]&gt;=DATE(2019,7,1),"FY 19 - 20","FY 18 - 19"),"")</f>
        <v>FY 18 - 19</v>
      </c>
      <c r="AX207"/>
      <c r="BA207" s="2"/>
    </row>
    <row r="208" spans="1:53" x14ac:dyDescent="0.25">
      <c r="A208" s="129" t="s">
        <v>3902</v>
      </c>
      <c r="B208" s="129" t="s">
        <v>370</v>
      </c>
      <c r="C208" s="129" t="s">
        <v>3902</v>
      </c>
      <c r="D208" s="130" t="b">
        <v>0</v>
      </c>
      <c r="E208" s="129" t="s">
        <v>177</v>
      </c>
      <c r="F208" s="129" t="s">
        <v>4089</v>
      </c>
      <c r="G208" s="129"/>
      <c r="H208" s="129" t="s">
        <v>797</v>
      </c>
      <c r="I208" s="129" t="s">
        <v>4090</v>
      </c>
      <c r="J208" s="129" t="s">
        <v>3355</v>
      </c>
      <c r="K208" s="129" t="s">
        <v>542</v>
      </c>
      <c r="L208" s="129" t="s">
        <v>543</v>
      </c>
      <c r="M208" s="129" t="s">
        <v>545</v>
      </c>
      <c r="N208" s="129" t="s">
        <v>370</v>
      </c>
      <c r="O208" s="129" t="s">
        <v>314</v>
      </c>
      <c r="P208" s="3"/>
      <c r="Q208" s="129" t="s">
        <v>400</v>
      </c>
      <c r="R208" s="129" t="s">
        <v>370</v>
      </c>
      <c r="S208" s="130" t="b">
        <v>0</v>
      </c>
      <c r="T208" s="3"/>
      <c r="U208" s="3"/>
      <c r="V208" s="131">
        <v>43572</v>
      </c>
      <c r="W208" s="129" t="s">
        <v>370</v>
      </c>
      <c r="X208" s="3"/>
      <c r="Y208" s="3"/>
      <c r="Z208" s="129" t="s">
        <v>370</v>
      </c>
      <c r="AA208" s="3"/>
      <c r="AB208" s="3"/>
      <c r="AC208" s="129" t="s">
        <v>370</v>
      </c>
      <c r="AD208" s="3"/>
      <c r="AE208" s="129" t="s">
        <v>370</v>
      </c>
      <c r="AF208" s="129" t="s">
        <v>370</v>
      </c>
      <c r="AG208" s="129" t="s">
        <v>370</v>
      </c>
      <c r="AH208" s="127" t="str">
        <f t="shared" si="3"/>
        <v>FS</v>
      </c>
      <c r="AI208" s="127" t="b">
        <f>ISNUMBER(SEARCH("IRT",Table1[[#This Row],[Current_Status]]))</f>
        <v>0</v>
      </c>
      <c r="AJ208" s="128">
        <f>YEAR(Table1[[#This Row],[Project_Initiated]])</f>
        <v>2019</v>
      </c>
      <c r="AK208" s="67">
        <v>43647</v>
      </c>
      <c r="AL208" s="67" t="str">
        <f>IF(Table1[[#This Row],[Current_Status]]="Complete",IF(Table1[[#This Row],[Project_Description]]&gt;=DATE(2019,7,1),"FY 19 - 20","FY 18 - 19"),"")</f>
        <v/>
      </c>
      <c r="AX208"/>
      <c r="BA208" s="2"/>
    </row>
    <row r="209" spans="1:53" x14ac:dyDescent="0.25">
      <c r="A209" s="129" t="s">
        <v>1209</v>
      </c>
      <c r="B209" s="129" t="s">
        <v>370</v>
      </c>
      <c r="C209" s="129" t="s">
        <v>1209</v>
      </c>
      <c r="D209" s="130" t="b">
        <v>0</v>
      </c>
      <c r="E209" s="129" t="s">
        <v>177</v>
      </c>
      <c r="F209" s="129" t="s">
        <v>4093</v>
      </c>
      <c r="G209" s="133">
        <v>43395</v>
      </c>
      <c r="H209" s="129" t="s">
        <v>788</v>
      </c>
      <c r="I209" s="129" t="s">
        <v>260</v>
      </c>
      <c r="J209" s="129" t="s">
        <v>3354</v>
      </c>
      <c r="K209" s="129" t="s">
        <v>542</v>
      </c>
      <c r="L209" s="129" t="s">
        <v>543</v>
      </c>
      <c r="M209" s="129" t="s">
        <v>545</v>
      </c>
      <c r="N209" s="129" t="s">
        <v>370</v>
      </c>
      <c r="O209" s="129" t="s">
        <v>314</v>
      </c>
      <c r="P209" s="3"/>
      <c r="Q209" s="129" t="s">
        <v>403</v>
      </c>
      <c r="R209" s="129" t="s">
        <v>370</v>
      </c>
      <c r="S209" s="130" t="b">
        <v>0</v>
      </c>
      <c r="T209" s="3"/>
      <c r="U209" s="3"/>
      <c r="V209" s="131">
        <v>43276</v>
      </c>
      <c r="W209" s="129" t="s">
        <v>370</v>
      </c>
      <c r="X209" s="3"/>
      <c r="Y209" s="3"/>
      <c r="Z209" s="129" t="s">
        <v>370</v>
      </c>
      <c r="AA209" s="3"/>
      <c r="AB209" s="3"/>
      <c r="AC209" s="129" t="s">
        <v>890</v>
      </c>
      <c r="AD209" s="3"/>
      <c r="AE209" s="129" t="s">
        <v>314</v>
      </c>
      <c r="AF209" s="129" t="s">
        <v>890</v>
      </c>
      <c r="AG209" s="129" t="s">
        <v>890</v>
      </c>
      <c r="AH209" s="127" t="str">
        <f t="shared" si="3"/>
        <v>FS</v>
      </c>
      <c r="AI209" s="127" t="b">
        <f>ISNUMBER(SEARCH("IRT",Table1[[#This Row],[Current_Status]]))</f>
        <v>0</v>
      </c>
      <c r="AJ209" s="128">
        <f>YEAR(Table1[[#This Row],[Project_Initiated]])</f>
        <v>2018</v>
      </c>
      <c r="AK209" s="67">
        <v>43647</v>
      </c>
      <c r="AL209" s="67" t="str">
        <f>IF(Table1[[#This Row],[Current_Status]]="Complete",IF(Table1[[#This Row],[Project_Description]]&gt;=DATE(2019,7,1),"FY 19 - 20","FY 18 - 19"),"")</f>
        <v>FY 18 - 19</v>
      </c>
      <c r="AX209"/>
      <c r="BA209" s="2"/>
    </row>
    <row r="210" spans="1:53" x14ac:dyDescent="0.25">
      <c r="A210" s="129" t="s">
        <v>3889</v>
      </c>
      <c r="B210" s="129" t="s">
        <v>370</v>
      </c>
      <c r="C210" s="129" t="s">
        <v>3889</v>
      </c>
      <c r="D210" s="130" t="b">
        <v>0</v>
      </c>
      <c r="E210" s="129" t="s">
        <v>177</v>
      </c>
      <c r="F210" s="129" t="s">
        <v>4094</v>
      </c>
      <c r="G210" s="129"/>
      <c r="H210" s="129" t="s">
        <v>797</v>
      </c>
      <c r="I210" s="129" t="s">
        <v>3184</v>
      </c>
      <c r="J210" s="129" t="s">
        <v>3375</v>
      </c>
      <c r="K210" s="129" t="s">
        <v>542</v>
      </c>
      <c r="L210" s="129" t="s">
        <v>543</v>
      </c>
      <c r="M210" s="129" t="s">
        <v>4095</v>
      </c>
      <c r="N210" s="129" t="s">
        <v>370</v>
      </c>
      <c r="O210" s="129" t="s">
        <v>314</v>
      </c>
      <c r="P210" s="3"/>
      <c r="Q210" s="129" t="s">
        <v>403</v>
      </c>
      <c r="R210" s="129" t="s">
        <v>370</v>
      </c>
      <c r="S210" s="130" t="b">
        <v>0</v>
      </c>
      <c r="T210" s="3"/>
      <c r="U210" s="3"/>
      <c r="V210" s="131">
        <v>43595</v>
      </c>
      <c r="W210" s="129" t="s">
        <v>370</v>
      </c>
      <c r="X210" s="3"/>
      <c r="Y210" s="3"/>
      <c r="Z210" s="129" t="s">
        <v>370</v>
      </c>
      <c r="AA210" s="3"/>
      <c r="AB210" s="3"/>
      <c r="AC210" s="129" t="s">
        <v>4096</v>
      </c>
      <c r="AD210" s="3"/>
      <c r="AE210" s="129" t="s">
        <v>370</v>
      </c>
      <c r="AF210" s="129" t="s">
        <v>4097</v>
      </c>
      <c r="AG210" s="129" t="s">
        <v>370</v>
      </c>
      <c r="AH210" s="127" t="str">
        <f t="shared" si="3"/>
        <v>FS</v>
      </c>
      <c r="AI210" s="127" t="b">
        <f>ISNUMBER(SEARCH("IRT",Table1[[#This Row],[Current_Status]]))</f>
        <v>0</v>
      </c>
      <c r="AJ210" s="128">
        <f>YEAR(Table1[[#This Row],[Project_Initiated]])</f>
        <v>2019</v>
      </c>
      <c r="AK210" s="67">
        <v>43647</v>
      </c>
      <c r="AL210" s="67" t="str">
        <f>IF(Table1[[#This Row],[Current_Status]]="Complete",IF(Table1[[#This Row],[Project_Description]]&gt;=DATE(2019,7,1),"FY 19 - 20","FY 18 - 19"),"")</f>
        <v/>
      </c>
      <c r="AX210"/>
      <c r="BA210" s="2"/>
    </row>
    <row r="211" spans="1:53" x14ac:dyDescent="0.25">
      <c r="A211" s="129" t="s">
        <v>3470</v>
      </c>
      <c r="B211" s="129" t="s">
        <v>370</v>
      </c>
      <c r="C211" s="129" t="s">
        <v>3470</v>
      </c>
      <c r="D211" s="130" t="b">
        <v>0</v>
      </c>
      <c r="E211" s="129" t="s">
        <v>177</v>
      </c>
      <c r="F211" s="129" t="s">
        <v>4098</v>
      </c>
      <c r="G211" s="133">
        <v>43528</v>
      </c>
      <c r="H211" s="129" t="s">
        <v>810</v>
      </c>
      <c r="I211" s="129" t="s">
        <v>3512</v>
      </c>
      <c r="J211" s="129" t="s">
        <v>3354</v>
      </c>
      <c r="K211" s="129" t="s">
        <v>542</v>
      </c>
      <c r="L211" s="129" t="s">
        <v>543</v>
      </c>
      <c r="M211" s="129" t="s">
        <v>559</v>
      </c>
      <c r="N211" s="129" t="s">
        <v>370</v>
      </c>
      <c r="O211" s="129" t="s">
        <v>314</v>
      </c>
      <c r="P211" s="3"/>
      <c r="Q211" s="129" t="s">
        <v>403</v>
      </c>
      <c r="R211" s="129" t="s">
        <v>370</v>
      </c>
      <c r="S211" s="130" t="b">
        <v>0</v>
      </c>
      <c r="T211" s="3"/>
      <c r="U211" s="3"/>
      <c r="V211" s="131">
        <v>43417</v>
      </c>
      <c r="W211" s="129" t="s">
        <v>370</v>
      </c>
      <c r="X211" s="3"/>
      <c r="Y211" s="3"/>
      <c r="Z211" s="129" t="s">
        <v>370</v>
      </c>
      <c r="AA211" s="3"/>
      <c r="AB211" s="3"/>
      <c r="AC211" s="129" t="s">
        <v>3639</v>
      </c>
      <c r="AD211" s="3"/>
      <c r="AE211" s="129" t="s">
        <v>370</v>
      </c>
      <c r="AF211" s="129" t="s">
        <v>370</v>
      </c>
      <c r="AG211" s="129" t="s">
        <v>370</v>
      </c>
      <c r="AH211" s="127" t="str">
        <f t="shared" si="3"/>
        <v>FS</v>
      </c>
      <c r="AI211" s="127" t="b">
        <f>ISNUMBER(SEARCH("IRT",Table1[[#This Row],[Current_Status]]))</f>
        <v>0</v>
      </c>
      <c r="AJ211" s="128">
        <f>YEAR(Table1[[#This Row],[Project_Initiated]])</f>
        <v>2018</v>
      </c>
      <c r="AK211" s="67">
        <v>43647</v>
      </c>
      <c r="AL211" s="67" t="str">
        <f>IF(Table1[[#This Row],[Current_Status]]="Complete",IF(Table1[[#This Row],[Project_Description]]&gt;=DATE(2019,7,1),"FY 19 - 20","FY 18 - 19"),"")</f>
        <v>FY 18 - 19</v>
      </c>
      <c r="AX211"/>
      <c r="BA211" s="2"/>
    </row>
    <row r="212" spans="1:53" x14ac:dyDescent="0.25">
      <c r="A212" s="129" t="s">
        <v>3671</v>
      </c>
      <c r="B212" s="129" t="s">
        <v>370</v>
      </c>
      <c r="C212" s="129" t="s">
        <v>3671</v>
      </c>
      <c r="D212" s="130" t="b">
        <v>0</v>
      </c>
      <c r="E212" s="129" t="s">
        <v>177</v>
      </c>
      <c r="F212" s="129" t="s">
        <v>4101</v>
      </c>
      <c r="G212" s="129" t="s">
        <v>4503</v>
      </c>
      <c r="H212" s="129" t="s">
        <v>3678</v>
      </c>
      <c r="I212" s="129" t="s">
        <v>3679</v>
      </c>
      <c r="J212" s="129" t="s">
        <v>3372</v>
      </c>
      <c r="K212" s="129" t="s">
        <v>542</v>
      </c>
      <c r="L212" s="129" t="s">
        <v>543</v>
      </c>
      <c r="M212" s="129" t="s">
        <v>545</v>
      </c>
      <c r="N212" s="129" t="s">
        <v>370</v>
      </c>
      <c r="O212" s="129" t="s">
        <v>338</v>
      </c>
      <c r="P212" s="3"/>
      <c r="Q212" s="129" t="s">
        <v>376</v>
      </c>
      <c r="R212" s="129" t="s">
        <v>370</v>
      </c>
      <c r="S212" s="130" t="b">
        <v>0</v>
      </c>
      <c r="T212" s="3"/>
      <c r="U212" s="3"/>
      <c r="V212" s="131">
        <v>43440</v>
      </c>
      <c r="W212" s="129" t="s">
        <v>370</v>
      </c>
      <c r="X212" s="3"/>
      <c r="Y212" s="3"/>
      <c r="Z212" s="129" t="s">
        <v>370</v>
      </c>
      <c r="AA212" s="3"/>
      <c r="AB212" s="3"/>
      <c r="AC212" s="129" t="s">
        <v>3852</v>
      </c>
      <c r="AD212" s="131">
        <v>43570</v>
      </c>
      <c r="AE212" s="129" t="s">
        <v>328</v>
      </c>
      <c r="AF212" s="129" t="s">
        <v>3853</v>
      </c>
      <c r="AG212" s="129" t="s">
        <v>3412</v>
      </c>
      <c r="AH212" s="127" t="str">
        <f t="shared" si="3"/>
        <v>FS</v>
      </c>
      <c r="AI212" s="127" t="b">
        <f>ISNUMBER(SEARCH("IRT",Table1[[#This Row],[Current_Status]]))</f>
        <v>0</v>
      </c>
      <c r="AJ212" s="128">
        <f>YEAR(Table1[[#This Row],[Project_Initiated]])</f>
        <v>2018</v>
      </c>
      <c r="AK212" s="67">
        <v>43647</v>
      </c>
      <c r="AL212" s="67" t="str">
        <f>IF(Table1[[#This Row],[Current_Status]]="Complete",IF(Table1[[#This Row],[Project_Description]]&gt;=DATE(2019,7,1),"FY 19 - 20","FY 18 - 19"),"")</f>
        <v/>
      </c>
      <c r="AX212"/>
      <c r="BA212" s="2"/>
    </row>
    <row r="213" spans="1:53" x14ac:dyDescent="0.25">
      <c r="A213" s="129" t="s">
        <v>3903</v>
      </c>
      <c r="B213" s="129" t="s">
        <v>370</v>
      </c>
      <c r="C213" s="129" t="s">
        <v>3903</v>
      </c>
      <c r="D213" s="130" t="b">
        <v>0</v>
      </c>
      <c r="E213" s="129" t="s">
        <v>177</v>
      </c>
      <c r="F213" s="129" t="s">
        <v>4104</v>
      </c>
      <c r="G213" s="133">
        <v>43644</v>
      </c>
      <c r="H213" s="129" t="s">
        <v>810</v>
      </c>
      <c r="I213" s="129" t="s">
        <v>4105</v>
      </c>
      <c r="J213" s="129" t="s">
        <v>3354</v>
      </c>
      <c r="K213" s="129" t="s">
        <v>542</v>
      </c>
      <c r="L213" s="129" t="s">
        <v>543</v>
      </c>
      <c r="M213" s="129" t="s">
        <v>572</v>
      </c>
      <c r="N213" s="129" t="s">
        <v>370</v>
      </c>
      <c r="O213" s="129" t="s">
        <v>314</v>
      </c>
      <c r="P213" s="3"/>
      <c r="Q213" s="129" t="s">
        <v>405</v>
      </c>
      <c r="R213" s="129" t="s">
        <v>370</v>
      </c>
      <c r="S213" s="130" t="b">
        <v>0</v>
      </c>
      <c r="T213" s="3"/>
      <c r="U213" s="3"/>
      <c r="V213" s="131">
        <v>43574</v>
      </c>
      <c r="W213" s="129" t="s">
        <v>370</v>
      </c>
      <c r="X213" s="3"/>
      <c r="Y213" s="3"/>
      <c r="Z213" s="129" t="s">
        <v>370</v>
      </c>
      <c r="AA213" s="3"/>
      <c r="AB213" s="3"/>
      <c r="AC213" s="129" t="s">
        <v>4477</v>
      </c>
      <c r="AD213" s="3"/>
      <c r="AE213" s="129" t="s">
        <v>370</v>
      </c>
      <c r="AF213" s="129" t="s">
        <v>370</v>
      </c>
      <c r="AG213" s="129" t="s">
        <v>370</v>
      </c>
      <c r="AH213" s="127" t="str">
        <f t="shared" si="3"/>
        <v>FS</v>
      </c>
      <c r="AI213" s="127" t="b">
        <f>ISNUMBER(SEARCH("IRT",Table1[[#This Row],[Current_Status]]))</f>
        <v>0</v>
      </c>
      <c r="AJ213" s="128">
        <f>YEAR(Table1[[#This Row],[Project_Initiated]])</f>
        <v>2019</v>
      </c>
      <c r="AK213" s="67">
        <v>43647</v>
      </c>
      <c r="AL213" s="67" t="str">
        <f>IF(Table1[[#This Row],[Current_Status]]="Complete",IF(Table1[[#This Row],[Project_Description]]&gt;=DATE(2019,7,1),"FY 19 - 20","FY 18 - 19"),"")</f>
        <v>FY 18 - 19</v>
      </c>
      <c r="AX213"/>
      <c r="BA213" s="2"/>
    </row>
    <row r="214" spans="1:53" x14ac:dyDescent="0.25">
      <c r="A214" s="129" t="s">
        <v>549</v>
      </c>
      <c r="B214" s="129" t="s">
        <v>370</v>
      </c>
      <c r="C214" s="129" t="s">
        <v>549</v>
      </c>
      <c r="D214" s="130" t="b">
        <v>0</v>
      </c>
      <c r="E214" s="129" t="s">
        <v>177</v>
      </c>
      <c r="F214" s="129" t="s">
        <v>4106</v>
      </c>
      <c r="G214" s="133">
        <v>43412</v>
      </c>
      <c r="H214" s="129" t="s">
        <v>810</v>
      </c>
      <c r="I214" s="129" t="s">
        <v>389</v>
      </c>
      <c r="J214" s="129" t="s">
        <v>3354</v>
      </c>
      <c r="K214" s="129" t="s">
        <v>542</v>
      </c>
      <c r="L214" s="129" t="s">
        <v>543</v>
      </c>
      <c r="M214" s="129" t="s">
        <v>390</v>
      </c>
      <c r="N214" s="129" t="s">
        <v>370</v>
      </c>
      <c r="O214" s="129" t="s">
        <v>314</v>
      </c>
      <c r="P214" s="3"/>
      <c r="Q214" s="129" t="s">
        <v>405</v>
      </c>
      <c r="R214" s="129" t="s">
        <v>370</v>
      </c>
      <c r="S214" s="130" t="b">
        <v>0</v>
      </c>
      <c r="T214" s="3"/>
      <c r="U214" s="3"/>
      <c r="V214" s="131">
        <v>43329</v>
      </c>
      <c r="W214" s="129" t="s">
        <v>370</v>
      </c>
      <c r="X214" s="3"/>
      <c r="Y214" s="3"/>
      <c r="Z214" s="129" t="s">
        <v>370</v>
      </c>
      <c r="AA214" s="3"/>
      <c r="AB214" s="3"/>
      <c r="AC214" s="129" t="s">
        <v>890</v>
      </c>
      <c r="AD214" s="3"/>
      <c r="AE214" s="129" t="s">
        <v>314</v>
      </c>
      <c r="AF214" s="129" t="s">
        <v>890</v>
      </c>
      <c r="AG214" s="129" t="s">
        <v>890</v>
      </c>
      <c r="AH214" s="127" t="str">
        <f t="shared" si="3"/>
        <v>FS</v>
      </c>
      <c r="AI214" s="127" t="b">
        <f>ISNUMBER(SEARCH("IRT",Table1[[#This Row],[Current_Status]]))</f>
        <v>0</v>
      </c>
      <c r="AJ214" s="128">
        <f>YEAR(Table1[[#This Row],[Project_Initiated]])</f>
        <v>2018</v>
      </c>
      <c r="AK214" s="67">
        <v>43647</v>
      </c>
      <c r="AL214" s="67" t="str">
        <f>IF(Table1[[#This Row],[Current_Status]]="Complete",IF(Table1[[#This Row],[Project_Description]]&gt;=DATE(2019,7,1),"FY 19 - 20","FY 18 - 19"),"")</f>
        <v>FY 18 - 19</v>
      </c>
      <c r="AX214"/>
      <c r="BA214" s="2"/>
    </row>
    <row r="215" spans="1:53" x14ac:dyDescent="0.25">
      <c r="A215" s="129" t="s">
        <v>1369</v>
      </c>
      <c r="B215" s="129" t="s">
        <v>370</v>
      </c>
      <c r="C215" s="129" t="s">
        <v>1369</v>
      </c>
      <c r="D215" s="130" t="b">
        <v>0</v>
      </c>
      <c r="E215" s="129" t="s">
        <v>177</v>
      </c>
      <c r="F215" s="129" t="s">
        <v>4103</v>
      </c>
      <c r="G215" s="133">
        <v>43528</v>
      </c>
      <c r="H215" s="129" t="s">
        <v>585</v>
      </c>
      <c r="I215" s="129" t="s">
        <v>3175</v>
      </c>
      <c r="J215" s="129" t="s">
        <v>3354</v>
      </c>
      <c r="K215" s="129" t="s">
        <v>542</v>
      </c>
      <c r="L215" s="129" t="s">
        <v>543</v>
      </c>
      <c r="M215" s="129" t="s">
        <v>374</v>
      </c>
      <c r="N215" s="129" t="s">
        <v>370</v>
      </c>
      <c r="O215" s="129" t="s">
        <v>314</v>
      </c>
      <c r="P215" s="3"/>
      <c r="Q215" s="129" t="s">
        <v>405</v>
      </c>
      <c r="R215" s="129" t="s">
        <v>370</v>
      </c>
      <c r="S215" s="130" t="b">
        <v>0</v>
      </c>
      <c r="T215" s="3"/>
      <c r="U215" s="3"/>
      <c r="V215" s="131">
        <v>43374</v>
      </c>
      <c r="W215" s="129" t="s">
        <v>370</v>
      </c>
      <c r="X215" s="3"/>
      <c r="Y215" s="3"/>
      <c r="Z215" s="129" t="s">
        <v>370</v>
      </c>
      <c r="AA215" s="3"/>
      <c r="AB215" s="3"/>
      <c r="AC215" s="129" t="s">
        <v>3639</v>
      </c>
      <c r="AD215" s="3"/>
      <c r="AE215" s="129" t="s">
        <v>314</v>
      </c>
      <c r="AF215" s="129" t="s">
        <v>890</v>
      </c>
      <c r="AG215" s="129" t="s">
        <v>890</v>
      </c>
      <c r="AH215" s="127" t="str">
        <f t="shared" si="3"/>
        <v>FS</v>
      </c>
      <c r="AI215" s="127" t="b">
        <f>ISNUMBER(SEARCH("IRT",Table1[[#This Row],[Current_Status]]))</f>
        <v>0</v>
      </c>
      <c r="AJ215" s="128">
        <f>YEAR(Table1[[#This Row],[Project_Initiated]])</f>
        <v>2018</v>
      </c>
      <c r="AK215" s="67">
        <v>43647</v>
      </c>
      <c r="AL215" s="67" t="str">
        <f>IF(Table1[[#This Row],[Current_Status]]="Complete",IF(Table1[[#This Row],[Project_Description]]&gt;=DATE(2019,7,1),"FY 19 - 20","FY 18 - 19"),"")</f>
        <v>FY 18 - 19</v>
      </c>
      <c r="AX215"/>
      <c r="BA215" s="2"/>
    </row>
    <row r="216" spans="1:53" x14ac:dyDescent="0.25">
      <c r="A216" s="129" t="s">
        <v>1397</v>
      </c>
      <c r="B216" s="129" t="s">
        <v>370</v>
      </c>
      <c r="C216" s="129" t="s">
        <v>1397</v>
      </c>
      <c r="D216" s="130" t="b">
        <v>0</v>
      </c>
      <c r="E216" s="129" t="s">
        <v>177</v>
      </c>
      <c r="F216" s="129" t="s">
        <v>4108</v>
      </c>
      <c r="G216" s="129" t="s">
        <v>3719</v>
      </c>
      <c r="H216" s="129" t="s">
        <v>797</v>
      </c>
      <c r="I216" s="129" t="s">
        <v>3192</v>
      </c>
      <c r="J216" s="129" t="s">
        <v>3372</v>
      </c>
      <c r="K216" s="129" t="s">
        <v>542</v>
      </c>
      <c r="L216" s="129" t="s">
        <v>543</v>
      </c>
      <c r="M216" s="129" t="s">
        <v>1398</v>
      </c>
      <c r="N216" s="129" t="s">
        <v>370</v>
      </c>
      <c r="O216" s="129" t="s">
        <v>338</v>
      </c>
      <c r="P216" s="3"/>
      <c r="Q216" s="129" t="s">
        <v>3720</v>
      </c>
      <c r="R216" s="129" t="s">
        <v>370</v>
      </c>
      <c r="S216" s="130" t="b">
        <v>0</v>
      </c>
      <c r="T216" s="3"/>
      <c r="U216" s="3"/>
      <c r="V216" s="131">
        <v>43395</v>
      </c>
      <c r="W216" s="129" t="s">
        <v>370</v>
      </c>
      <c r="X216" s="3"/>
      <c r="Y216" s="3"/>
      <c r="Z216" s="129" t="s">
        <v>370</v>
      </c>
      <c r="AA216" s="3"/>
      <c r="AB216" s="3"/>
      <c r="AC216" s="129" t="s">
        <v>370</v>
      </c>
      <c r="AD216" s="3"/>
      <c r="AE216" s="129" t="s">
        <v>328</v>
      </c>
      <c r="AF216" s="129" t="s">
        <v>3803</v>
      </c>
      <c r="AG216" s="129" t="s">
        <v>370</v>
      </c>
      <c r="AH216" s="127" t="str">
        <f t="shared" si="3"/>
        <v>FS</v>
      </c>
      <c r="AI216" s="127" t="b">
        <f>ISNUMBER(SEARCH("IRT",Table1[[#This Row],[Current_Status]]))</f>
        <v>0</v>
      </c>
      <c r="AJ216" s="128">
        <f>YEAR(Table1[[#This Row],[Project_Initiated]])</f>
        <v>2018</v>
      </c>
      <c r="AK216" s="67">
        <v>43647</v>
      </c>
      <c r="AL216" s="67" t="str">
        <f>IF(Table1[[#This Row],[Current_Status]]="Complete",IF(Table1[[#This Row],[Project_Description]]&gt;=DATE(2019,7,1),"FY 19 - 20","FY 18 - 19"),"")</f>
        <v/>
      </c>
      <c r="AX216"/>
      <c r="BA216" s="2"/>
    </row>
    <row r="217" spans="1:53" x14ac:dyDescent="0.25">
      <c r="A217" s="129" t="s">
        <v>3904</v>
      </c>
      <c r="B217" s="129" t="s">
        <v>370</v>
      </c>
      <c r="C217" s="129" t="s">
        <v>3904</v>
      </c>
      <c r="D217" s="130" t="b">
        <v>0</v>
      </c>
      <c r="E217" s="129" t="s">
        <v>177</v>
      </c>
      <c r="F217" s="129" t="s">
        <v>4109</v>
      </c>
      <c r="G217" s="133">
        <v>43634</v>
      </c>
      <c r="H217" s="129" t="s">
        <v>585</v>
      </c>
      <c r="I217" s="129" t="s">
        <v>4110</v>
      </c>
      <c r="J217" s="129" t="s">
        <v>3354</v>
      </c>
      <c r="K217" s="129" t="s">
        <v>542</v>
      </c>
      <c r="L217" s="129" t="s">
        <v>543</v>
      </c>
      <c r="M217" s="129" t="s">
        <v>1061</v>
      </c>
      <c r="N217" s="129" t="s">
        <v>370</v>
      </c>
      <c r="O217" s="129" t="s">
        <v>314</v>
      </c>
      <c r="P217" s="3"/>
      <c r="Q217" s="129" t="s">
        <v>407</v>
      </c>
      <c r="R217" s="129" t="s">
        <v>370</v>
      </c>
      <c r="S217" s="130" t="b">
        <v>1</v>
      </c>
      <c r="T217" s="3"/>
      <c r="U217" s="3"/>
      <c r="V217" s="131">
        <v>43595</v>
      </c>
      <c r="W217" s="129" t="s">
        <v>370</v>
      </c>
      <c r="X217" s="3"/>
      <c r="Y217" s="3"/>
      <c r="Z217" s="129" t="s">
        <v>370</v>
      </c>
      <c r="AA217" s="3"/>
      <c r="AB217" s="3"/>
      <c r="AC217" s="129" t="s">
        <v>4419</v>
      </c>
      <c r="AD217" s="3"/>
      <c r="AE217" s="129" t="s">
        <v>370</v>
      </c>
      <c r="AF217" s="129" t="s">
        <v>370</v>
      </c>
      <c r="AG217" s="129" t="s">
        <v>370</v>
      </c>
      <c r="AH217" s="127" t="str">
        <f t="shared" si="3"/>
        <v>FS</v>
      </c>
      <c r="AI217" s="127" t="b">
        <f>ISNUMBER(SEARCH("IRT",Table1[[#This Row],[Current_Status]]))</f>
        <v>0</v>
      </c>
      <c r="AJ217" s="128">
        <f>YEAR(Table1[[#This Row],[Project_Initiated]])</f>
        <v>2019</v>
      </c>
      <c r="AK217" s="67">
        <v>43647</v>
      </c>
      <c r="AL217" s="67" t="str">
        <f>IF(Table1[[#This Row],[Current_Status]]="Complete",IF(Table1[[#This Row],[Project_Description]]&gt;=DATE(2019,7,1),"FY 19 - 20","FY 18 - 19"),"")</f>
        <v>FY 18 - 19</v>
      </c>
      <c r="AX217"/>
      <c r="BA217" s="2"/>
    </row>
    <row r="218" spans="1:53" x14ac:dyDescent="0.25">
      <c r="A218" s="129" t="s">
        <v>550</v>
      </c>
      <c r="B218" s="129" t="s">
        <v>370</v>
      </c>
      <c r="C218" s="129" t="s">
        <v>550</v>
      </c>
      <c r="D218" s="130" t="b">
        <v>0</v>
      </c>
      <c r="E218" s="129" t="s">
        <v>177</v>
      </c>
      <c r="F218" s="129" t="s">
        <v>4111</v>
      </c>
      <c r="G218" s="133">
        <v>43412</v>
      </c>
      <c r="H218" s="129" t="s">
        <v>810</v>
      </c>
      <c r="I218" s="129" t="s">
        <v>551</v>
      </c>
      <c r="J218" s="129" t="s">
        <v>3354</v>
      </c>
      <c r="K218" s="129" t="s">
        <v>542</v>
      </c>
      <c r="L218" s="129" t="s">
        <v>543</v>
      </c>
      <c r="M218" s="129" t="s">
        <v>390</v>
      </c>
      <c r="N218" s="129" t="s">
        <v>370</v>
      </c>
      <c r="O218" s="129" t="s">
        <v>314</v>
      </c>
      <c r="P218" s="3"/>
      <c r="Q218" s="129" t="s">
        <v>407</v>
      </c>
      <c r="R218" s="129" t="s">
        <v>370</v>
      </c>
      <c r="S218" s="130" t="b">
        <v>0</v>
      </c>
      <c r="T218" s="3"/>
      <c r="U218" s="3"/>
      <c r="V218" s="131">
        <v>43333</v>
      </c>
      <c r="W218" s="129" t="s">
        <v>370</v>
      </c>
      <c r="X218" s="3"/>
      <c r="Y218" s="3"/>
      <c r="Z218" s="129" t="s">
        <v>370</v>
      </c>
      <c r="AA218" s="3"/>
      <c r="AB218" s="3"/>
      <c r="AC218" s="129" t="s">
        <v>890</v>
      </c>
      <c r="AD218" s="3"/>
      <c r="AE218" s="129" t="s">
        <v>314</v>
      </c>
      <c r="AF218" s="129" t="s">
        <v>890</v>
      </c>
      <c r="AG218" s="129" t="s">
        <v>890</v>
      </c>
      <c r="AH218" s="127" t="str">
        <f t="shared" si="3"/>
        <v>FS</v>
      </c>
      <c r="AI218" s="127" t="b">
        <f>ISNUMBER(SEARCH("IRT",Table1[[#This Row],[Current_Status]]))</f>
        <v>0</v>
      </c>
      <c r="AJ218" s="128">
        <f>YEAR(Table1[[#This Row],[Project_Initiated]])</f>
        <v>2018</v>
      </c>
      <c r="AK218" s="67">
        <v>43647</v>
      </c>
      <c r="AL218" s="67" t="str">
        <f>IF(Table1[[#This Row],[Current_Status]]="Complete",IF(Table1[[#This Row],[Project_Description]]&gt;=DATE(2019,7,1),"FY 19 - 20","FY 18 - 19"),"")</f>
        <v>FY 18 - 19</v>
      </c>
      <c r="AX218"/>
      <c r="BA218" s="2"/>
    </row>
    <row r="219" spans="1:53" x14ac:dyDescent="0.25">
      <c r="A219" s="129" t="s">
        <v>552</v>
      </c>
      <c r="B219" s="129" t="s">
        <v>370</v>
      </c>
      <c r="C219" s="129" t="s">
        <v>552</v>
      </c>
      <c r="D219" s="130" t="b">
        <v>0</v>
      </c>
      <c r="E219" s="129" t="s">
        <v>177</v>
      </c>
      <c r="F219" s="129" t="s">
        <v>4115</v>
      </c>
      <c r="G219" s="133">
        <v>43412</v>
      </c>
      <c r="H219" s="129" t="s">
        <v>810</v>
      </c>
      <c r="I219" s="129" t="s">
        <v>553</v>
      </c>
      <c r="J219" s="129" t="s">
        <v>3354</v>
      </c>
      <c r="K219" s="129" t="s">
        <v>542</v>
      </c>
      <c r="L219" s="129" t="s">
        <v>543</v>
      </c>
      <c r="M219" s="129" t="s">
        <v>544</v>
      </c>
      <c r="N219" s="129" t="s">
        <v>370</v>
      </c>
      <c r="O219" s="129" t="s">
        <v>314</v>
      </c>
      <c r="P219" s="3"/>
      <c r="Q219" s="129" t="s">
        <v>409</v>
      </c>
      <c r="R219" s="129" t="s">
        <v>370</v>
      </c>
      <c r="S219" s="130" t="b">
        <v>0</v>
      </c>
      <c r="T219" s="3"/>
      <c r="U219" s="3"/>
      <c r="V219" s="131">
        <v>43339</v>
      </c>
      <c r="W219" s="129" t="s">
        <v>370</v>
      </c>
      <c r="X219" s="3"/>
      <c r="Y219" s="3"/>
      <c r="Z219" s="129" t="s">
        <v>370</v>
      </c>
      <c r="AA219" s="3"/>
      <c r="AB219" s="3"/>
      <c r="AC219" s="129" t="s">
        <v>890</v>
      </c>
      <c r="AD219" s="3"/>
      <c r="AE219" s="129" t="s">
        <v>314</v>
      </c>
      <c r="AF219" s="129" t="s">
        <v>890</v>
      </c>
      <c r="AG219" s="129" t="s">
        <v>890</v>
      </c>
      <c r="AH219" s="127" t="str">
        <f t="shared" si="3"/>
        <v>FS</v>
      </c>
      <c r="AI219" s="127" t="b">
        <f>ISNUMBER(SEARCH("IRT",Table1[[#This Row],[Current_Status]]))</f>
        <v>0</v>
      </c>
      <c r="AJ219" s="128">
        <f>YEAR(Table1[[#This Row],[Project_Initiated]])</f>
        <v>2018</v>
      </c>
      <c r="AK219" s="67">
        <v>43647</v>
      </c>
      <c r="AL219" s="67" t="str">
        <f>IF(Table1[[#This Row],[Current_Status]]="Complete",IF(Table1[[#This Row],[Project_Description]]&gt;=DATE(2019,7,1),"FY 19 - 20","FY 18 - 19"),"")</f>
        <v>FY 18 - 19</v>
      </c>
      <c r="AX219"/>
      <c r="BA219" s="2"/>
    </row>
    <row r="220" spans="1:53" x14ac:dyDescent="0.25">
      <c r="A220" s="129" t="s">
        <v>3905</v>
      </c>
      <c r="B220" s="129" t="s">
        <v>370</v>
      </c>
      <c r="C220" s="129" t="s">
        <v>3905</v>
      </c>
      <c r="D220" s="130" t="b">
        <v>0</v>
      </c>
      <c r="E220" s="129" t="s">
        <v>177</v>
      </c>
      <c r="F220" s="129" t="s">
        <v>4112</v>
      </c>
      <c r="G220" s="133">
        <v>43636</v>
      </c>
      <c r="H220" s="129" t="s">
        <v>798</v>
      </c>
      <c r="I220" s="129" t="s">
        <v>4113</v>
      </c>
      <c r="J220" s="129" t="s">
        <v>3354</v>
      </c>
      <c r="K220" s="129" t="s">
        <v>542</v>
      </c>
      <c r="L220" s="129" t="s">
        <v>543</v>
      </c>
      <c r="M220" s="129" t="s">
        <v>4114</v>
      </c>
      <c r="N220" s="129" t="s">
        <v>370</v>
      </c>
      <c r="O220" s="129" t="s">
        <v>314</v>
      </c>
      <c r="P220" s="3"/>
      <c r="Q220" s="129" t="s">
        <v>409</v>
      </c>
      <c r="R220" s="129" t="s">
        <v>370</v>
      </c>
      <c r="S220" s="130" t="b">
        <v>1</v>
      </c>
      <c r="T220" s="3"/>
      <c r="U220" s="3"/>
      <c r="V220" s="131">
        <v>43605</v>
      </c>
      <c r="W220" s="129" t="s">
        <v>370</v>
      </c>
      <c r="X220" s="3"/>
      <c r="Y220" s="3"/>
      <c r="Z220" s="129" t="s">
        <v>370</v>
      </c>
      <c r="AA220" s="3"/>
      <c r="AB220" s="3"/>
      <c r="AC220" s="129" t="s">
        <v>4454</v>
      </c>
      <c r="AD220" s="3"/>
      <c r="AE220" s="129" t="s">
        <v>370</v>
      </c>
      <c r="AF220" s="129" t="s">
        <v>370</v>
      </c>
      <c r="AG220" s="129" t="s">
        <v>370</v>
      </c>
      <c r="AH220" s="127" t="str">
        <f t="shared" si="3"/>
        <v>FS</v>
      </c>
      <c r="AI220" s="127" t="b">
        <f>ISNUMBER(SEARCH("IRT",Table1[[#This Row],[Current_Status]]))</f>
        <v>0</v>
      </c>
      <c r="AJ220" s="128">
        <f>YEAR(Table1[[#This Row],[Project_Initiated]])</f>
        <v>2019</v>
      </c>
      <c r="AK220" s="67">
        <v>43647</v>
      </c>
      <c r="AL220" s="67" t="str">
        <f>IF(Table1[[#This Row],[Current_Status]]="Complete",IF(Table1[[#This Row],[Project_Description]]&gt;=DATE(2019,7,1),"FY 19 - 20","FY 18 - 19"),"")</f>
        <v>FY 18 - 19</v>
      </c>
      <c r="AX220"/>
      <c r="BA220" s="2"/>
    </row>
    <row r="221" spans="1:53" x14ac:dyDescent="0.25">
      <c r="A221" s="129" t="s">
        <v>3906</v>
      </c>
      <c r="B221" s="129" t="s">
        <v>370</v>
      </c>
      <c r="C221" s="129" t="s">
        <v>3906</v>
      </c>
      <c r="D221" s="130" t="b">
        <v>0</v>
      </c>
      <c r="E221" s="129" t="s">
        <v>177</v>
      </c>
      <c r="F221" s="129" t="s">
        <v>4117</v>
      </c>
      <c r="G221" s="129"/>
      <c r="H221" s="129" t="s">
        <v>810</v>
      </c>
      <c r="I221" s="129" t="s">
        <v>4118</v>
      </c>
      <c r="J221" s="129" t="s">
        <v>3355</v>
      </c>
      <c r="K221" s="129" t="s">
        <v>542</v>
      </c>
      <c r="L221" s="129" t="s">
        <v>543</v>
      </c>
      <c r="M221" s="129" t="s">
        <v>390</v>
      </c>
      <c r="N221" s="129" t="s">
        <v>370</v>
      </c>
      <c r="O221" s="129" t="s">
        <v>314</v>
      </c>
      <c r="P221" s="3"/>
      <c r="Q221" s="129" t="s">
        <v>412</v>
      </c>
      <c r="R221" s="129" t="s">
        <v>370</v>
      </c>
      <c r="S221" s="130" t="b">
        <v>0</v>
      </c>
      <c r="T221" s="3"/>
      <c r="U221" s="3"/>
      <c r="V221" s="131">
        <v>43606</v>
      </c>
      <c r="W221" s="129" t="s">
        <v>370</v>
      </c>
      <c r="X221" s="3"/>
      <c r="Y221" s="3"/>
      <c r="Z221" s="129" t="s">
        <v>370</v>
      </c>
      <c r="AA221" s="3"/>
      <c r="AB221" s="3"/>
      <c r="AC221" s="129" t="s">
        <v>370</v>
      </c>
      <c r="AD221" s="3"/>
      <c r="AE221" s="129" t="s">
        <v>370</v>
      </c>
      <c r="AF221" s="129" t="s">
        <v>370</v>
      </c>
      <c r="AG221" s="129" t="s">
        <v>370</v>
      </c>
      <c r="AH221" s="127" t="str">
        <f t="shared" si="3"/>
        <v>FS</v>
      </c>
      <c r="AI221" s="127" t="b">
        <f>ISNUMBER(SEARCH("IRT",Table1[[#This Row],[Current_Status]]))</f>
        <v>0</v>
      </c>
      <c r="AJ221" s="128">
        <f>YEAR(Table1[[#This Row],[Project_Initiated]])</f>
        <v>2019</v>
      </c>
      <c r="AK221" s="67">
        <v>43647</v>
      </c>
      <c r="AL221" s="67" t="str">
        <f>IF(Table1[[#This Row],[Current_Status]]="Complete",IF(Table1[[#This Row],[Project_Description]]&gt;=DATE(2019,7,1),"FY 19 - 20","FY 18 - 19"),"")</f>
        <v/>
      </c>
      <c r="AX221"/>
      <c r="BA221" s="2"/>
    </row>
    <row r="222" spans="1:53" x14ac:dyDescent="0.25">
      <c r="A222" s="129" t="s">
        <v>554</v>
      </c>
      <c r="B222" s="129" t="s">
        <v>370</v>
      </c>
      <c r="C222" s="129" t="s">
        <v>554</v>
      </c>
      <c r="D222" s="130" t="b">
        <v>0</v>
      </c>
      <c r="E222" s="129" t="s">
        <v>177</v>
      </c>
      <c r="F222" s="129" t="s">
        <v>4116</v>
      </c>
      <c r="G222" s="133">
        <v>43412</v>
      </c>
      <c r="H222" s="129" t="s">
        <v>809</v>
      </c>
      <c r="I222" s="129" t="s">
        <v>3205</v>
      </c>
      <c r="J222" s="129" t="s">
        <v>3354</v>
      </c>
      <c r="K222" s="129" t="s">
        <v>542</v>
      </c>
      <c r="L222" s="129" t="s">
        <v>543</v>
      </c>
      <c r="M222" s="129" t="s">
        <v>375</v>
      </c>
      <c r="N222" s="129" t="s">
        <v>370</v>
      </c>
      <c r="O222" s="129" t="s">
        <v>314</v>
      </c>
      <c r="P222" s="3"/>
      <c r="Q222" s="129" t="s">
        <v>412</v>
      </c>
      <c r="R222" s="129" t="s">
        <v>370</v>
      </c>
      <c r="S222" s="130" t="b">
        <v>0</v>
      </c>
      <c r="T222" s="3"/>
      <c r="U222" s="3"/>
      <c r="V222" s="131">
        <v>43340</v>
      </c>
      <c r="W222" s="129" t="s">
        <v>370</v>
      </c>
      <c r="X222" s="3"/>
      <c r="Y222" s="3"/>
      <c r="Z222" s="129" t="s">
        <v>370</v>
      </c>
      <c r="AA222" s="3"/>
      <c r="AB222" s="3"/>
      <c r="AC222" s="129" t="s">
        <v>890</v>
      </c>
      <c r="AD222" s="3"/>
      <c r="AE222" s="129" t="s">
        <v>314</v>
      </c>
      <c r="AF222" s="129" t="s">
        <v>890</v>
      </c>
      <c r="AG222" s="129" t="s">
        <v>890</v>
      </c>
      <c r="AH222" s="127" t="str">
        <f t="shared" si="3"/>
        <v>FS</v>
      </c>
      <c r="AI222" s="127" t="b">
        <f>ISNUMBER(SEARCH("IRT",Table1[[#This Row],[Current_Status]]))</f>
        <v>0</v>
      </c>
      <c r="AJ222" s="128">
        <f>YEAR(Table1[[#This Row],[Project_Initiated]])</f>
        <v>2018</v>
      </c>
      <c r="AK222" s="67">
        <v>43647</v>
      </c>
      <c r="AL222" s="67" t="str">
        <f>IF(Table1[[#This Row],[Current_Status]]="Complete",IF(Table1[[#This Row],[Project_Description]]&gt;=DATE(2019,7,1),"FY 19 - 20","FY 18 - 19"),"")</f>
        <v>FY 18 - 19</v>
      </c>
      <c r="AX222"/>
      <c r="BA222" s="2"/>
    </row>
    <row r="223" spans="1:53" x14ac:dyDescent="0.25">
      <c r="A223" s="129" t="s">
        <v>555</v>
      </c>
      <c r="B223" s="129" t="s">
        <v>370</v>
      </c>
      <c r="C223" s="129" t="s">
        <v>555</v>
      </c>
      <c r="D223" s="130" t="b">
        <v>0</v>
      </c>
      <c r="E223" s="129" t="s">
        <v>177</v>
      </c>
      <c r="F223" s="129" t="s">
        <v>4119</v>
      </c>
      <c r="G223" s="133">
        <v>43412</v>
      </c>
      <c r="H223" s="129" t="s">
        <v>1482</v>
      </c>
      <c r="I223" s="129" t="s">
        <v>370</v>
      </c>
      <c r="J223" s="129" t="s">
        <v>3354</v>
      </c>
      <c r="K223" s="129" t="s">
        <v>542</v>
      </c>
      <c r="L223" s="129" t="s">
        <v>543</v>
      </c>
      <c r="M223" s="129" t="s">
        <v>556</v>
      </c>
      <c r="N223" s="129" t="s">
        <v>370</v>
      </c>
      <c r="O223" s="129" t="s">
        <v>314</v>
      </c>
      <c r="P223" s="3"/>
      <c r="Q223" s="129" t="s">
        <v>414</v>
      </c>
      <c r="R223" s="129" t="s">
        <v>370</v>
      </c>
      <c r="S223" s="130" t="b">
        <v>0</v>
      </c>
      <c r="T223" s="3"/>
      <c r="U223" s="3"/>
      <c r="V223" s="131">
        <v>43333</v>
      </c>
      <c r="W223" s="129" t="s">
        <v>370</v>
      </c>
      <c r="X223" s="3"/>
      <c r="Y223" s="3"/>
      <c r="Z223" s="129" t="s">
        <v>370</v>
      </c>
      <c r="AA223" s="3"/>
      <c r="AB223" s="3"/>
      <c r="AC223" s="129" t="s">
        <v>890</v>
      </c>
      <c r="AD223" s="3"/>
      <c r="AE223" s="129" t="s">
        <v>314</v>
      </c>
      <c r="AF223" s="129" t="s">
        <v>890</v>
      </c>
      <c r="AG223" s="129" t="s">
        <v>890</v>
      </c>
      <c r="AH223" s="127" t="str">
        <f t="shared" si="3"/>
        <v>FS</v>
      </c>
      <c r="AI223" s="127" t="b">
        <f>ISNUMBER(SEARCH("IRT",Table1[[#This Row],[Current_Status]]))</f>
        <v>0</v>
      </c>
      <c r="AJ223" s="128">
        <f>YEAR(Table1[[#This Row],[Project_Initiated]])</f>
        <v>2018</v>
      </c>
      <c r="AK223" s="67">
        <v>43647</v>
      </c>
      <c r="AL223" s="67" t="str">
        <f>IF(Table1[[#This Row],[Current_Status]]="Complete",IF(Table1[[#This Row],[Project_Description]]&gt;=DATE(2019,7,1),"FY 19 - 20","FY 18 - 19"),"")</f>
        <v>FY 18 - 19</v>
      </c>
      <c r="AX223"/>
      <c r="BA223" s="2"/>
    </row>
    <row r="224" spans="1:53" x14ac:dyDescent="0.25">
      <c r="A224" s="129" t="s">
        <v>557</v>
      </c>
      <c r="B224" s="129" t="s">
        <v>370</v>
      </c>
      <c r="C224" s="129" t="s">
        <v>557</v>
      </c>
      <c r="D224" s="130" t="b">
        <v>0</v>
      </c>
      <c r="E224" s="129" t="s">
        <v>177</v>
      </c>
      <c r="F224" s="129" t="s">
        <v>4120</v>
      </c>
      <c r="G224" s="133">
        <v>43592</v>
      </c>
      <c r="H224" s="129" t="s">
        <v>810</v>
      </c>
      <c r="I224" s="129" t="s">
        <v>558</v>
      </c>
      <c r="J224" s="129" t="s">
        <v>3354</v>
      </c>
      <c r="K224" s="129" t="s">
        <v>542</v>
      </c>
      <c r="L224" s="129" t="s">
        <v>543</v>
      </c>
      <c r="M224" s="129" t="s">
        <v>559</v>
      </c>
      <c r="N224" s="129" t="s">
        <v>370</v>
      </c>
      <c r="O224" s="129" t="s">
        <v>314</v>
      </c>
      <c r="P224" s="3"/>
      <c r="Q224" s="129" t="s">
        <v>417</v>
      </c>
      <c r="R224" s="129" t="s">
        <v>370</v>
      </c>
      <c r="S224" s="130" t="b">
        <v>0</v>
      </c>
      <c r="T224" s="3"/>
      <c r="U224" s="3"/>
      <c r="V224" s="131">
        <v>43321</v>
      </c>
      <c r="W224" s="129" t="s">
        <v>370</v>
      </c>
      <c r="X224" s="3"/>
      <c r="Y224" s="3"/>
      <c r="Z224" s="129" t="s">
        <v>370</v>
      </c>
      <c r="AA224" s="3"/>
      <c r="AB224" s="3"/>
      <c r="AC224" s="129" t="s">
        <v>3825</v>
      </c>
      <c r="AD224" s="3"/>
      <c r="AE224" s="129" t="s">
        <v>314</v>
      </c>
      <c r="AF224" s="129" t="s">
        <v>890</v>
      </c>
      <c r="AG224" s="129" t="s">
        <v>890</v>
      </c>
      <c r="AH224" s="127" t="str">
        <f t="shared" si="3"/>
        <v>FS</v>
      </c>
      <c r="AI224" s="127" t="b">
        <f>ISNUMBER(SEARCH("IRT",Table1[[#This Row],[Current_Status]]))</f>
        <v>0</v>
      </c>
      <c r="AJ224" s="128">
        <f>YEAR(Table1[[#This Row],[Project_Initiated]])</f>
        <v>2018</v>
      </c>
      <c r="AK224" s="67">
        <v>43647</v>
      </c>
      <c r="AL224" s="67" t="str">
        <f>IF(Table1[[#This Row],[Current_Status]]="Complete",IF(Table1[[#This Row],[Project_Description]]&gt;=DATE(2019,7,1),"FY 19 - 20","FY 18 - 19"),"")</f>
        <v>FY 18 - 19</v>
      </c>
      <c r="AX224"/>
      <c r="BA224" s="2"/>
    </row>
    <row r="225" spans="1:53" x14ac:dyDescent="0.25">
      <c r="A225" s="129" t="s">
        <v>560</v>
      </c>
      <c r="B225" s="129" t="s">
        <v>370</v>
      </c>
      <c r="C225" s="129" t="s">
        <v>560</v>
      </c>
      <c r="D225" s="130" t="b">
        <v>0</v>
      </c>
      <c r="E225" s="129" t="s">
        <v>177</v>
      </c>
      <c r="F225" s="129" t="s">
        <v>4121</v>
      </c>
      <c r="G225" s="133">
        <v>43412</v>
      </c>
      <c r="H225" s="129" t="s">
        <v>810</v>
      </c>
      <c r="I225" s="129" t="s">
        <v>48</v>
      </c>
      <c r="J225" s="129" t="s">
        <v>3354</v>
      </c>
      <c r="K225" s="129" t="s">
        <v>542</v>
      </c>
      <c r="L225" s="129" t="s">
        <v>543</v>
      </c>
      <c r="M225" s="129" t="s">
        <v>391</v>
      </c>
      <c r="N225" s="129" t="s">
        <v>370</v>
      </c>
      <c r="O225" s="129" t="s">
        <v>314</v>
      </c>
      <c r="P225" s="3"/>
      <c r="Q225" s="129" t="s">
        <v>561</v>
      </c>
      <c r="R225" s="129" t="s">
        <v>370</v>
      </c>
      <c r="S225" s="130" t="b">
        <v>0</v>
      </c>
      <c r="T225" s="3"/>
      <c r="U225" s="3"/>
      <c r="V225" s="131">
        <v>43271</v>
      </c>
      <c r="W225" s="129" t="s">
        <v>370</v>
      </c>
      <c r="X225" s="3"/>
      <c r="Y225" s="3"/>
      <c r="Z225" s="129" t="s">
        <v>370</v>
      </c>
      <c r="AA225" s="3"/>
      <c r="AB225" s="3"/>
      <c r="AC225" s="129" t="s">
        <v>890</v>
      </c>
      <c r="AD225" s="3"/>
      <c r="AE225" s="129" t="s">
        <v>314</v>
      </c>
      <c r="AF225" s="129" t="s">
        <v>890</v>
      </c>
      <c r="AG225" s="129" t="s">
        <v>890</v>
      </c>
      <c r="AH225" s="127" t="str">
        <f t="shared" si="3"/>
        <v>FS</v>
      </c>
      <c r="AI225" s="127" t="b">
        <f>ISNUMBER(SEARCH("IRT",Table1[[#This Row],[Current_Status]]))</f>
        <v>0</v>
      </c>
      <c r="AJ225" s="128">
        <f>YEAR(Table1[[#This Row],[Project_Initiated]])</f>
        <v>2018</v>
      </c>
      <c r="AK225" s="67">
        <v>43647</v>
      </c>
      <c r="AL225" s="67" t="str">
        <f>IF(Table1[[#This Row],[Current_Status]]="Complete",IF(Table1[[#This Row],[Project_Description]]&gt;=DATE(2019,7,1),"FY 19 - 20","FY 18 - 19"),"")</f>
        <v>FY 18 - 19</v>
      </c>
      <c r="AX225"/>
      <c r="BA225" s="2"/>
    </row>
    <row r="226" spans="1:53" x14ac:dyDescent="0.25">
      <c r="A226" s="129" t="s">
        <v>562</v>
      </c>
      <c r="B226" s="129" t="s">
        <v>370</v>
      </c>
      <c r="C226" s="129" t="s">
        <v>562</v>
      </c>
      <c r="D226" s="130" t="b">
        <v>0</v>
      </c>
      <c r="E226" s="129" t="s">
        <v>177</v>
      </c>
      <c r="F226" s="129" t="s">
        <v>4122</v>
      </c>
      <c r="G226" s="133">
        <v>43412</v>
      </c>
      <c r="H226" s="129" t="s">
        <v>788</v>
      </c>
      <c r="I226" s="129" t="s">
        <v>3206</v>
      </c>
      <c r="J226" s="129" t="s">
        <v>3354</v>
      </c>
      <c r="K226" s="129" t="s">
        <v>542</v>
      </c>
      <c r="L226" s="129" t="s">
        <v>543</v>
      </c>
      <c r="M226" s="129" t="s">
        <v>374</v>
      </c>
      <c r="N226" s="129" t="s">
        <v>370</v>
      </c>
      <c r="O226" s="129" t="s">
        <v>314</v>
      </c>
      <c r="P226" s="3"/>
      <c r="Q226" s="129" t="s">
        <v>563</v>
      </c>
      <c r="R226" s="129" t="s">
        <v>370</v>
      </c>
      <c r="S226" s="130" t="b">
        <v>0</v>
      </c>
      <c r="T226" s="3"/>
      <c r="U226" s="3"/>
      <c r="V226" s="131">
        <v>43334</v>
      </c>
      <c r="W226" s="129" t="s">
        <v>370</v>
      </c>
      <c r="X226" s="3"/>
      <c r="Y226" s="3"/>
      <c r="Z226" s="129" t="s">
        <v>370</v>
      </c>
      <c r="AA226" s="3"/>
      <c r="AB226" s="3"/>
      <c r="AC226" s="129" t="s">
        <v>890</v>
      </c>
      <c r="AD226" s="3"/>
      <c r="AE226" s="129" t="s">
        <v>314</v>
      </c>
      <c r="AF226" s="129" t="s">
        <v>890</v>
      </c>
      <c r="AG226" s="129" t="s">
        <v>890</v>
      </c>
      <c r="AH226" s="127" t="str">
        <f t="shared" si="3"/>
        <v>FS</v>
      </c>
      <c r="AI226" s="127" t="b">
        <f>ISNUMBER(SEARCH("IRT",Table1[[#This Row],[Current_Status]]))</f>
        <v>0</v>
      </c>
      <c r="AJ226" s="128">
        <f>YEAR(Table1[[#This Row],[Project_Initiated]])</f>
        <v>2018</v>
      </c>
      <c r="AK226" s="67">
        <v>43647</v>
      </c>
      <c r="AL226" s="67" t="str">
        <f>IF(Table1[[#This Row],[Current_Status]]="Complete",IF(Table1[[#This Row],[Project_Description]]&gt;=DATE(2019,7,1),"FY 19 - 20","FY 18 - 19"),"")</f>
        <v>FY 18 - 19</v>
      </c>
      <c r="AX226"/>
      <c r="BA226" s="2"/>
    </row>
    <row r="227" spans="1:53" x14ac:dyDescent="0.25">
      <c r="A227" s="129" t="s">
        <v>564</v>
      </c>
      <c r="B227" s="129" t="s">
        <v>370</v>
      </c>
      <c r="C227" s="129" t="s">
        <v>564</v>
      </c>
      <c r="D227" s="130" t="b">
        <v>0</v>
      </c>
      <c r="E227" s="129" t="s">
        <v>177</v>
      </c>
      <c r="F227" s="129" t="s">
        <v>4123</v>
      </c>
      <c r="G227" s="133">
        <v>43542</v>
      </c>
      <c r="H227" s="129" t="s">
        <v>810</v>
      </c>
      <c r="I227" s="129" t="s">
        <v>3207</v>
      </c>
      <c r="J227" s="129" t="s">
        <v>3354</v>
      </c>
      <c r="K227" s="129" t="s">
        <v>542</v>
      </c>
      <c r="L227" s="129" t="s">
        <v>543</v>
      </c>
      <c r="M227" s="129" t="s">
        <v>392</v>
      </c>
      <c r="N227" s="129" t="s">
        <v>370</v>
      </c>
      <c r="O227" s="129" t="s">
        <v>338</v>
      </c>
      <c r="P227" s="3"/>
      <c r="Q227" s="129" t="s">
        <v>565</v>
      </c>
      <c r="R227" s="129" t="s">
        <v>565</v>
      </c>
      <c r="S227" s="130" t="b">
        <v>0</v>
      </c>
      <c r="T227" s="3"/>
      <c r="U227" s="3"/>
      <c r="V227" s="131">
        <v>43165</v>
      </c>
      <c r="W227" s="129" t="s">
        <v>370</v>
      </c>
      <c r="X227" s="3"/>
      <c r="Y227" s="3"/>
      <c r="Z227" s="129" t="s">
        <v>370</v>
      </c>
      <c r="AA227" s="3"/>
      <c r="AB227" s="3"/>
      <c r="AC227" s="129" t="s">
        <v>3643</v>
      </c>
      <c r="AD227" s="3"/>
      <c r="AE227" s="129" t="s">
        <v>328</v>
      </c>
      <c r="AF227" s="129" t="s">
        <v>1128</v>
      </c>
      <c r="AG227" s="129" t="s">
        <v>3412</v>
      </c>
      <c r="AH227" s="127" t="str">
        <f t="shared" si="3"/>
        <v>FS</v>
      </c>
      <c r="AI227" s="127" t="b">
        <f>ISNUMBER(SEARCH("IRT",Table1[[#This Row],[Current_Status]]))</f>
        <v>0</v>
      </c>
      <c r="AJ227" s="128">
        <f>YEAR(Table1[[#This Row],[Project_Initiated]])</f>
        <v>2018</v>
      </c>
      <c r="AK227" s="67">
        <v>43647</v>
      </c>
      <c r="AL227" s="67" t="str">
        <f>IF(Table1[[#This Row],[Current_Status]]="Complete",IF(Table1[[#This Row],[Project_Description]]&gt;=DATE(2019,7,1),"FY 19 - 20","FY 18 - 19"),"")</f>
        <v>FY 18 - 19</v>
      </c>
      <c r="AX227"/>
      <c r="BA227" s="2"/>
    </row>
    <row r="228" spans="1:53" x14ac:dyDescent="0.25">
      <c r="A228" s="129" t="s">
        <v>3907</v>
      </c>
      <c r="B228" s="129" t="s">
        <v>370</v>
      </c>
      <c r="C228" s="129" t="s">
        <v>3907</v>
      </c>
      <c r="D228" s="130" t="b">
        <v>0</v>
      </c>
      <c r="E228" s="129" t="s">
        <v>177</v>
      </c>
      <c r="F228" s="129" t="s">
        <v>4124</v>
      </c>
      <c r="G228" s="129"/>
      <c r="H228" s="129" t="s">
        <v>797</v>
      </c>
      <c r="I228" s="129" t="s">
        <v>3227</v>
      </c>
      <c r="J228" s="129" t="s">
        <v>3355</v>
      </c>
      <c r="K228" s="129" t="s">
        <v>542</v>
      </c>
      <c r="L228" s="129" t="s">
        <v>543</v>
      </c>
      <c r="M228" s="129" t="s">
        <v>4095</v>
      </c>
      <c r="N228" s="129" t="s">
        <v>370</v>
      </c>
      <c r="O228" s="129" t="s">
        <v>314</v>
      </c>
      <c r="P228" s="3"/>
      <c r="Q228" s="129" t="s">
        <v>419</v>
      </c>
      <c r="R228" s="129" t="s">
        <v>370</v>
      </c>
      <c r="S228" s="130" t="b">
        <v>1</v>
      </c>
      <c r="T228" s="3"/>
      <c r="U228" s="3"/>
      <c r="V228" s="131">
        <v>43595</v>
      </c>
      <c r="W228" s="129" t="s">
        <v>370</v>
      </c>
      <c r="X228" s="3"/>
      <c r="Y228" s="3"/>
      <c r="Z228" s="129" t="s">
        <v>370</v>
      </c>
      <c r="AA228" s="3"/>
      <c r="AB228" s="3"/>
      <c r="AC228" s="129" t="s">
        <v>370</v>
      </c>
      <c r="AD228" s="3"/>
      <c r="AE228" s="129" t="s">
        <v>370</v>
      </c>
      <c r="AF228" s="129" t="s">
        <v>370</v>
      </c>
      <c r="AG228" s="129" t="s">
        <v>370</v>
      </c>
      <c r="AH228" s="127" t="str">
        <f t="shared" si="3"/>
        <v>FS</v>
      </c>
      <c r="AI228" s="127" t="b">
        <f>ISNUMBER(SEARCH("IRT",Table1[[#This Row],[Current_Status]]))</f>
        <v>0</v>
      </c>
      <c r="AJ228" s="128">
        <f>YEAR(Table1[[#This Row],[Project_Initiated]])</f>
        <v>2019</v>
      </c>
      <c r="AK228" s="67">
        <v>43647</v>
      </c>
      <c r="AL228" s="67" t="str">
        <f>IF(Table1[[#This Row],[Current_Status]]="Complete",IF(Table1[[#This Row],[Project_Description]]&gt;=DATE(2019,7,1),"FY 19 - 20","FY 18 - 19"),"")</f>
        <v/>
      </c>
      <c r="AX228"/>
      <c r="BA228" s="2"/>
    </row>
    <row r="229" spans="1:53" x14ac:dyDescent="0.25">
      <c r="A229" s="129" t="s">
        <v>3187</v>
      </c>
      <c r="B229" s="129" t="s">
        <v>370</v>
      </c>
      <c r="C229" s="129" t="s">
        <v>3187</v>
      </c>
      <c r="D229" s="130" t="b">
        <v>0</v>
      </c>
      <c r="E229" s="129" t="s">
        <v>177</v>
      </c>
      <c r="F229" s="129" t="s">
        <v>4125</v>
      </c>
      <c r="G229" s="133">
        <v>43528</v>
      </c>
      <c r="H229" s="129" t="s">
        <v>809</v>
      </c>
      <c r="I229" s="129" t="s">
        <v>370</v>
      </c>
      <c r="J229" s="129" t="s">
        <v>3354</v>
      </c>
      <c r="K229" s="129" t="s">
        <v>542</v>
      </c>
      <c r="L229" s="129" t="s">
        <v>543</v>
      </c>
      <c r="M229" s="129" t="s">
        <v>375</v>
      </c>
      <c r="N229" s="129" t="s">
        <v>370</v>
      </c>
      <c r="O229" s="129" t="s">
        <v>314</v>
      </c>
      <c r="P229" s="3"/>
      <c r="Q229" s="129" t="s">
        <v>419</v>
      </c>
      <c r="R229" s="129" t="s">
        <v>370</v>
      </c>
      <c r="S229" s="130" t="b">
        <v>0</v>
      </c>
      <c r="T229" s="3"/>
      <c r="U229" s="3"/>
      <c r="V229" s="131">
        <v>43402</v>
      </c>
      <c r="W229" s="129" t="s">
        <v>370</v>
      </c>
      <c r="X229" s="3"/>
      <c r="Y229" s="3"/>
      <c r="Z229" s="129" t="s">
        <v>370</v>
      </c>
      <c r="AA229" s="3"/>
      <c r="AB229" s="3"/>
      <c r="AC229" s="129" t="s">
        <v>3639</v>
      </c>
      <c r="AD229" s="3"/>
      <c r="AE229" s="129" t="s">
        <v>314</v>
      </c>
      <c r="AF229" s="129" t="s">
        <v>890</v>
      </c>
      <c r="AG229" s="129" t="s">
        <v>890</v>
      </c>
      <c r="AH229" s="127" t="str">
        <f t="shared" si="3"/>
        <v>FS</v>
      </c>
      <c r="AI229" s="127" t="b">
        <f>ISNUMBER(SEARCH("IRT",Table1[[#This Row],[Current_Status]]))</f>
        <v>0</v>
      </c>
      <c r="AJ229" s="128">
        <f>YEAR(Table1[[#This Row],[Project_Initiated]])</f>
        <v>2018</v>
      </c>
      <c r="AK229" s="67">
        <v>43647</v>
      </c>
      <c r="AL229" s="67" t="str">
        <f>IF(Table1[[#This Row],[Current_Status]]="Complete",IF(Table1[[#This Row],[Project_Description]]&gt;=DATE(2019,7,1),"FY 19 - 20","FY 18 - 19"),"")</f>
        <v>FY 18 - 19</v>
      </c>
      <c r="AX229"/>
      <c r="BA229" s="2"/>
    </row>
    <row r="230" spans="1:53" x14ac:dyDescent="0.25">
      <c r="A230" s="129" t="s">
        <v>566</v>
      </c>
      <c r="B230" s="129" t="s">
        <v>370</v>
      </c>
      <c r="C230" s="129" t="s">
        <v>566</v>
      </c>
      <c r="D230" s="130" t="b">
        <v>0</v>
      </c>
      <c r="E230" s="129" t="s">
        <v>177</v>
      </c>
      <c r="F230" s="129" t="s">
        <v>4126</v>
      </c>
      <c r="G230" s="133">
        <v>43412</v>
      </c>
      <c r="H230" s="129" t="s">
        <v>810</v>
      </c>
      <c r="I230" s="129" t="s">
        <v>567</v>
      </c>
      <c r="J230" s="129" t="s">
        <v>3354</v>
      </c>
      <c r="K230" s="129" t="s">
        <v>542</v>
      </c>
      <c r="L230" s="129" t="s">
        <v>543</v>
      </c>
      <c r="M230" s="129" t="s">
        <v>568</v>
      </c>
      <c r="N230" s="129" t="s">
        <v>370</v>
      </c>
      <c r="O230" s="129" t="s">
        <v>314</v>
      </c>
      <c r="P230" s="3"/>
      <c r="Q230" s="129" t="s">
        <v>569</v>
      </c>
      <c r="R230" s="129" t="s">
        <v>574</v>
      </c>
      <c r="S230" s="130" t="b">
        <v>0</v>
      </c>
      <c r="T230" s="3"/>
      <c r="U230" s="3"/>
      <c r="V230" s="131">
        <v>43102</v>
      </c>
      <c r="W230" s="129" t="s">
        <v>370</v>
      </c>
      <c r="X230" s="3"/>
      <c r="Y230" s="3"/>
      <c r="Z230" s="129" t="s">
        <v>370</v>
      </c>
      <c r="AA230" s="3"/>
      <c r="AB230" s="3"/>
      <c r="AC230" s="129" t="s">
        <v>370</v>
      </c>
      <c r="AD230" s="3"/>
      <c r="AE230" s="129" t="s">
        <v>314</v>
      </c>
      <c r="AF230" s="129" t="s">
        <v>370</v>
      </c>
      <c r="AG230" s="129" t="s">
        <v>890</v>
      </c>
      <c r="AH230" s="127" t="str">
        <f t="shared" si="3"/>
        <v>FS</v>
      </c>
      <c r="AI230" s="127" t="b">
        <f>ISNUMBER(SEARCH("IRT",Table1[[#This Row],[Current_Status]]))</f>
        <v>0</v>
      </c>
      <c r="AJ230" s="128">
        <f>YEAR(Table1[[#This Row],[Project_Initiated]])</f>
        <v>2018</v>
      </c>
      <c r="AK230" s="67">
        <v>43647</v>
      </c>
      <c r="AL230" s="67" t="str">
        <f>IF(Table1[[#This Row],[Current_Status]]="Complete",IF(Table1[[#This Row],[Project_Description]]&gt;=DATE(2019,7,1),"FY 19 - 20","FY 18 - 19"),"")</f>
        <v>FY 18 - 19</v>
      </c>
      <c r="AX230"/>
      <c r="BA230" s="2"/>
    </row>
    <row r="231" spans="1:53" x14ac:dyDescent="0.25">
      <c r="A231" s="129" t="s">
        <v>570</v>
      </c>
      <c r="B231" s="129" t="s">
        <v>370</v>
      </c>
      <c r="C231" s="129" t="s">
        <v>570</v>
      </c>
      <c r="D231" s="130" t="b">
        <v>0</v>
      </c>
      <c r="E231" s="129" t="s">
        <v>177</v>
      </c>
      <c r="F231" s="129" t="s">
        <v>4127</v>
      </c>
      <c r="G231" s="129" t="s">
        <v>440</v>
      </c>
      <c r="H231" s="129" t="s">
        <v>810</v>
      </c>
      <c r="I231" s="129" t="s">
        <v>571</v>
      </c>
      <c r="J231" s="129" t="s">
        <v>3354</v>
      </c>
      <c r="K231" s="129" t="s">
        <v>542</v>
      </c>
      <c r="L231" s="129" t="s">
        <v>543</v>
      </c>
      <c r="M231" s="129" t="s">
        <v>572</v>
      </c>
      <c r="N231" s="129" t="s">
        <v>370</v>
      </c>
      <c r="O231" s="129" t="s">
        <v>338</v>
      </c>
      <c r="P231" s="3"/>
      <c r="Q231" s="129" t="s">
        <v>518</v>
      </c>
      <c r="R231" s="129" t="s">
        <v>620</v>
      </c>
      <c r="S231" s="130" t="b">
        <v>0</v>
      </c>
      <c r="T231" s="3"/>
      <c r="U231" s="3"/>
      <c r="V231" s="131">
        <v>43006</v>
      </c>
      <c r="W231" s="129" t="s">
        <v>370</v>
      </c>
      <c r="X231" s="3"/>
      <c r="Y231" s="3"/>
      <c r="Z231" s="129" t="s">
        <v>370</v>
      </c>
      <c r="AA231" s="3"/>
      <c r="AB231" s="3"/>
      <c r="AC231" s="129" t="s">
        <v>4512</v>
      </c>
      <c r="AD231" s="3"/>
      <c r="AE231" s="129" t="s">
        <v>328</v>
      </c>
      <c r="AF231" s="129" t="s">
        <v>1000</v>
      </c>
      <c r="AG231" s="129" t="s">
        <v>3412</v>
      </c>
      <c r="AH231" s="127" t="str">
        <f t="shared" si="3"/>
        <v>FS</v>
      </c>
      <c r="AI231" s="127" t="b">
        <f>ISNUMBER(SEARCH("IRT",Table1[[#This Row],[Current_Status]]))</f>
        <v>0</v>
      </c>
      <c r="AJ231" s="128">
        <f>YEAR(Table1[[#This Row],[Project_Initiated]])</f>
        <v>2017</v>
      </c>
      <c r="AK231" s="67">
        <v>43647</v>
      </c>
      <c r="AL231" s="67" t="str">
        <f>IF(Table1[[#This Row],[Current_Status]]="Complete",IF(Table1[[#This Row],[Project_Description]]&gt;=DATE(2019,7,1),"FY 19 - 20","FY 18 - 19"),"")</f>
        <v>FY 19 - 20</v>
      </c>
      <c r="AX231"/>
      <c r="BA231" s="2"/>
    </row>
    <row r="232" spans="1:53" x14ac:dyDescent="0.25">
      <c r="A232" s="129" t="s">
        <v>573</v>
      </c>
      <c r="B232" s="129" t="s">
        <v>370</v>
      </c>
      <c r="C232" s="129" t="s">
        <v>573</v>
      </c>
      <c r="D232" s="130" t="b">
        <v>0</v>
      </c>
      <c r="E232" s="129" t="s">
        <v>177</v>
      </c>
      <c r="F232" s="129" t="s">
        <v>4128</v>
      </c>
      <c r="G232" s="129" t="s">
        <v>440</v>
      </c>
      <c r="H232" s="129" t="s">
        <v>1482</v>
      </c>
      <c r="I232" s="129" t="s">
        <v>3208</v>
      </c>
      <c r="J232" s="129" t="s">
        <v>3337</v>
      </c>
      <c r="K232" s="129" t="s">
        <v>542</v>
      </c>
      <c r="L232" s="129" t="s">
        <v>543</v>
      </c>
      <c r="M232" s="129" t="s">
        <v>545</v>
      </c>
      <c r="N232" s="129" t="s">
        <v>370</v>
      </c>
      <c r="O232" s="129" t="s">
        <v>338</v>
      </c>
      <c r="P232" s="3"/>
      <c r="Q232" s="129" t="s">
        <v>574</v>
      </c>
      <c r="R232" s="129" t="s">
        <v>419</v>
      </c>
      <c r="S232" s="130" t="b">
        <v>0</v>
      </c>
      <c r="T232" s="3"/>
      <c r="U232" s="3"/>
      <c r="V232" s="131">
        <v>43175</v>
      </c>
      <c r="W232" s="129" t="s">
        <v>370</v>
      </c>
      <c r="X232" s="3"/>
      <c r="Y232" s="3"/>
      <c r="Z232" s="129" t="s">
        <v>370</v>
      </c>
      <c r="AA232" s="3"/>
      <c r="AB232" s="3"/>
      <c r="AC232" s="129" t="s">
        <v>3854</v>
      </c>
      <c r="AD232" s="3"/>
      <c r="AE232" s="129" t="s">
        <v>328</v>
      </c>
      <c r="AF232" s="129" t="s">
        <v>1095</v>
      </c>
      <c r="AG232" s="129" t="s">
        <v>3412</v>
      </c>
      <c r="AH232" s="127" t="str">
        <f t="shared" si="3"/>
        <v>FS</v>
      </c>
      <c r="AI232" s="127" t="b">
        <f>ISNUMBER(SEARCH("IRT",Table1[[#This Row],[Current_Status]]))</f>
        <v>0</v>
      </c>
      <c r="AJ232" s="128">
        <f>YEAR(Table1[[#This Row],[Project_Initiated]])</f>
        <v>2018</v>
      </c>
      <c r="AK232" s="67">
        <v>43647</v>
      </c>
      <c r="AL232" s="67" t="str">
        <f>IF(Table1[[#This Row],[Current_Status]]="Complete",IF(Table1[[#This Row],[Project_Description]]&gt;=DATE(2019,7,1),"FY 19 - 20","FY 18 - 19"),"")</f>
        <v/>
      </c>
      <c r="AX232"/>
      <c r="BA232" s="2"/>
    </row>
    <row r="233" spans="1:53" x14ac:dyDescent="0.25">
      <c r="A233" s="129" t="s">
        <v>575</v>
      </c>
      <c r="B233" s="129" t="s">
        <v>370</v>
      </c>
      <c r="C233" s="129" t="s">
        <v>575</v>
      </c>
      <c r="D233" s="130" t="b">
        <v>0</v>
      </c>
      <c r="E233" s="129" t="s">
        <v>177</v>
      </c>
      <c r="F233" s="129" t="s">
        <v>4129</v>
      </c>
      <c r="G233" s="133">
        <v>43412</v>
      </c>
      <c r="H233" s="129" t="s">
        <v>1482</v>
      </c>
      <c r="I233" s="129" t="s">
        <v>3208</v>
      </c>
      <c r="J233" s="129" t="s">
        <v>3354</v>
      </c>
      <c r="K233" s="129" t="s">
        <v>542</v>
      </c>
      <c r="L233" s="129" t="s">
        <v>543</v>
      </c>
      <c r="M233" s="129" t="s">
        <v>545</v>
      </c>
      <c r="N233" s="129" t="s">
        <v>370</v>
      </c>
      <c r="O233" s="129" t="s">
        <v>314</v>
      </c>
      <c r="P233" s="3"/>
      <c r="Q233" s="129" t="s">
        <v>576</v>
      </c>
      <c r="R233" s="129" t="s">
        <v>370</v>
      </c>
      <c r="S233" s="130" t="b">
        <v>0</v>
      </c>
      <c r="T233" s="3"/>
      <c r="U233" s="3"/>
      <c r="V233" s="131">
        <v>43321</v>
      </c>
      <c r="W233" s="129" t="s">
        <v>370</v>
      </c>
      <c r="X233" s="3"/>
      <c r="Y233" s="3"/>
      <c r="Z233" s="129" t="s">
        <v>370</v>
      </c>
      <c r="AA233" s="3"/>
      <c r="AB233" s="3"/>
      <c r="AC233" s="129" t="s">
        <v>890</v>
      </c>
      <c r="AD233" s="3"/>
      <c r="AE233" s="129" t="s">
        <v>314</v>
      </c>
      <c r="AF233" s="129" t="s">
        <v>890</v>
      </c>
      <c r="AG233" s="129" t="s">
        <v>890</v>
      </c>
      <c r="AH233" s="127" t="str">
        <f t="shared" si="3"/>
        <v>FS</v>
      </c>
      <c r="AI233" s="127" t="b">
        <f>ISNUMBER(SEARCH("IRT",Table1[[#This Row],[Current_Status]]))</f>
        <v>0</v>
      </c>
      <c r="AJ233" s="128">
        <f>YEAR(Table1[[#This Row],[Project_Initiated]])</f>
        <v>2018</v>
      </c>
      <c r="AK233" s="67">
        <v>43647</v>
      </c>
      <c r="AL233" s="67" t="str">
        <f>IF(Table1[[#This Row],[Current_Status]]="Complete",IF(Table1[[#This Row],[Project_Description]]&gt;=DATE(2019,7,1),"FY 19 - 20","FY 18 - 19"),"")</f>
        <v>FY 18 - 19</v>
      </c>
      <c r="AX233"/>
      <c r="BA233" s="2"/>
    </row>
    <row r="234" spans="1:53" x14ac:dyDescent="0.25">
      <c r="A234" s="129" t="s">
        <v>1292</v>
      </c>
      <c r="B234" s="129" t="s">
        <v>370</v>
      </c>
      <c r="C234" s="129" t="s">
        <v>1292</v>
      </c>
      <c r="D234" s="130" t="b">
        <v>0</v>
      </c>
      <c r="E234" s="129" t="s">
        <v>177</v>
      </c>
      <c r="F234" s="129" t="s">
        <v>4130</v>
      </c>
      <c r="G234" s="133">
        <v>43369</v>
      </c>
      <c r="H234" s="129" t="s">
        <v>812</v>
      </c>
      <c r="I234" s="129" t="s">
        <v>3209</v>
      </c>
      <c r="J234" s="129" t="s">
        <v>3354</v>
      </c>
      <c r="K234" s="129" t="s">
        <v>542</v>
      </c>
      <c r="L234" s="129" t="s">
        <v>543</v>
      </c>
      <c r="M234" s="129" t="s">
        <v>375</v>
      </c>
      <c r="N234" s="129" t="s">
        <v>370</v>
      </c>
      <c r="O234" s="129" t="s">
        <v>314</v>
      </c>
      <c r="P234" s="3"/>
      <c r="Q234" s="129" t="s">
        <v>339</v>
      </c>
      <c r="R234" s="129" t="s">
        <v>370</v>
      </c>
      <c r="S234" s="130" t="b">
        <v>1</v>
      </c>
      <c r="T234" s="3"/>
      <c r="U234" s="3"/>
      <c r="V234" s="131">
        <v>43312</v>
      </c>
      <c r="W234" s="129" t="s">
        <v>370</v>
      </c>
      <c r="X234" s="3"/>
      <c r="Y234" s="3"/>
      <c r="Z234" s="129" t="s">
        <v>370</v>
      </c>
      <c r="AA234" s="3"/>
      <c r="AB234" s="3"/>
      <c r="AC234" s="129" t="s">
        <v>370</v>
      </c>
      <c r="AD234" s="3"/>
      <c r="AE234" s="129" t="s">
        <v>314</v>
      </c>
      <c r="AF234" s="129" t="s">
        <v>1293</v>
      </c>
      <c r="AG234" s="129" t="s">
        <v>3411</v>
      </c>
      <c r="AH234" s="127" t="str">
        <f t="shared" si="3"/>
        <v>FS</v>
      </c>
      <c r="AI234" s="127" t="b">
        <f>ISNUMBER(SEARCH("IRT",Table1[[#This Row],[Current_Status]]))</f>
        <v>0</v>
      </c>
      <c r="AJ234" s="128">
        <f>YEAR(Table1[[#This Row],[Project_Initiated]])</f>
        <v>2018</v>
      </c>
      <c r="AK234" s="67">
        <v>43647</v>
      </c>
      <c r="AL234" s="67" t="str">
        <f>IF(Table1[[#This Row],[Current_Status]]="Complete",IF(Table1[[#This Row],[Project_Description]]&gt;=DATE(2019,7,1),"FY 19 - 20","FY 18 - 19"),"")</f>
        <v>FY 18 - 19</v>
      </c>
      <c r="AX234"/>
      <c r="BA234" s="2"/>
    </row>
    <row r="235" spans="1:53" x14ac:dyDescent="0.25">
      <c r="A235" s="129" t="s">
        <v>1392</v>
      </c>
      <c r="B235" s="129" t="s">
        <v>370</v>
      </c>
      <c r="C235" s="129" t="s">
        <v>1392</v>
      </c>
      <c r="D235" s="130" t="b">
        <v>0</v>
      </c>
      <c r="E235" s="129" t="s">
        <v>177</v>
      </c>
      <c r="F235" s="129" t="s">
        <v>4102</v>
      </c>
      <c r="G235" s="129" t="s">
        <v>3680</v>
      </c>
      <c r="H235" s="129" t="s">
        <v>812</v>
      </c>
      <c r="I235" s="129" t="s">
        <v>3742</v>
      </c>
      <c r="J235" s="129" t="s">
        <v>3355</v>
      </c>
      <c r="K235" s="129" t="s">
        <v>542</v>
      </c>
      <c r="L235" s="129" t="s">
        <v>543</v>
      </c>
      <c r="M235" s="129" t="s">
        <v>375</v>
      </c>
      <c r="N235" s="129" t="s">
        <v>370</v>
      </c>
      <c r="O235" s="129" t="s">
        <v>338</v>
      </c>
      <c r="P235" s="3"/>
      <c r="Q235" s="129" t="s">
        <v>339</v>
      </c>
      <c r="R235" s="129" t="s">
        <v>3681</v>
      </c>
      <c r="S235" s="130" t="b">
        <v>0</v>
      </c>
      <c r="T235" s="3"/>
      <c r="U235" s="3"/>
      <c r="V235" s="131">
        <v>43390</v>
      </c>
      <c r="W235" s="129" t="s">
        <v>370</v>
      </c>
      <c r="X235" s="3"/>
      <c r="Y235" s="3"/>
      <c r="Z235" s="129" t="s">
        <v>370</v>
      </c>
      <c r="AA235" s="3"/>
      <c r="AB235" s="3"/>
      <c r="AC235" s="129" t="s">
        <v>370</v>
      </c>
      <c r="AD235" s="3"/>
      <c r="AE235" s="129" t="s">
        <v>328</v>
      </c>
      <c r="AF235" s="129" t="s">
        <v>3743</v>
      </c>
      <c r="AG235" s="129" t="s">
        <v>370</v>
      </c>
      <c r="AH235" s="127" t="str">
        <f t="shared" si="3"/>
        <v>FS</v>
      </c>
      <c r="AI235" s="127" t="b">
        <f>ISNUMBER(SEARCH("IRT",Table1[[#This Row],[Current_Status]]))</f>
        <v>0</v>
      </c>
      <c r="AJ235" s="128">
        <f>YEAR(Table1[[#This Row],[Project_Initiated]])</f>
        <v>2018</v>
      </c>
      <c r="AK235" s="67">
        <v>43647</v>
      </c>
      <c r="AL235" s="67" t="str">
        <f>IF(Table1[[#This Row],[Current_Status]]="Complete",IF(Table1[[#This Row],[Project_Description]]&gt;=DATE(2019,7,1),"FY 19 - 20","FY 18 - 19"),"")</f>
        <v/>
      </c>
      <c r="AX235"/>
      <c r="BA235" s="2"/>
    </row>
    <row r="236" spans="1:53" x14ac:dyDescent="0.25">
      <c r="A236" s="129" t="s">
        <v>3908</v>
      </c>
      <c r="B236" s="129" t="s">
        <v>370</v>
      </c>
      <c r="C236" s="129" t="s">
        <v>3908</v>
      </c>
      <c r="D236" s="130" t="b">
        <v>0</v>
      </c>
      <c r="E236" s="129" t="s">
        <v>177</v>
      </c>
      <c r="F236" s="129" t="s">
        <v>4132</v>
      </c>
      <c r="G236" s="129"/>
      <c r="H236" s="129" t="s">
        <v>810</v>
      </c>
      <c r="I236" s="129" t="s">
        <v>4133</v>
      </c>
      <c r="J236" s="129" t="s">
        <v>3355</v>
      </c>
      <c r="K236" s="129" t="s">
        <v>542</v>
      </c>
      <c r="L236" s="129" t="s">
        <v>543</v>
      </c>
      <c r="M236" s="129" t="s">
        <v>392</v>
      </c>
      <c r="N236" s="129" t="s">
        <v>370</v>
      </c>
      <c r="O236" s="129" t="s">
        <v>314</v>
      </c>
      <c r="P236" s="3"/>
      <c r="Q236" s="129" t="s">
        <v>339</v>
      </c>
      <c r="R236" s="129" t="s">
        <v>370</v>
      </c>
      <c r="S236" s="130" t="b">
        <v>0</v>
      </c>
      <c r="T236" s="3"/>
      <c r="U236" s="3"/>
      <c r="V236" s="131">
        <v>43567</v>
      </c>
      <c r="W236" s="129" t="s">
        <v>370</v>
      </c>
      <c r="X236" s="3"/>
      <c r="Y236" s="3"/>
      <c r="Z236" s="129" t="s">
        <v>370</v>
      </c>
      <c r="AA236" s="3"/>
      <c r="AB236" s="3"/>
      <c r="AC236" s="129" t="s">
        <v>370</v>
      </c>
      <c r="AD236" s="3"/>
      <c r="AE236" s="129" t="s">
        <v>370</v>
      </c>
      <c r="AF236" s="129" t="s">
        <v>370</v>
      </c>
      <c r="AG236" s="129" t="s">
        <v>370</v>
      </c>
      <c r="AH236" s="127" t="str">
        <f t="shared" si="3"/>
        <v>FS</v>
      </c>
      <c r="AI236" s="127" t="b">
        <f>ISNUMBER(SEARCH("IRT",Table1[[#This Row],[Current_Status]]))</f>
        <v>0</v>
      </c>
      <c r="AJ236" s="128">
        <f>YEAR(Table1[[#This Row],[Project_Initiated]])</f>
        <v>2019</v>
      </c>
      <c r="AK236" s="67">
        <v>43647</v>
      </c>
      <c r="AL236" s="67" t="str">
        <f>IF(Table1[[#This Row],[Current_Status]]="Complete",IF(Table1[[#This Row],[Project_Description]]&gt;=DATE(2019,7,1),"FY 19 - 20","FY 18 - 19"),"")</f>
        <v/>
      </c>
      <c r="AX236"/>
      <c r="BA236" s="2"/>
    </row>
    <row r="237" spans="1:53" x14ac:dyDescent="0.25">
      <c r="A237" s="129" t="s">
        <v>3190</v>
      </c>
      <c r="B237" s="129" t="s">
        <v>370</v>
      </c>
      <c r="C237" s="129" t="s">
        <v>3190</v>
      </c>
      <c r="D237" s="130" t="b">
        <v>0</v>
      </c>
      <c r="E237" s="129" t="s">
        <v>177</v>
      </c>
      <c r="F237" s="129" t="s">
        <v>4131</v>
      </c>
      <c r="G237" s="133">
        <v>43528</v>
      </c>
      <c r="H237" s="129" t="s">
        <v>810</v>
      </c>
      <c r="I237" s="129" t="s">
        <v>3191</v>
      </c>
      <c r="J237" s="129" t="s">
        <v>3354</v>
      </c>
      <c r="K237" s="129" t="s">
        <v>542</v>
      </c>
      <c r="L237" s="129" t="s">
        <v>543</v>
      </c>
      <c r="M237" s="129" t="s">
        <v>544</v>
      </c>
      <c r="N237" s="129" t="s">
        <v>370</v>
      </c>
      <c r="O237" s="129" t="s">
        <v>314</v>
      </c>
      <c r="P237" s="3"/>
      <c r="Q237" s="129" t="s">
        <v>339</v>
      </c>
      <c r="R237" s="129" t="s">
        <v>370</v>
      </c>
      <c r="S237" s="130" t="b">
        <v>0</v>
      </c>
      <c r="T237" s="3"/>
      <c r="U237" s="3"/>
      <c r="V237" s="131">
        <v>43397</v>
      </c>
      <c r="W237" s="129" t="s">
        <v>370</v>
      </c>
      <c r="X237" s="3"/>
      <c r="Y237" s="3"/>
      <c r="Z237" s="129" t="s">
        <v>370</v>
      </c>
      <c r="AA237" s="3"/>
      <c r="AB237" s="3"/>
      <c r="AC237" s="129" t="s">
        <v>3639</v>
      </c>
      <c r="AD237" s="3"/>
      <c r="AE237" s="129" t="s">
        <v>314</v>
      </c>
      <c r="AF237" s="129" t="s">
        <v>890</v>
      </c>
      <c r="AG237" s="129" t="s">
        <v>890</v>
      </c>
      <c r="AH237" s="127" t="str">
        <f t="shared" si="3"/>
        <v>FS</v>
      </c>
      <c r="AI237" s="127" t="b">
        <f>ISNUMBER(SEARCH("IRT",Table1[[#This Row],[Current_Status]]))</f>
        <v>0</v>
      </c>
      <c r="AJ237" s="128">
        <f>YEAR(Table1[[#This Row],[Project_Initiated]])</f>
        <v>2018</v>
      </c>
      <c r="AK237" s="67">
        <v>43647</v>
      </c>
      <c r="AL237" s="67" t="str">
        <f>IF(Table1[[#This Row],[Current_Status]]="Complete",IF(Table1[[#This Row],[Project_Description]]&gt;=DATE(2019,7,1),"FY 19 - 20","FY 18 - 19"),"")</f>
        <v>FY 18 - 19</v>
      </c>
      <c r="AX237"/>
      <c r="BA237" s="2"/>
    </row>
    <row r="238" spans="1:53" x14ac:dyDescent="0.25">
      <c r="A238" s="129" t="s">
        <v>1250</v>
      </c>
      <c r="B238" s="129" t="s">
        <v>370</v>
      </c>
      <c r="C238" s="129" t="s">
        <v>1250</v>
      </c>
      <c r="D238" s="130" t="b">
        <v>0</v>
      </c>
      <c r="E238" s="129" t="s">
        <v>177</v>
      </c>
      <c r="F238" s="129" t="s">
        <v>4136</v>
      </c>
      <c r="G238" s="133">
        <v>43383</v>
      </c>
      <c r="H238" s="129" t="s">
        <v>812</v>
      </c>
      <c r="I238" s="129" t="s">
        <v>3210</v>
      </c>
      <c r="J238" s="129" t="s">
        <v>3354</v>
      </c>
      <c r="K238" s="129" t="s">
        <v>542</v>
      </c>
      <c r="L238" s="129" t="s">
        <v>543</v>
      </c>
      <c r="M238" s="129" t="s">
        <v>1251</v>
      </c>
      <c r="N238" s="129" t="s">
        <v>370</v>
      </c>
      <c r="O238" s="129" t="s">
        <v>314</v>
      </c>
      <c r="P238" s="3"/>
      <c r="Q238" s="129" t="s">
        <v>422</v>
      </c>
      <c r="R238" s="129" t="s">
        <v>370</v>
      </c>
      <c r="S238" s="130" t="b">
        <v>1</v>
      </c>
      <c r="T238" s="3"/>
      <c r="U238" s="3"/>
      <c r="V238" s="131">
        <v>43284</v>
      </c>
      <c r="W238" s="129" t="s">
        <v>370</v>
      </c>
      <c r="X238" s="3"/>
      <c r="Y238" s="3"/>
      <c r="Z238" s="129" t="s">
        <v>370</v>
      </c>
      <c r="AA238" s="3"/>
      <c r="AB238" s="3"/>
      <c r="AC238" s="129" t="s">
        <v>890</v>
      </c>
      <c r="AD238" s="3"/>
      <c r="AE238" s="129" t="s">
        <v>314</v>
      </c>
      <c r="AF238" s="129" t="s">
        <v>890</v>
      </c>
      <c r="AG238" s="129" t="s">
        <v>890</v>
      </c>
      <c r="AH238" s="127" t="str">
        <f t="shared" si="3"/>
        <v>FS</v>
      </c>
      <c r="AI238" s="127" t="b">
        <f>ISNUMBER(SEARCH("IRT",Table1[[#This Row],[Current_Status]]))</f>
        <v>0</v>
      </c>
      <c r="AJ238" s="128">
        <f>YEAR(Table1[[#This Row],[Project_Initiated]])</f>
        <v>2018</v>
      </c>
      <c r="AK238" s="67">
        <v>43647</v>
      </c>
      <c r="AL238" s="67" t="str">
        <f>IF(Table1[[#This Row],[Current_Status]]="Complete",IF(Table1[[#This Row],[Project_Description]]&gt;=DATE(2019,7,1),"FY 19 - 20","FY 18 - 19"),"")</f>
        <v>FY 18 - 19</v>
      </c>
      <c r="AX238"/>
      <c r="BA238" s="2"/>
    </row>
    <row r="239" spans="1:53" x14ac:dyDescent="0.25">
      <c r="A239" s="129" t="s">
        <v>3183</v>
      </c>
      <c r="B239" s="129" t="s">
        <v>370</v>
      </c>
      <c r="C239" s="129" t="s">
        <v>3183</v>
      </c>
      <c r="D239" s="130" t="b">
        <v>0</v>
      </c>
      <c r="E239" s="129" t="s">
        <v>177</v>
      </c>
      <c r="F239" s="129" t="s">
        <v>4137</v>
      </c>
      <c r="G239" s="133">
        <v>43528</v>
      </c>
      <c r="H239" s="129" t="s">
        <v>810</v>
      </c>
      <c r="I239" s="129" t="s">
        <v>3184</v>
      </c>
      <c r="J239" s="129" t="s">
        <v>3354</v>
      </c>
      <c r="K239" s="129" t="s">
        <v>542</v>
      </c>
      <c r="L239" s="129" t="s">
        <v>543</v>
      </c>
      <c r="M239" s="129" t="s">
        <v>544</v>
      </c>
      <c r="N239" s="129" t="s">
        <v>370</v>
      </c>
      <c r="O239" s="129" t="s">
        <v>314</v>
      </c>
      <c r="P239" s="3"/>
      <c r="Q239" s="129" t="s">
        <v>422</v>
      </c>
      <c r="R239" s="129" t="s">
        <v>370</v>
      </c>
      <c r="S239" s="130" t="b">
        <v>0</v>
      </c>
      <c r="T239" s="3"/>
      <c r="U239" s="3"/>
      <c r="V239" s="131">
        <v>43409</v>
      </c>
      <c r="W239" s="129" t="s">
        <v>370</v>
      </c>
      <c r="X239" s="3"/>
      <c r="Y239" s="3"/>
      <c r="Z239" s="129" t="s">
        <v>370</v>
      </c>
      <c r="AA239" s="3"/>
      <c r="AB239" s="3"/>
      <c r="AC239" s="129" t="s">
        <v>3639</v>
      </c>
      <c r="AD239" s="3"/>
      <c r="AE239" s="129" t="s">
        <v>314</v>
      </c>
      <c r="AF239" s="129" t="s">
        <v>890</v>
      </c>
      <c r="AG239" s="129" t="s">
        <v>890</v>
      </c>
      <c r="AH239" s="127" t="str">
        <f t="shared" si="3"/>
        <v>FS</v>
      </c>
      <c r="AI239" s="127" t="b">
        <f>ISNUMBER(SEARCH("IRT",Table1[[#This Row],[Current_Status]]))</f>
        <v>0</v>
      </c>
      <c r="AJ239" s="128">
        <f>YEAR(Table1[[#This Row],[Project_Initiated]])</f>
        <v>2018</v>
      </c>
      <c r="AK239" s="67">
        <v>43647</v>
      </c>
      <c r="AL239" s="67" t="str">
        <f>IF(Table1[[#This Row],[Current_Status]]="Complete",IF(Table1[[#This Row],[Project_Description]]&gt;=DATE(2019,7,1),"FY 19 - 20","FY 18 - 19"),"")</f>
        <v>FY 18 - 19</v>
      </c>
      <c r="AX239"/>
      <c r="BA239" s="2"/>
    </row>
    <row r="240" spans="1:53" x14ac:dyDescent="0.25">
      <c r="A240" s="129" t="s">
        <v>3909</v>
      </c>
      <c r="B240" s="129" t="s">
        <v>370</v>
      </c>
      <c r="C240" s="129" t="s">
        <v>3909</v>
      </c>
      <c r="D240" s="130" t="b">
        <v>0</v>
      </c>
      <c r="E240" s="129" t="s">
        <v>177</v>
      </c>
      <c r="F240" s="129" t="s">
        <v>4134</v>
      </c>
      <c r="G240" s="129"/>
      <c r="H240" s="129" t="s">
        <v>797</v>
      </c>
      <c r="I240" s="129" t="s">
        <v>4135</v>
      </c>
      <c r="J240" s="129" t="s">
        <v>3355</v>
      </c>
      <c r="K240" s="129" t="s">
        <v>542</v>
      </c>
      <c r="L240" s="129" t="s">
        <v>543</v>
      </c>
      <c r="M240" s="129" t="s">
        <v>4095</v>
      </c>
      <c r="N240" s="129" t="s">
        <v>370</v>
      </c>
      <c r="O240" s="129" t="s">
        <v>314</v>
      </c>
      <c r="P240" s="3"/>
      <c r="Q240" s="129" t="s">
        <v>422</v>
      </c>
      <c r="R240" s="129" t="s">
        <v>370</v>
      </c>
      <c r="S240" s="130" t="b">
        <v>0</v>
      </c>
      <c r="T240" s="3"/>
      <c r="U240" s="3"/>
      <c r="V240" s="131">
        <v>43595</v>
      </c>
      <c r="W240" s="129" t="s">
        <v>370</v>
      </c>
      <c r="X240" s="3"/>
      <c r="Y240" s="3"/>
      <c r="Z240" s="129" t="s">
        <v>370</v>
      </c>
      <c r="AA240" s="3"/>
      <c r="AB240" s="3"/>
      <c r="AC240" s="129" t="s">
        <v>370</v>
      </c>
      <c r="AD240" s="3"/>
      <c r="AE240" s="129" t="s">
        <v>370</v>
      </c>
      <c r="AF240" s="129" t="s">
        <v>370</v>
      </c>
      <c r="AG240" s="129" t="s">
        <v>370</v>
      </c>
      <c r="AH240" s="127" t="str">
        <f t="shared" si="3"/>
        <v>FS</v>
      </c>
      <c r="AI240" s="127" t="b">
        <f>ISNUMBER(SEARCH("IRT",Table1[[#This Row],[Current_Status]]))</f>
        <v>0</v>
      </c>
      <c r="AJ240" s="128">
        <f>YEAR(Table1[[#This Row],[Project_Initiated]])</f>
        <v>2019</v>
      </c>
      <c r="AK240" s="67">
        <v>43647</v>
      </c>
      <c r="AL240" s="67" t="str">
        <f>IF(Table1[[#This Row],[Current_Status]]="Complete",IF(Table1[[#This Row],[Project_Description]]&gt;=DATE(2019,7,1),"FY 19 - 20","FY 18 - 19"),"")</f>
        <v/>
      </c>
      <c r="AX240"/>
      <c r="BA240" s="2"/>
    </row>
    <row r="241" spans="1:53" x14ac:dyDescent="0.25">
      <c r="A241" s="129" t="s">
        <v>4420</v>
      </c>
      <c r="B241" s="129" t="s">
        <v>370</v>
      </c>
      <c r="C241" s="129" t="s">
        <v>4420</v>
      </c>
      <c r="D241" s="130" t="b">
        <v>0</v>
      </c>
      <c r="E241" s="129" t="s">
        <v>177</v>
      </c>
      <c r="F241" s="129" t="s">
        <v>4421</v>
      </c>
      <c r="G241" s="129"/>
      <c r="H241" s="129" t="s">
        <v>797</v>
      </c>
      <c r="I241" s="129" t="s">
        <v>4422</v>
      </c>
      <c r="J241" s="129" t="s">
        <v>3355</v>
      </c>
      <c r="K241" s="129" t="s">
        <v>542</v>
      </c>
      <c r="L241" s="129" t="s">
        <v>543</v>
      </c>
      <c r="M241" s="129" t="s">
        <v>545</v>
      </c>
      <c r="N241" s="129" t="s">
        <v>370</v>
      </c>
      <c r="O241" s="129" t="s">
        <v>314</v>
      </c>
      <c r="P241" s="3"/>
      <c r="Q241" s="129" t="s">
        <v>422</v>
      </c>
      <c r="R241" s="129" t="s">
        <v>370</v>
      </c>
      <c r="S241" s="130" t="b">
        <v>0</v>
      </c>
      <c r="T241" s="3"/>
      <c r="U241" s="3"/>
      <c r="V241" s="131">
        <v>43595</v>
      </c>
      <c r="W241" s="129" t="s">
        <v>370</v>
      </c>
      <c r="X241" s="3"/>
      <c r="Y241" s="3"/>
      <c r="Z241" s="129" t="s">
        <v>370</v>
      </c>
      <c r="AA241" s="3"/>
      <c r="AB241" s="3"/>
      <c r="AC241" s="129" t="s">
        <v>4455</v>
      </c>
      <c r="AD241" s="3"/>
      <c r="AE241" s="129" t="s">
        <v>314</v>
      </c>
      <c r="AF241" s="129" t="s">
        <v>370</v>
      </c>
      <c r="AG241" s="129" t="s">
        <v>370</v>
      </c>
      <c r="AH241" s="127" t="str">
        <f t="shared" si="3"/>
        <v>FS</v>
      </c>
      <c r="AI241" s="127" t="b">
        <f>ISNUMBER(SEARCH("IRT",Table1[[#This Row],[Current_Status]]))</f>
        <v>0</v>
      </c>
      <c r="AJ241" s="128">
        <f>YEAR(Table1[[#This Row],[Project_Initiated]])</f>
        <v>2019</v>
      </c>
      <c r="AK241" s="67">
        <v>43647</v>
      </c>
      <c r="AL241" s="67" t="str">
        <f>IF(Table1[[#This Row],[Current_Status]]="Complete",IF(Table1[[#This Row],[Project_Description]]&gt;=DATE(2019,7,1),"FY 19 - 20","FY 18 - 19"),"")</f>
        <v/>
      </c>
      <c r="AX241"/>
      <c r="BA241" s="2"/>
    </row>
    <row r="242" spans="1:53" x14ac:dyDescent="0.25">
      <c r="A242" s="129" t="s">
        <v>3189</v>
      </c>
      <c r="B242" s="129" t="s">
        <v>370</v>
      </c>
      <c r="C242" s="129" t="s">
        <v>3189</v>
      </c>
      <c r="D242" s="130" t="b">
        <v>0</v>
      </c>
      <c r="E242" s="129" t="s">
        <v>177</v>
      </c>
      <c r="F242" s="129" t="s">
        <v>4138</v>
      </c>
      <c r="G242" s="133">
        <v>43528</v>
      </c>
      <c r="H242" s="129" t="s">
        <v>810</v>
      </c>
      <c r="I242" s="129" t="s">
        <v>3174</v>
      </c>
      <c r="J242" s="129" t="s">
        <v>3354</v>
      </c>
      <c r="K242" s="129" t="s">
        <v>542</v>
      </c>
      <c r="L242" s="129" t="s">
        <v>543</v>
      </c>
      <c r="M242" s="129" t="s">
        <v>544</v>
      </c>
      <c r="N242" s="129" t="s">
        <v>370</v>
      </c>
      <c r="O242" s="129" t="s">
        <v>314</v>
      </c>
      <c r="P242" s="3"/>
      <c r="Q242" s="129" t="s">
        <v>423</v>
      </c>
      <c r="R242" s="129" t="s">
        <v>370</v>
      </c>
      <c r="S242" s="130" t="b">
        <v>0</v>
      </c>
      <c r="T242" s="3"/>
      <c r="U242" s="3"/>
      <c r="V242" s="131">
        <v>43398</v>
      </c>
      <c r="W242" s="129" t="s">
        <v>370</v>
      </c>
      <c r="X242" s="3"/>
      <c r="Y242" s="3"/>
      <c r="Z242" s="129" t="s">
        <v>370</v>
      </c>
      <c r="AA242" s="3"/>
      <c r="AB242" s="3"/>
      <c r="AC242" s="129" t="s">
        <v>3639</v>
      </c>
      <c r="AD242" s="3"/>
      <c r="AE242" s="129" t="s">
        <v>314</v>
      </c>
      <c r="AF242" s="129" t="s">
        <v>890</v>
      </c>
      <c r="AG242" s="129" t="s">
        <v>890</v>
      </c>
      <c r="AH242" s="127" t="str">
        <f t="shared" si="3"/>
        <v>FS</v>
      </c>
      <c r="AI242" s="127" t="b">
        <f>ISNUMBER(SEARCH("IRT",Table1[[#This Row],[Current_Status]]))</f>
        <v>0</v>
      </c>
      <c r="AJ242" s="128">
        <f>YEAR(Table1[[#This Row],[Project_Initiated]])</f>
        <v>2018</v>
      </c>
      <c r="AK242" s="67">
        <v>43647</v>
      </c>
      <c r="AL242" s="67" t="str">
        <f>IF(Table1[[#This Row],[Current_Status]]="Complete",IF(Table1[[#This Row],[Project_Description]]&gt;=DATE(2019,7,1),"FY 19 - 20","FY 18 - 19"),"")</f>
        <v>FY 18 - 19</v>
      </c>
      <c r="AX242"/>
      <c r="BA242" s="2"/>
    </row>
    <row r="243" spans="1:53" x14ac:dyDescent="0.25">
      <c r="A243" s="129" t="s">
        <v>3910</v>
      </c>
      <c r="B243" s="129" t="s">
        <v>370</v>
      </c>
      <c r="C243" s="129" t="s">
        <v>3910</v>
      </c>
      <c r="D243" s="130" t="b">
        <v>0</v>
      </c>
      <c r="E243" s="129" t="s">
        <v>177</v>
      </c>
      <c r="F243" s="129" t="s">
        <v>4139</v>
      </c>
      <c r="G243" s="133">
        <v>43636</v>
      </c>
      <c r="H243" s="129" t="s">
        <v>810</v>
      </c>
      <c r="I243" s="129" t="s">
        <v>4140</v>
      </c>
      <c r="J243" s="129" t="s">
        <v>3354</v>
      </c>
      <c r="K243" s="129" t="s">
        <v>542</v>
      </c>
      <c r="L243" s="129" t="s">
        <v>543</v>
      </c>
      <c r="M243" s="129" t="s">
        <v>544</v>
      </c>
      <c r="N243" s="129" t="s">
        <v>370</v>
      </c>
      <c r="O243" s="129" t="s">
        <v>314</v>
      </c>
      <c r="P243" s="3"/>
      <c r="Q243" s="129" t="s">
        <v>423</v>
      </c>
      <c r="R243" s="129" t="s">
        <v>370</v>
      </c>
      <c r="S243" s="130" t="b">
        <v>0</v>
      </c>
      <c r="T243" s="3"/>
      <c r="U243" s="3"/>
      <c r="V243" s="131">
        <v>43595</v>
      </c>
      <c r="W243" s="129" t="s">
        <v>370</v>
      </c>
      <c r="X243" s="3"/>
      <c r="Y243" s="3"/>
      <c r="Z243" s="129" t="s">
        <v>370</v>
      </c>
      <c r="AA243" s="3"/>
      <c r="AB243" s="3"/>
      <c r="AC243" s="129" t="s">
        <v>4454</v>
      </c>
      <c r="AD243" s="3"/>
      <c r="AE243" s="129" t="s">
        <v>370</v>
      </c>
      <c r="AF243" s="129" t="s">
        <v>370</v>
      </c>
      <c r="AG243" s="129" t="s">
        <v>370</v>
      </c>
      <c r="AH243" s="127" t="str">
        <f t="shared" si="3"/>
        <v>FS</v>
      </c>
      <c r="AI243" s="127" t="b">
        <f>ISNUMBER(SEARCH("IRT",Table1[[#This Row],[Current_Status]]))</f>
        <v>0</v>
      </c>
      <c r="AJ243" s="128">
        <f>YEAR(Table1[[#This Row],[Project_Initiated]])</f>
        <v>2019</v>
      </c>
      <c r="AK243" s="67">
        <v>43647</v>
      </c>
      <c r="AL243" s="67" t="str">
        <f>IF(Table1[[#This Row],[Current_Status]]="Complete",IF(Table1[[#This Row],[Project_Description]]&gt;=DATE(2019,7,1),"FY 19 - 20","FY 18 - 19"),"")</f>
        <v>FY 18 - 19</v>
      </c>
      <c r="AX243"/>
      <c r="BA243" s="2"/>
    </row>
    <row r="244" spans="1:53" x14ac:dyDescent="0.25">
      <c r="A244" s="129" t="s">
        <v>3672</v>
      </c>
      <c r="B244" s="129" t="s">
        <v>370</v>
      </c>
      <c r="C244" s="129" t="s">
        <v>3672</v>
      </c>
      <c r="D244" s="130" t="b">
        <v>0</v>
      </c>
      <c r="E244" s="129" t="s">
        <v>177</v>
      </c>
      <c r="F244" s="129" t="s">
        <v>4107</v>
      </c>
      <c r="G244" s="129" t="s">
        <v>3682</v>
      </c>
      <c r="H244" s="129" t="s">
        <v>809</v>
      </c>
      <c r="I244" s="129" t="s">
        <v>3683</v>
      </c>
      <c r="J244" s="129" t="s">
        <v>3355</v>
      </c>
      <c r="K244" s="129" t="s">
        <v>542</v>
      </c>
      <c r="L244" s="129" t="s">
        <v>543</v>
      </c>
      <c r="M244" s="129" t="s">
        <v>375</v>
      </c>
      <c r="N244" s="129" t="s">
        <v>370</v>
      </c>
      <c r="O244" s="129" t="s">
        <v>338</v>
      </c>
      <c r="P244" s="3"/>
      <c r="Q244" s="129" t="s">
        <v>423</v>
      </c>
      <c r="R244" s="129" t="s">
        <v>3684</v>
      </c>
      <c r="S244" s="130" t="b">
        <v>1</v>
      </c>
      <c r="T244" s="3"/>
      <c r="U244" s="3"/>
      <c r="V244" s="131">
        <v>43453</v>
      </c>
      <c r="W244" s="129" t="s">
        <v>370</v>
      </c>
      <c r="X244" s="3"/>
      <c r="Y244" s="3"/>
      <c r="Z244" s="129" t="s">
        <v>370</v>
      </c>
      <c r="AA244" s="3"/>
      <c r="AB244" s="3"/>
      <c r="AC244" s="129" t="s">
        <v>370</v>
      </c>
      <c r="AD244" s="131">
        <v>43501</v>
      </c>
      <c r="AE244" s="129" t="s">
        <v>328</v>
      </c>
      <c r="AF244" s="129" t="s">
        <v>370</v>
      </c>
      <c r="AG244" s="129" t="s">
        <v>3412</v>
      </c>
      <c r="AH244" s="127" t="str">
        <f t="shared" si="3"/>
        <v>FS</v>
      </c>
      <c r="AI244" s="127" t="b">
        <f>ISNUMBER(SEARCH("IRT",Table1[[#This Row],[Current_Status]]))</f>
        <v>0</v>
      </c>
      <c r="AJ244" s="128">
        <f>YEAR(Table1[[#This Row],[Project_Initiated]])</f>
        <v>2018</v>
      </c>
      <c r="AK244" s="67">
        <v>43647</v>
      </c>
      <c r="AL244" s="67" t="str">
        <f>IF(Table1[[#This Row],[Current_Status]]="Complete",IF(Table1[[#This Row],[Project_Description]]&gt;=DATE(2019,7,1),"FY 19 - 20","FY 18 - 19"),"")</f>
        <v/>
      </c>
      <c r="AX244"/>
      <c r="BA244" s="2"/>
    </row>
    <row r="245" spans="1:53" x14ac:dyDescent="0.25">
      <c r="A245" s="129" t="s">
        <v>577</v>
      </c>
      <c r="B245" s="129" t="s">
        <v>370</v>
      </c>
      <c r="C245" s="129" t="s">
        <v>577</v>
      </c>
      <c r="D245" s="130" t="b">
        <v>0</v>
      </c>
      <c r="E245" s="129" t="s">
        <v>177</v>
      </c>
      <c r="F245" s="129" t="s">
        <v>4141</v>
      </c>
      <c r="G245" s="129" t="s">
        <v>578</v>
      </c>
      <c r="H245" s="129" t="s">
        <v>797</v>
      </c>
      <c r="I245" s="129" t="s">
        <v>3211</v>
      </c>
      <c r="J245" s="129" t="s">
        <v>3375</v>
      </c>
      <c r="K245" s="129" t="s">
        <v>542</v>
      </c>
      <c r="L245" s="129" t="s">
        <v>543</v>
      </c>
      <c r="M245" s="129" t="s">
        <v>545</v>
      </c>
      <c r="N245" s="129" t="s">
        <v>370</v>
      </c>
      <c r="O245" s="129" t="s">
        <v>338</v>
      </c>
      <c r="P245" s="3"/>
      <c r="Q245" s="129" t="s">
        <v>423</v>
      </c>
      <c r="R245" s="129" t="s">
        <v>427</v>
      </c>
      <c r="S245" s="130" t="b">
        <v>1</v>
      </c>
      <c r="T245" s="3"/>
      <c r="U245" s="3"/>
      <c r="V245" s="131">
        <v>43217</v>
      </c>
      <c r="W245" s="129" t="s">
        <v>370</v>
      </c>
      <c r="X245" s="3"/>
      <c r="Y245" s="3"/>
      <c r="Z245" s="129" t="s">
        <v>370</v>
      </c>
      <c r="AA245" s="3"/>
      <c r="AB245" s="3"/>
      <c r="AC245" s="129" t="s">
        <v>3587</v>
      </c>
      <c r="AD245" s="3"/>
      <c r="AE245" s="129" t="s">
        <v>328</v>
      </c>
      <c r="AF245" s="129" t="s">
        <v>3513</v>
      </c>
      <c r="AG245" s="129" t="s">
        <v>3411</v>
      </c>
      <c r="AH245" s="127" t="str">
        <f t="shared" si="3"/>
        <v>FS</v>
      </c>
      <c r="AI245" s="127" t="b">
        <f>ISNUMBER(SEARCH("IRT",Table1[[#This Row],[Current_Status]]))</f>
        <v>0</v>
      </c>
      <c r="AJ245" s="128">
        <f>YEAR(Table1[[#This Row],[Project_Initiated]])</f>
        <v>2018</v>
      </c>
      <c r="AK245" s="67">
        <v>43647</v>
      </c>
      <c r="AL245" s="67" t="str">
        <f>IF(Table1[[#This Row],[Current_Status]]="Complete",IF(Table1[[#This Row],[Project_Description]]&gt;=DATE(2019,7,1),"FY 19 - 20","FY 18 - 19"),"")</f>
        <v/>
      </c>
      <c r="AX245"/>
      <c r="BA245" s="2"/>
    </row>
    <row r="246" spans="1:53" x14ac:dyDescent="0.25">
      <c r="A246" s="129" t="s">
        <v>1175</v>
      </c>
      <c r="B246" s="129" t="s">
        <v>370</v>
      </c>
      <c r="C246" s="129" t="s">
        <v>1175</v>
      </c>
      <c r="D246" s="130" t="b">
        <v>0</v>
      </c>
      <c r="E246" s="129" t="s">
        <v>177</v>
      </c>
      <c r="F246" s="129" t="s">
        <v>4144</v>
      </c>
      <c r="G246" s="133">
        <v>43364</v>
      </c>
      <c r="H246" s="129" t="s">
        <v>327</v>
      </c>
      <c r="I246" s="129" t="s">
        <v>3212</v>
      </c>
      <c r="J246" s="129" t="s">
        <v>3354</v>
      </c>
      <c r="K246" s="129" t="s">
        <v>542</v>
      </c>
      <c r="L246" s="129" t="s">
        <v>543</v>
      </c>
      <c r="M246" s="129" t="s">
        <v>1176</v>
      </c>
      <c r="N246" s="129" t="s">
        <v>370</v>
      </c>
      <c r="O246" s="129" t="s">
        <v>314</v>
      </c>
      <c r="P246" s="3"/>
      <c r="Q246" s="129" t="s">
        <v>425</v>
      </c>
      <c r="R246" s="129" t="s">
        <v>370</v>
      </c>
      <c r="S246" s="130" t="b">
        <v>1</v>
      </c>
      <c r="T246" s="3"/>
      <c r="U246" s="3"/>
      <c r="V246" s="131">
        <v>43241</v>
      </c>
      <c r="W246" s="129" t="s">
        <v>370</v>
      </c>
      <c r="X246" s="3"/>
      <c r="Y246" s="3"/>
      <c r="Z246" s="129" t="s">
        <v>370</v>
      </c>
      <c r="AA246" s="3"/>
      <c r="AB246" s="3"/>
      <c r="AC246" s="129" t="s">
        <v>890</v>
      </c>
      <c r="AD246" s="3"/>
      <c r="AE246" s="129" t="s">
        <v>314</v>
      </c>
      <c r="AF246" s="129" t="s">
        <v>890</v>
      </c>
      <c r="AG246" s="129" t="s">
        <v>890</v>
      </c>
      <c r="AH246" s="127" t="str">
        <f t="shared" si="3"/>
        <v>FS</v>
      </c>
      <c r="AI246" s="127" t="b">
        <f>ISNUMBER(SEARCH("IRT",Table1[[#This Row],[Current_Status]]))</f>
        <v>0</v>
      </c>
      <c r="AJ246" s="128">
        <f>YEAR(Table1[[#This Row],[Project_Initiated]])</f>
        <v>2018</v>
      </c>
      <c r="AK246" s="67">
        <v>43647</v>
      </c>
      <c r="AL246" s="67" t="str">
        <f>IF(Table1[[#This Row],[Current_Status]]="Complete",IF(Table1[[#This Row],[Project_Description]]&gt;=DATE(2019,7,1),"FY 19 - 20","FY 18 - 19"),"")</f>
        <v>FY 18 - 19</v>
      </c>
      <c r="AX246"/>
      <c r="BA246" s="2"/>
    </row>
    <row r="247" spans="1:53" x14ac:dyDescent="0.25">
      <c r="A247" s="129" t="s">
        <v>3911</v>
      </c>
      <c r="B247" s="129" t="s">
        <v>370</v>
      </c>
      <c r="C247" s="129" t="s">
        <v>3911</v>
      </c>
      <c r="D247" s="130" t="b">
        <v>0</v>
      </c>
      <c r="E247" s="129" t="s">
        <v>177</v>
      </c>
      <c r="F247" s="129" t="s">
        <v>4142</v>
      </c>
      <c r="G247" s="129"/>
      <c r="H247" s="129" t="s">
        <v>810</v>
      </c>
      <c r="I247" s="129" t="s">
        <v>4143</v>
      </c>
      <c r="J247" s="129" t="s">
        <v>3355</v>
      </c>
      <c r="K247" s="129" t="s">
        <v>542</v>
      </c>
      <c r="L247" s="129" t="s">
        <v>543</v>
      </c>
      <c r="M247" s="129" t="s">
        <v>390</v>
      </c>
      <c r="N247" s="129" t="s">
        <v>370</v>
      </c>
      <c r="O247" s="129" t="s">
        <v>314</v>
      </c>
      <c r="P247" s="3"/>
      <c r="Q247" s="129" t="s">
        <v>425</v>
      </c>
      <c r="R247" s="129" t="s">
        <v>370</v>
      </c>
      <c r="S247" s="130" t="b">
        <v>0</v>
      </c>
      <c r="T247" s="3"/>
      <c r="U247" s="3"/>
      <c r="V247" s="131">
        <v>43606</v>
      </c>
      <c r="W247" s="129" t="s">
        <v>370</v>
      </c>
      <c r="X247" s="3"/>
      <c r="Y247" s="3"/>
      <c r="Z247" s="129" t="s">
        <v>370</v>
      </c>
      <c r="AA247" s="3"/>
      <c r="AB247" s="3"/>
      <c r="AC247" s="129" t="s">
        <v>370</v>
      </c>
      <c r="AD247" s="3"/>
      <c r="AE247" s="129" t="s">
        <v>370</v>
      </c>
      <c r="AF247" s="129" t="s">
        <v>370</v>
      </c>
      <c r="AG247" s="129" t="s">
        <v>370</v>
      </c>
      <c r="AH247" s="127" t="str">
        <f t="shared" si="3"/>
        <v>FS</v>
      </c>
      <c r="AI247" s="127" t="b">
        <f>ISNUMBER(SEARCH("IRT",Table1[[#This Row],[Current_Status]]))</f>
        <v>0</v>
      </c>
      <c r="AJ247" s="128">
        <f>YEAR(Table1[[#This Row],[Project_Initiated]])</f>
        <v>2019</v>
      </c>
      <c r="AK247" s="67">
        <v>43647</v>
      </c>
      <c r="AL247" s="67" t="str">
        <f>IF(Table1[[#This Row],[Current_Status]]="Complete",IF(Table1[[#This Row],[Project_Description]]&gt;=DATE(2019,7,1),"FY 19 - 20","FY 18 - 19"),"")</f>
        <v/>
      </c>
      <c r="AX247"/>
      <c r="BA247" s="2"/>
    </row>
    <row r="248" spans="1:53" x14ac:dyDescent="0.25">
      <c r="A248" s="129" t="s">
        <v>1375</v>
      </c>
      <c r="B248" s="129" t="s">
        <v>370</v>
      </c>
      <c r="C248" s="129" t="s">
        <v>1375</v>
      </c>
      <c r="D248" s="130" t="b">
        <v>0</v>
      </c>
      <c r="E248" s="129" t="s">
        <v>177</v>
      </c>
      <c r="F248" s="129" t="s">
        <v>4121</v>
      </c>
      <c r="G248" s="133">
        <v>43497</v>
      </c>
      <c r="H248" s="129" t="s">
        <v>810</v>
      </c>
      <c r="I248" s="129" t="s">
        <v>48</v>
      </c>
      <c r="J248" s="129" t="s">
        <v>3354</v>
      </c>
      <c r="K248" s="129" t="s">
        <v>542</v>
      </c>
      <c r="L248" s="129" t="s">
        <v>543</v>
      </c>
      <c r="M248" s="129" t="s">
        <v>391</v>
      </c>
      <c r="N248" s="129" t="s">
        <v>370</v>
      </c>
      <c r="O248" s="129" t="s">
        <v>314</v>
      </c>
      <c r="P248" s="3"/>
      <c r="Q248" s="129" t="s">
        <v>425</v>
      </c>
      <c r="R248" s="129" t="s">
        <v>370</v>
      </c>
      <c r="S248" s="130" t="b">
        <v>0</v>
      </c>
      <c r="T248" s="3"/>
      <c r="U248" s="3"/>
      <c r="V248" s="131">
        <v>43376</v>
      </c>
      <c r="W248" s="129" t="s">
        <v>370</v>
      </c>
      <c r="X248" s="3"/>
      <c r="Y248" s="3"/>
      <c r="Z248" s="129" t="s">
        <v>370</v>
      </c>
      <c r="AA248" s="3"/>
      <c r="AB248" s="3"/>
      <c r="AC248" s="129" t="s">
        <v>3576</v>
      </c>
      <c r="AD248" s="3"/>
      <c r="AE248" s="129" t="s">
        <v>314</v>
      </c>
      <c r="AF248" s="129" t="s">
        <v>890</v>
      </c>
      <c r="AG248" s="129" t="s">
        <v>890</v>
      </c>
      <c r="AH248" s="127" t="str">
        <f t="shared" si="3"/>
        <v>FS</v>
      </c>
      <c r="AI248" s="127" t="b">
        <f>ISNUMBER(SEARCH("IRT",Table1[[#This Row],[Current_Status]]))</f>
        <v>0</v>
      </c>
      <c r="AJ248" s="128">
        <f>YEAR(Table1[[#This Row],[Project_Initiated]])</f>
        <v>2018</v>
      </c>
      <c r="AK248" s="67">
        <v>43647</v>
      </c>
      <c r="AL248" s="67" t="str">
        <f>IF(Table1[[#This Row],[Current_Status]]="Complete",IF(Table1[[#This Row],[Project_Description]]&gt;=DATE(2019,7,1),"FY 19 - 20","FY 18 - 19"),"")</f>
        <v>FY 18 - 19</v>
      </c>
      <c r="AX248"/>
      <c r="BA248" s="2"/>
    </row>
    <row r="249" spans="1:53" x14ac:dyDescent="0.25">
      <c r="A249" s="129" t="s">
        <v>579</v>
      </c>
      <c r="B249" s="129" t="s">
        <v>370</v>
      </c>
      <c r="C249" s="129" t="s">
        <v>579</v>
      </c>
      <c r="D249" s="130" t="b">
        <v>0</v>
      </c>
      <c r="E249" s="129" t="s">
        <v>177</v>
      </c>
      <c r="F249" s="129" t="s">
        <v>4147</v>
      </c>
      <c r="G249" s="129" t="s">
        <v>578</v>
      </c>
      <c r="H249" s="129" t="s">
        <v>809</v>
      </c>
      <c r="I249" s="129" t="s">
        <v>370</v>
      </c>
      <c r="J249" s="129" t="s">
        <v>3337</v>
      </c>
      <c r="K249" s="129" t="s">
        <v>542</v>
      </c>
      <c r="L249" s="129" t="s">
        <v>543</v>
      </c>
      <c r="M249" s="129" t="s">
        <v>375</v>
      </c>
      <c r="N249" s="129" t="s">
        <v>370</v>
      </c>
      <c r="O249" s="129" t="s">
        <v>338</v>
      </c>
      <c r="P249" s="3"/>
      <c r="Q249" s="129" t="s">
        <v>426</v>
      </c>
      <c r="R249" s="129" t="s">
        <v>370</v>
      </c>
      <c r="S249" s="130" t="b">
        <v>0</v>
      </c>
      <c r="T249" s="3"/>
      <c r="U249" s="3"/>
      <c r="V249" s="131">
        <v>43335</v>
      </c>
      <c r="W249" s="129" t="s">
        <v>370</v>
      </c>
      <c r="X249" s="3"/>
      <c r="Y249" s="3"/>
      <c r="Z249" s="129" t="s">
        <v>370</v>
      </c>
      <c r="AA249" s="3"/>
      <c r="AB249" s="3"/>
      <c r="AC249" s="129" t="s">
        <v>4513</v>
      </c>
      <c r="AD249" s="131">
        <v>43363</v>
      </c>
      <c r="AE249" s="129" t="s">
        <v>328</v>
      </c>
      <c r="AF249" s="129" t="s">
        <v>3744</v>
      </c>
      <c r="AG249" s="129" t="s">
        <v>3412</v>
      </c>
      <c r="AH249" s="127" t="str">
        <f t="shared" si="3"/>
        <v>FS</v>
      </c>
      <c r="AI249" s="127" t="b">
        <f>ISNUMBER(SEARCH("IRT",Table1[[#This Row],[Current_Status]]))</f>
        <v>0</v>
      </c>
      <c r="AJ249" s="128">
        <f>YEAR(Table1[[#This Row],[Project_Initiated]])</f>
        <v>2018</v>
      </c>
      <c r="AK249" s="67">
        <v>43647</v>
      </c>
      <c r="AL249" s="67" t="str">
        <f>IF(Table1[[#This Row],[Current_Status]]="Complete",IF(Table1[[#This Row],[Project_Description]]&gt;=DATE(2019,7,1),"FY 19 - 20","FY 18 - 19"),"")</f>
        <v/>
      </c>
      <c r="AX249"/>
      <c r="BA249" s="2"/>
    </row>
    <row r="250" spans="1:53" x14ac:dyDescent="0.25">
      <c r="A250" s="129" t="s">
        <v>1366</v>
      </c>
      <c r="B250" s="129" t="s">
        <v>370</v>
      </c>
      <c r="C250" s="129" t="s">
        <v>1366</v>
      </c>
      <c r="D250" s="130" t="b">
        <v>0</v>
      </c>
      <c r="E250" s="129" t="s">
        <v>177</v>
      </c>
      <c r="F250" s="129" t="s">
        <v>4148</v>
      </c>
      <c r="G250" s="133">
        <v>43528</v>
      </c>
      <c r="H250" s="129" t="s">
        <v>810</v>
      </c>
      <c r="I250" s="129" t="s">
        <v>3177</v>
      </c>
      <c r="J250" s="129" t="s">
        <v>3354</v>
      </c>
      <c r="K250" s="129" t="s">
        <v>542</v>
      </c>
      <c r="L250" s="129" t="s">
        <v>543</v>
      </c>
      <c r="M250" s="129" t="s">
        <v>1367</v>
      </c>
      <c r="N250" s="129" t="s">
        <v>370</v>
      </c>
      <c r="O250" s="129" t="s">
        <v>314</v>
      </c>
      <c r="P250" s="3"/>
      <c r="Q250" s="129" t="s">
        <v>426</v>
      </c>
      <c r="R250" s="129" t="s">
        <v>370</v>
      </c>
      <c r="S250" s="130" t="b">
        <v>0</v>
      </c>
      <c r="T250" s="3"/>
      <c r="U250" s="3"/>
      <c r="V250" s="131">
        <v>43369</v>
      </c>
      <c r="W250" s="129" t="s">
        <v>370</v>
      </c>
      <c r="X250" s="3"/>
      <c r="Y250" s="3"/>
      <c r="Z250" s="129" t="s">
        <v>370</v>
      </c>
      <c r="AA250" s="3"/>
      <c r="AB250" s="3"/>
      <c r="AC250" s="129" t="s">
        <v>3639</v>
      </c>
      <c r="AD250" s="3"/>
      <c r="AE250" s="129" t="s">
        <v>314</v>
      </c>
      <c r="AF250" s="129" t="s">
        <v>890</v>
      </c>
      <c r="AG250" s="129" t="s">
        <v>890</v>
      </c>
      <c r="AH250" s="127" t="str">
        <f t="shared" si="3"/>
        <v>FS</v>
      </c>
      <c r="AI250" s="127" t="b">
        <f>ISNUMBER(SEARCH("IRT",Table1[[#This Row],[Current_Status]]))</f>
        <v>0</v>
      </c>
      <c r="AJ250" s="128">
        <f>YEAR(Table1[[#This Row],[Project_Initiated]])</f>
        <v>2018</v>
      </c>
      <c r="AK250" s="67">
        <v>43647</v>
      </c>
      <c r="AL250" s="67" t="str">
        <f>IF(Table1[[#This Row],[Current_Status]]="Complete",IF(Table1[[#This Row],[Project_Description]]&gt;=DATE(2019,7,1),"FY 19 - 20","FY 18 - 19"),"")</f>
        <v>FY 18 - 19</v>
      </c>
      <c r="AX250"/>
      <c r="BA250" s="2"/>
    </row>
    <row r="251" spans="1:53" x14ac:dyDescent="0.25">
      <c r="A251" s="129" t="s">
        <v>3912</v>
      </c>
      <c r="B251" s="129" t="s">
        <v>370</v>
      </c>
      <c r="C251" s="129" t="s">
        <v>3912</v>
      </c>
      <c r="D251" s="130" t="b">
        <v>0</v>
      </c>
      <c r="E251" s="129" t="s">
        <v>177</v>
      </c>
      <c r="F251" s="129" t="s">
        <v>4145</v>
      </c>
      <c r="G251" s="129"/>
      <c r="H251" s="129" t="s">
        <v>810</v>
      </c>
      <c r="I251" s="129" t="s">
        <v>4146</v>
      </c>
      <c r="J251" s="129" t="s">
        <v>3355</v>
      </c>
      <c r="K251" s="129" t="s">
        <v>542</v>
      </c>
      <c r="L251" s="129" t="s">
        <v>543</v>
      </c>
      <c r="M251" s="129" t="s">
        <v>392</v>
      </c>
      <c r="N251" s="129" t="s">
        <v>370</v>
      </c>
      <c r="O251" s="129" t="s">
        <v>314</v>
      </c>
      <c r="P251" s="3"/>
      <c r="Q251" s="129" t="s">
        <v>426</v>
      </c>
      <c r="R251" s="129" t="s">
        <v>370</v>
      </c>
      <c r="S251" s="130" t="b">
        <v>0</v>
      </c>
      <c r="T251" s="3"/>
      <c r="U251" s="3"/>
      <c r="V251" s="131">
        <v>43551</v>
      </c>
      <c r="W251" s="129" t="s">
        <v>370</v>
      </c>
      <c r="X251" s="3"/>
      <c r="Y251" s="3"/>
      <c r="Z251" s="129" t="s">
        <v>370</v>
      </c>
      <c r="AA251" s="3"/>
      <c r="AB251" s="3"/>
      <c r="AC251" s="129" t="s">
        <v>370</v>
      </c>
      <c r="AD251" s="3"/>
      <c r="AE251" s="129" t="s">
        <v>370</v>
      </c>
      <c r="AF251" s="129" t="s">
        <v>370</v>
      </c>
      <c r="AG251" s="129" t="s">
        <v>370</v>
      </c>
      <c r="AH251" s="127" t="str">
        <f t="shared" si="3"/>
        <v>FS</v>
      </c>
      <c r="AI251" s="127" t="b">
        <f>ISNUMBER(SEARCH("IRT",Table1[[#This Row],[Current_Status]]))</f>
        <v>0</v>
      </c>
      <c r="AJ251" s="128">
        <f>YEAR(Table1[[#This Row],[Project_Initiated]])</f>
        <v>2019</v>
      </c>
      <c r="AK251" s="67">
        <v>43647</v>
      </c>
      <c r="AL251" s="67" t="str">
        <f>IF(Table1[[#This Row],[Current_Status]]="Complete",IF(Table1[[#This Row],[Project_Description]]&gt;=DATE(2019,7,1),"FY 19 - 20","FY 18 - 19"),"")</f>
        <v/>
      </c>
      <c r="AX251"/>
      <c r="BA251" s="2"/>
    </row>
    <row r="252" spans="1:53" x14ac:dyDescent="0.25">
      <c r="A252" s="129" t="s">
        <v>3913</v>
      </c>
      <c r="B252" s="129" t="s">
        <v>370</v>
      </c>
      <c r="C252" s="129" t="s">
        <v>3913</v>
      </c>
      <c r="D252" s="130" t="b">
        <v>0</v>
      </c>
      <c r="E252" s="129" t="s">
        <v>177</v>
      </c>
      <c r="F252" s="129" t="s">
        <v>4151</v>
      </c>
      <c r="G252" s="129"/>
      <c r="H252" s="129" t="s">
        <v>327</v>
      </c>
      <c r="I252" s="129" t="s">
        <v>547</v>
      </c>
      <c r="J252" s="129" t="s">
        <v>3355</v>
      </c>
      <c r="K252" s="129" t="s">
        <v>542</v>
      </c>
      <c r="L252" s="129" t="s">
        <v>543</v>
      </c>
      <c r="M252" s="129" t="s">
        <v>548</v>
      </c>
      <c r="N252" s="129" t="s">
        <v>370</v>
      </c>
      <c r="O252" s="129" t="s">
        <v>314</v>
      </c>
      <c r="P252" s="3"/>
      <c r="Q252" s="129" t="s">
        <v>427</v>
      </c>
      <c r="R252" s="129" t="s">
        <v>370</v>
      </c>
      <c r="S252" s="130" t="b">
        <v>0</v>
      </c>
      <c r="T252" s="3"/>
      <c r="U252" s="3"/>
      <c r="V252" s="131">
        <v>43479</v>
      </c>
      <c r="W252" s="129" t="s">
        <v>370</v>
      </c>
      <c r="X252" s="3"/>
      <c r="Y252" s="3"/>
      <c r="Z252" s="129" t="s">
        <v>370</v>
      </c>
      <c r="AA252" s="3"/>
      <c r="AB252" s="3"/>
      <c r="AC252" s="129" t="s">
        <v>370</v>
      </c>
      <c r="AD252" s="3"/>
      <c r="AE252" s="129" t="s">
        <v>370</v>
      </c>
      <c r="AF252" s="129" t="s">
        <v>370</v>
      </c>
      <c r="AG252" s="129" t="s">
        <v>370</v>
      </c>
      <c r="AH252" s="127" t="str">
        <f t="shared" si="3"/>
        <v>FS</v>
      </c>
      <c r="AI252" s="127" t="b">
        <f>ISNUMBER(SEARCH("IRT",Table1[[#This Row],[Current_Status]]))</f>
        <v>0</v>
      </c>
      <c r="AJ252" s="128">
        <f>YEAR(Table1[[#This Row],[Project_Initiated]])</f>
        <v>2019</v>
      </c>
      <c r="AK252" s="67">
        <v>43647</v>
      </c>
      <c r="AL252" s="67" t="str">
        <f>IF(Table1[[#This Row],[Current_Status]]="Complete",IF(Table1[[#This Row],[Project_Description]]&gt;=DATE(2019,7,1),"FY 19 - 20","FY 18 - 19"),"")</f>
        <v/>
      </c>
      <c r="AX252"/>
      <c r="BA252" s="2"/>
    </row>
    <row r="253" spans="1:53" x14ac:dyDescent="0.25">
      <c r="A253" s="129" t="s">
        <v>1357</v>
      </c>
      <c r="B253" s="129" t="s">
        <v>370</v>
      </c>
      <c r="C253" s="129" t="s">
        <v>1357</v>
      </c>
      <c r="D253" s="130" t="b">
        <v>0</v>
      </c>
      <c r="E253" s="129" t="s">
        <v>177</v>
      </c>
      <c r="F253" s="129" t="s">
        <v>4149</v>
      </c>
      <c r="G253" s="133">
        <v>43528</v>
      </c>
      <c r="H253" s="129" t="s">
        <v>810</v>
      </c>
      <c r="I253" s="129" t="s">
        <v>3169</v>
      </c>
      <c r="J253" s="129" t="s">
        <v>3354</v>
      </c>
      <c r="K253" s="129" t="s">
        <v>542</v>
      </c>
      <c r="L253" s="129" t="s">
        <v>543</v>
      </c>
      <c r="M253" s="129" t="s">
        <v>392</v>
      </c>
      <c r="N253" s="129" t="s">
        <v>370</v>
      </c>
      <c r="O253" s="129" t="s">
        <v>314</v>
      </c>
      <c r="P253" s="3"/>
      <c r="Q253" s="129" t="s">
        <v>427</v>
      </c>
      <c r="R253" s="129" t="s">
        <v>370</v>
      </c>
      <c r="S253" s="130" t="b">
        <v>0</v>
      </c>
      <c r="T253" s="3"/>
      <c r="U253" s="3"/>
      <c r="V253" s="131">
        <v>43360</v>
      </c>
      <c r="W253" s="129" t="s">
        <v>370</v>
      </c>
      <c r="X253" s="3"/>
      <c r="Y253" s="3"/>
      <c r="Z253" s="129" t="s">
        <v>370</v>
      </c>
      <c r="AA253" s="3"/>
      <c r="AB253" s="3"/>
      <c r="AC253" s="129" t="s">
        <v>3639</v>
      </c>
      <c r="AD253" s="3"/>
      <c r="AE253" s="129" t="s">
        <v>314</v>
      </c>
      <c r="AF253" s="129" t="s">
        <v>890</v>
      </c>
      <c r="AG253" s="129" t="s">
        <v>890</v>
      </c>
      <c r="AH253" s="127" t="str">
        <f t="shared" si="3"/>
        <v>FS</v>
      </c>
      <c r="AI253" s="127" t="b">
        <f>ISNUMBER(SEARCH("IRT",Table1[[#This Row],[Current_Status]]))</f>
        <v>0</v>
      </c>
      <c r="AJ253" s="128">
        <f>YEAR(Table1[[#This Row],[Project_Initiated]])</f>
        <v>2018</v>
      </c>
      <c r="AK253" s="67">
        <v>43647</v>
      </c>
      <c r="AL253" s="67" t="str">
        <f>IF(Table1[[#This Row],[Current_Status]]="Complete",IF(Table1[[#This Row],[Project_Description]]&gt;=DATE(2019,7,1),"FY 19 - 20","FY 18 - 19"),"")</f>
        <v>FY 18 - 19</v>
      </c>
      <c r="AX253"/>
      <c r="BA253" s="2"/>
    </row>
    <row r="254" spans="1:53" x14ac:dyDescent="0.25">
      <c r="A254" s="129" t="s">
        <v>580</v>
      </c>
      <c r="B254" s="129" t="s">
        <v>370</v>
      </c>
      <c r="C254" s="129" t="s">
        <v>580</v>
      </c>
      <c r="D254" s="130" t="b">
        <v>0</v>
      </c>
      <c r="E254" s="129" t="s">
        <v>177</v>
      </c>
      <c r="F254" s="129" t="s">
        <v>4150</v>
      </c>
      <c r="G254" s="133">
        <v>43412</v>
      </c>
      <c r="H254" s="129" t="s">
        <v>810</v>
      </c>
      <c r="I254" s="129" t="s">
        <v>581</v>
      </c>
      <c r="J254" s="129" t="s">
        <v>3354</v>
      </c>
      <c r="K254" s="129" t="s">
        <v>542</v>
      </c>
      <c r="L254" s="129" t="s">
        <v>543</v>
      </c>
      <c r="M254" s="129" t="s">
        <v>390</v>
      </c>
      <c r="N254" s="129" t="s">
        <v>370</v>
      </c>
      <c r="O254" s="129" t="s">
        <v>314</v>
      </c>
      <c r="P254" s="3"/>
      <c r="Q254" s="129" t="s">
        <v>427</v>
      </c>
      <c r="R254" s="129" t="s">
        <v>370</v>
      </c>
      <c r="S254" s="130" t="b">
        <v>0</v>
      </c>
      <c r="T254" s="3"/>
      <c r="U254" s="3"/>
      <c r="V254" s="131">
        <v>43332</v>
      </c>
      <c r="W254" s="129" t="s">
        <v>370</v>
      </c>
      <c r="X254" s="3"/>
      <c r="Y254" s="3"/>
      <c r="Z254" s="129" t="s">
        <v>370</v>
      </c>
      <c r="AA254" s="3"/>
      <c r="AB254" s="3"/>
      <c r="AC254" s="129" t="s">
        <v>890</v>
      </c>
      <c r="AD254" s="3"/>
      <c r="AE254" s="129" t="s">
        <v>314</v>
      </c>
      <c r="AF254" s="129" t="s">
        <v>890</v>
      </c>
      <c r="AG254" s="129" t="s">
        <v>890</v>
      </c>
      <c r="AH254" s="127" t="str">
        <f t="shared" si="3"/>
        <v>FS</v>
      </c>
      <c r="AI254" s="127" t="b">
        <f>ISNUMBER(SEARCH("IRT",Table1[[#This Row],[Current_Status]]))</f>
        <v>0</v>
      </c>
      <c r="AJ254" s="128">
        <f>YEAR(Table1[[#This Row],[Project_Initiated]])</f>
        <v>2018</v>
      </c>
      <c r="AK254" s="67">
        <v>43647</v>
      </c>
      <c r="AL254" s="67" t="str">
        <f>IF(Table1[[#This Row],[Current_Status]]="Complete",IF(Table1[[#This Row],[Project_Description]]&gt;=DATE(2019,7,1),"FY 19 - 20","FY 18 - 19"),"")</f>
        <v>FY 18 - 19</v>
      </c>
      <c r="AX254"/>
      <c r="BA254" s="2"/>
    </row>
    <row r="255" spans="1:53" x14ac:dyDescent="0.25">
      <c r="A255" s="129" t="s">
        <v>4423</v>
      </c>
      <c r="B255" s="129" t="s">
        <v>370</v>
      </c>
      <c r="C255" s="129" t="s">
        <v>4423</v>
      </c>
      <c r="D255" s="130" t="b">
        <v>0</v>
      </c>
      <c r="E255" s="129" t="s">
        <v>177</v>
      </c>
      <c r="F255" s="129" t="s">
        <v>4424</v>
      </c>
      <c r="G255" s="129" t="s">
        <v>4478</v>
      </c>
      <c r="H255" s="129" t="s">
        <v>810</v>
      </c>
      <c r="I255" s="129" t="s">
        <v>4425</v>
      </c>
      <c r="J255" s="129" t="s">
        <v>3355</v>
      </c>
      <c r="K255" s="129" t="s">
        <v>542</v>
      </c>
      <c r="L255" s="129" t="s">
        <v>543</v>
      </c>
      <c r="M255" s="129" t="s">
        <v>545</v>
      </c>
      <c r="N255" s="129" t="s">
        <v>370</v>
      </c>
      <c r="O255" s="129" t="s">
        <v>338</v>
      </c>
      <c r="P255" s="3"/>
      <c r="Q255" s="129" t="s">
        <v>427</v>
      </c>
      <c r="R255" s="129" t="s">
        <v>370</v>
      </c>
      <c r="S255" s="130" t="b">
        <v>0</v>
      </c>
      <c r="T255" s="3"/>
      <c r="U255" s="3"/>
      <c r="V255" s="131">
        <v>43578</v>
      </c>
      <c r="W255" s="129" t="s">
        <v>370</v>
      </c>
      <c r="X255" s="3"/>
      <c r="Y255" s="3"/>
      <c r="Z255" s="129" t="s">
        <v>370</v>
      </c>
      <c r="AA255" s="3"/>
      <c r="AB255" s="3"/>
      <c r="AC255" s="129" t="s">
        <v>370</v>
      </c>
      <c r="AD255" s="131">
        <v>43643</v>
      </c>
      <c r="AE255" s="129" t="s">
        <v>328</v>
      </c>
      <c r="AF255" s="129" t="s">
        <v>370</v>
      </c>
      <c r="AG255" s="129" t="s">
        <v>3412</v>
      </c>
      <c r="AH255" s="127" t="str">
        <f t="shared" si="3"/>
        <v>FS</v>
      </c>
      <c r="AI255" s="127" t="b">
        <f>ISNUMBER(SEARCH("IRT",Table1[[#This Row],[Current_Status]]))</f>
        <v>0</v>
      </c>
      <c r="AJ255" s="128">
        <f>YEAR(Table1[[#This Row],[Project_Initiated]])</f>
        <v>2019</v>
      </c>
      <c r="AK255" s="67">
        <v>43647</v>
      </c>
      <c r="AL255" s="67" t="str">
        <f>IF(Table1[[#This Row],[Current_Status]]="Complete",IF(Table1[[#This Row],[Project_Description]]&gt;=DATE(2019,7,1),"FY 19 - 20","FY 18 - 19"),"")</f>
        <v/>
      </c>
      <c r="AX255"/>
      <c r="BA255" s="2"/>
    </row>
    <row r="256" spans="1:53" x14ac:dyDescent="0.25">
      <c r="A256" s="129" t="s">
        <v>3471</v>
      </c>
      <c r="B256" s="129" t="s">
        <v>370</v>
      </c>
      <c r="C256" s="129" t="s">
        <v>3471</v>
      </c>
      <c r="D256" s="130" t="b">
        <v>0</v>
      </c>
      <c r="E256" s="129" t="s">
        <v>177</v>
      </c>
      <c r="F256" s="129" t="s">
        <v>4152</v>
      </c>
      <c r="G256" s="129" t="s">
        <v>3660</v>
      </c>
      <c r="H256" s="129" t="s">
        <v>820</v>
      </c>
      <c r="I256" s="129" t="s">
        <v>376</v>
      </c>
      <c r="J256" s="129" t="s">
        <v>3337</v>
      </c>
      <c r="K256" s="129" t="s">
        <v>542</v>
      </c>
      <c r="L256" s="129" t="s">
        <v>543</v>
      </c>
      <c r="M256" s="129" t="s">
        <v>3514</v>
      </c>
      <c r="N256" s="129" t="s">
        <v>370</v>
      </c>
      <c r="O256" s="129" t="s">
        <v>314</v>
      </c>
      <c r="P256" s="3"/>
      <c r="Q256" s="129" t="s">
        <v>195</v>
      </c>
      <c r="R256" s="129" t="s">
        <v>370</v>
      </c>
      <c r="S256" s="130" t="b">
        <v>0</v>
      </c>
      <c r="T256" s="3"/>
      <c r="U256" s="3"/>
      <c r="V256" s="131">
        <v>43468</v>
      </c>
      <c r="W256" s="129" t="s">
        <v>370</v>
      </c>
      <c r="X256" s="3"/>
      <c r="Y256" s="3"/>
      <c r="Z256" s="129" t="s">
        <v>370</v>
      </c>
      <c r="AA256" s="3"/>
      <c r="AB256" s="3"/>
      <c r="AC256" s="129" t="s">
        <v>3882</v>
      </c>
      <c r="AD256" s="3"/>
      <c r="AE256" s="129" t="s">
        <v>370</v>
      </c>
      <c r="AF256" s="129" t="s">
        <v>370</v>
      </c>
      <c r="AG256" s="129" t="s">
        <v>370</v>
      </c>
      <c r="AH256" s="127" t="str">
        <f t="shared" si="3"/>
        <v>FS</v>
      </c>
      <c r="AI256" s="127" t="b">
        <f>ISNUMBER(SEARCH("IRT",Table1[[#This Row],[Current_Status]]))</f>
        <v>0</v>
      </c>
      <c r="AJ256" s="128">
        <f>YEAR(Table1[[#This Row],[Project_Initiated]])</f>
        <v>2019</v>
      </c>
      <c r="AK256" s="67">
        <v>43647</v>
      </c>
      <c r="AL256" s="67" t="str">
        <f>IF(Table1[[#This Row],[Current_Status]]="Complete",IF(Table1[[#This Row],[Project_Description]]&gt;=DATE(2019,7,1),"FY 19 - 20","FY 18 - 19"),"")</f>
        <v/>
      </c>
      <c r="AX256"/>
      <c r="BA256" s="2"/>
    </row>
    <row r="257" spans="1:53" x14ac:dyDescent="0.25">
      <c r="A257" s="129" t="s">
        <v>582</v>
      </c>
      <c r="B257" s="129" t="s">
        <v>370</v>
      </c>
      <c r="C257" s="129" t="s">
        <v>582</v>
      </c>
      <c r="D257" s="130" t="b">
        <v>0</v>
      </c>
      <c r="E257" s="129" t="s">
        <v>177</v>
      </c>
      <c r="F257" s="129" t="s">
        <v>4153</v>
      </c>
      <c r="G257" s="133">
        <v>43476</v>
      </c>
      <c r="H257" s="129" t="s">
        <v>812</v>
      </c>
      <c r="I257" s="129" t="s">
        <v>3213</v>
      </c>
      <c r="J257" s="129" t="s">
        <v>3354</v>
      </c>
      <c r="K257" s="129" t="s">
        <v>542</v>
      </c>
      <c r="L257" s="129" t="s">
        <v>543</v>
      </c>
      <c r="M257" s="129" t="s">
        <v>375</v>
      </c>
      <c r="N257" s="129" t="s">
        <v>370</v>
      </c>
      <c r="O257" s="129" t="s">
        <v>314</v>
      </c>
      <c r="P257" s="3"/>
      <c r="Q257" s="129" t="s">
        <v>195</v>
      </c>
      <c r="R257" s="129" t="s">
        <v>370</v>
      </c>
      <c r="S257" s="130" t="b">
        <v>0</v>
      </c>
      <c r="T257" s="3"/>
      <c r="U257" s="3"/>
      <c r="V257" s="131">
        <v>43311</v>
      </c>
      <c r="W257" s="129" t="s">
        <v>370</v>
      </c>
      <c r="X257" s="3"/>
      <c r="Y257" s="3"/>
      <c r="Z257" s="129" t="s">
        <v>370</v>
      </c>
      <c r="AA257" s="3"/>
      <c r="AB257" s="3"/>
      <c r="AC257" s="129" t="s">
        <v>3425</v>
      </c>
      <c r="AD257" s="3"/>
      <c r="AE257" s="129" t="s">
        <v>314</v>
      </c>
      <c r="AF257" s="129" t="s">
        <v>370</v>
      </c>
      <c r="AG257" s="129" t="s">
        <v>890</v>
      </c>
      <c r="AH257" s="127" t="str">
        <f t="shared" si="3"/>
        <v>FS</v>
      </c>
      <c r="AI257" s="127" t="b">
        <f>ISNUMBER(SEARCH("IRT",Table1[[#This Row],[Current_Status]]))</f>
        <v>0</v>
      </c>
      <c r="AJ257" s="128">
        <f>YEAR(Table1[[#This Row],[Project_Initiated]])</f>
        <v>2018</v>
      </c>
      <c r="AK257" s="67">
        <v>43647</v>
      </c>
      <c r="AL257" s="67" t="str">
        <f>IF(Table1[[#This Row],[Current_Status]]="Complete",IF(Table1[[#This Row],[Project_Description]]&gt;=DATE(2019,7,1),"FY 19 - 20","FY 18 - 19"),"")</f>
        <v>FY 18 - 19</v>
      </c>
      <c r="AX257"/>
      <c r="BA257" s="2"/>
    </row>
    <row r="258" spans="1:53" x14ac:dyDescent="0.25">
      <c r="A258" s="129" t="s">
        <v>4426</v>
      </c>
      <c r="B258" s="129" t="s">
        <v>370</v>
      </c>
      <c r="C258" s="129" t="s">
        <v>4426</v>
      </c>
      <c r="D258" s="130" t="b">
        <v>0</v>
      </c>
      <c r="E258" s="129" t="s">
        <v>177</v>
      </c>
      <c r="F258" s="129" t="s">
        <v>4427</v>
      </c>
      <c r="G258" s="129" t="s">
        <v>4514</v>
      </c>
      <c r="H258" s="129" t="s">
        <v>810</v>
      </c>
      <c r="I258" s="129" t="s">
        <v>4428</v>
      </c>
      <c r="J258" s="129" t="s">
        <v>3355</v>
      </c>
      <c r="K258" s="129" t="s">
        <v>542</v>
      </c>
      <c r="L258" s="129" t="s">
        <v>543</v>
      </c>
      <c r="M258" s="129" t="s">
        <v>4429</v>
      </c>
      <c r="N258" s="129" t="s">
        <v>370</v>
      </c>
      <c r="O258" s="129" t="s">
        <v>338</v>
      </c>
      <c r="P258" s="3"/>
      <c r="Q258" s="129" t="s">
        <v>195</v>
      </c>
      <c r="R258" s="129" t="s">
        <v>370</v>
      </c>
      <c r="S258" s="130" t="b">
        <v>0</v>
      </c>
      <c r="T258" s="3"/>
      <c r="U258" s="3"/>
      <c r="V258" s="131">
        <v>43544</v>
      </c>
      <c r="W258" s="129" t="s">
        <v>370</v>
      </c>
      <c r="X258" s="3"/>
      <c r="Y258" s="3"/>
      <c r="Z258" s="129" t="s">
        <v>370</v>
      </c>
      <c r="AA258" s="3"/>
      <c r="AB258" s="3"/>
      <c r="AC258" s="129" t="s">
        <v>370</v>
      </c>
      <c r="AD258" s="131">
        <v>43671</v>
      </c>
      <c r="AE258" s="129" t="s">
        <v>328</v>
      </c>
      <c r="AF258" s="129" t="s">
        <v>4515</v>
      </c>
      <c r="AG258" s="129" t="s">
        <v>3412</v>
      </c>
      <c r="AH258" s="127" t="str">
        <f t="shared" si="3"/>
        <v>FS</v>
      </c>
      <c r="AI258" s="127" t="b">
        <f>ISNUMBER(SEARCH("IRT",Table1[[#This Row],[Current_Status]]))</f>
        <v>0</v>
      </c>
      <c r="AJ258" s="128">
        <f>YEAR(Table1[[#This Row],[Project_Initiated]])</f>
        <v>2019</v>
      </c>
      <c r="AK258" s="67">
        <v>43647</v>
      </c>
      <c r="AL258" s="67" t="str">
        <f>IF(Table1[[#This Row],[Current_Status]]="Complete",IF(Table1[[#This Row],[Project_Description]]&gt;=DATE(2019,7,1),"FY 19 - 20","FY 18 - 19"),"")</f>
        <v/>
      </c>
      <c r="AX258"/>
      <c r="BA258" s="2"/>
    </row>
    <row r="259" spans="1:53" x14ac:dyDescent="0.25">
      <c r="A259" s="129" t="s">
        <v>3914</v>
      </c>
      <c r="B259" s="129" t="s">
        <v>370</v>
      </c>
      <c r="C259" s="129" t="s">
        <v>3914</v>
      </c>
      <c r="D259" s="130" t="b">
        <v>0</v>
      </c>
      <c r="E259" s="129" t="s">
        <v>177</v>
      </c>
      <c r="F259" s="129" t="s">
        <v>4154</v>
      </c>
      <c r="G259" s="129"/>
      <c r="H259" s="129" t="s">
        <v>797</v>
      </c>
      <c r="I259" s="129" t="s">
        <v>4155</v>
      </c>
      <c r="J259" s="129" t="s">
        <v>3355</v>
      </c>
      <c r="K259" s="129" t="s">
        <v>542</v>
      </c>
      <c r="L259" s="129" t="s">
        <v>543</v>
      </c>
      <c r="M259" s="129" t="s">
        <v>4095</v>
      </c>
      <c r="N259" s="129" t="s">
        <v>370</v>
      </c>
      <c r="O259" s="129" t="s">
        <v>314</v>
      </c>
      <c r="P259" s="3"/>
      <c r="Q259" s="129" t="s">
        <v>195</v>
      </c>
      <c r="R259" s="129" t="s">
        <v>370</v>
      </c>
      <c r="S259" s="130" t="b">
        <v>0</v>
      </c>
      <c r="T259" s="3"/>
      <c r="U259" s="3"/>
      <c r="V259" s="131">
        <v>43595</v>
      </c>
      <c r="W259" s="129" t="s">
        <v>370</v>
      </c>
      <c r="X259" s="3"/>
      <c r="Y259" s="3"/>
      <c r="Z259" s="129" t="s">
        <v>370</v>
      </c>
      <c r="AA259" s="3"/>
      <c r="AB259" s="3"/>
      <c r="AC259" s="129" t="s">
        <v>370</v>
      </c>
      <c r="AD259" s="3"/>
      <c r="AE259" s="129" t="s">
        <v>370</v>
      </c>
      <c r="AF259" s="129" t="s">
        <v>370</v>
      </c>
      <c r="AG259" s="129" t="s">
        <v>370</v>
      </c>
      <c r="AH259" s="127" t="str">
        <f t="shared" ref="AH259:AH322" si="4">IF(LEN(A259)&gt;6,"FS","PD&amp;C")</f>
        <v>FS</v>
      </c>
      <c r="AI259" s="127" t="b">
        <f>ISNUMBER(SEARCH("IRT",Table1[[#This Row],[Current_Status]]))</f>
        <v>0</v>
      </c>
      <c r="AJ259" s="128">
        <f>YEAR(Table1[[#This Row],[Project_Initiated]])</f>
        <v>2019</v>
      </c>
      <c r="AK259" s="67">
        <v>43647</v>
      </c>
      <c r="AL259" s="67" t="str">
        <f>IF(Table1[[#This Row],[Current_Status]]="Complete",IF(Table1[[#This Row],[Project_Description]]&gt;=DATE(2019,7,1),"FY 19 - 20","FY 18 - 19"),"")</f>
        <v/>
      </c>
      <c r="AX259"/>
      <c r="BA259" s="2"/>
    </row>
    <row r="260" spans="1:53" x14ac:dyDescent="0.25">
      <c r="A260" s="129" t="s">
        <v>1325</v>
      </c>
      <c r="B260" s="129" t="s">
        <v>370</v>
      </c>
      <c r="C260" s="129" t="s">
        <v>1325</v>
      </c>
      <c r="D260" s="130" t="b">
        <v>0</v>
      </c>
      <c r="E260" s="129" t="s">
        <v>177</v>
      </c>
      <c r="F260" s="129" t="s">
        <v>4156</v>
      </c>
      <c r="G260" s="129" t="s">
        <v>1326</v>
      </c>
      <c r="H260" s="129" t="s">
        <v>810</v>
      </c>
      <c r="I260" s="129" t="s">
        <v>581</v>
      </c>
      <c r="J260" s="129" t="s">
        <v>3375</v>
      </c>
      <c r="K260" s="129" t="s">
        <v>542</v>
      </c>
      <c r="L260" s="129" t="s">
        <v>543</v>
      </c>
      <c r="M260" s="129" t="s">
        <v>1327</v>
      </c>
      <c r="N260" s="129" t="s">
        <v>370</v>
      </c>
      <c r="O260" s="129" t="s">
        <v>314</v>
      </c>
      <c r="P260" s="3"/>
      <c r="Q260" s="129" t="s">
        <v>839</v>
      </c>
      <c r="R260" s="129" t="s">
        <v>370</v>
      </c>
      <c r="S260" s="130" t="b">
        <v>0</v>
      </c>
      <c r="T260" s="3"/>
      <c r="U260" s="3"/>
      <c r="V260" s="131">
        <v>43340</v>
      </c>
      <c r="W260" s="129" t="s">
        <v>370</v>
      </c>
      <c r="X260" s="3"/>
      <c r="Y260" s="3"/>
      <c r="Z260" s="129" t="s">
        <v>370</v>
      </c>
      <c r="AA260" s="3"/>
      <c r="AB260" s="3"/>
      <c r="AC260" s="129" t="s">
        <v>370</v>
      </c>
      <c r="AD260" s="3"/>
      <c r="AE260" s="129" t="s">
        <v>314</v>
      </c>
      <c r="AF260" s="129" t="s">
        <v>1326</v>
      </c>
      <c r="AG260" s="129" t="s">
        <v>370</v>
      </c>
      <c r="AH260" s="127" t="str">
        <f t="shared" si="4"/>
        <v>FS</v>
      </c>
      <c r="AI260" s="127" t="b">
        <f>ISNUMBER(SEARCH("IRT",Table1[[#This Row],[Current_Status]]))</f>
        <v>0</v>
      </c>
      <c r="AJ260" s="128">
        <f>YEAR(Table1[[#This Row],[Project_Initiated]])</f>
        <v>2018</v>
      </c>
      <c r="AK260" s="67">
        <v>43647</v>
      </c>
      <c r="AL260" s="67" t="str">
        <f>IF(Table1[[#This Row],[Current_Status]]="Complete",IF(Table1[[#This Row],[Project_Description]]&gt;=DATE(2019,7,1),"FY 19 - 20","FY 18 - 19"),"")</f>
        <v/>
      </c>
      <c r="AX260"/>
      <c r="BA260" s="2"/>
    </row>
    <row r="261" spans="1:53" x14ac:dyDescent="0.25">
      <c r="A261" s="129" t="s">
        <v>1328</v>
      </c>
      <c r="B261" s="129" t="s">
        <v>370</v>
      </c>
      <c r="C261" s="129" t="s">
        <v>1328</v>
      </c>
      <c r="D261" s="130" t="b">
        <v>0</v>
      </c>
      <c r="E261" s="129" t="s">
        <v>177</v>
      </c>
      <c r="F261" s="129" t="s">
        <v>4156</v>
      </c>
      <c r="G261" s="129" t="s">
        <v>1329</v>
      </c>
      <c r="H261" s="129" t="s">
        <v>810</v>
      </c>
      <c r="I261" s="129" t="s">
        <v>581</v>
      </c>
      <c r="J261" s="129" t="s">
        <v>3375</v>
      </c>
      <c r="K261" s="129" t="s">
        <v>542</v>
      </c>
      <c r="L261" s="129" t="s">
        <v>543</v>
      </c>
      <c r="M261" s="129" t="s">
        <v>1327</v>
      </c>
      <c r="N261" s="129" t="s">
        <v>370</v>
      </c>
      <c r="O261" s="129" t="s">
        <v>314</v>
      </c>
      <c r="P261" s="3"/>
      <c r="Q261" s="129" t="s">
        <v>3214</v>
      </c>
      <c r="R261" s="129" t="s">
        <v>370</v>
      </c>
      <c r="S261" s="130" t="b">
        <v>0</v>
      </c>
      <c r="T261" s="3"/>
      <c r="U261" s="3"/>
      <c r="V261" s="131">
        <v>43340</v>
      </c>
      <c r="W261" s="129" t="s">
        <v>370</v>
      </c>
      <c r="X261" s="3"/>
      <c r="Y261" s="3"/>
      <c r="Z261" s="129" t="s">
        <v>370</v>
      </c>
      <c r="AA261" s="3"/>
      <c r="AB261" s="3"/>
      <c r="AC261" s="129" t="s">
        <v>890</v>
      </c>
      <c r="AD261" s="3"/>
      <c r="AE261" s="129" t="s">
        <v>314</v>
      </c>
      <c r="AF261" s="129" t="s">
        <v>890</v>
      </c>
      <c r="AG261" s="129" t="s">
        <v>890</v>
      </c>
      <c r="AH261" s="127" t="str">
        <f t="shared" si="4"/>
        <v>FS</v>
      </c>
      <c r="AI261" s="127" t="b">
        <f>ISNUMBER(SEARCH("IRT",Table1[[#This Row],[Current_Status]]))</f>
        <v>0</v>
      </c>
      <c r="AJ261" s="128">
        <f>YEAR(Table1[[#This Row],[Project_Initiated]])</f>
        <v>2018</v>
      </c>
      <c r="AK261" s="67">
        <v>43647</v>
      </c>
      <c r="AL261" s="67" t="str">
        <f>IF(Table1[[#This Row],[Current_Status]]="Complete",IF(Table1[[#This Row],[Project_Description]]&gt;=DATE(2019,7,1),"FY 19 - 20","FY 18 - 19"),"")</f>
        <v/>
      </c>
      <c r="AX261"/>
      <c r="BA261" s="2"/>
    </row>
    <row r="262" spans="1:53" x14ac:dyDescent="0.25">
      <c r="A262" s="129" t="s">
        <v>3670</v>
      </c>
      <c r="B262" s="129" t="s">
        <v>370</v>
      </c>
      <c r="C262" s="129" t="s">
        <v>3670</v>
      </c>
      <c r="D262" s="130" t="b">
        <v>0</v>
      </c>
      <c r="E262" s="129" t="s">
        <v>177</v>
      </c>
      <c r="F262" s="129" t="s">
        <v>4100</v>
      </c>
      <c r="G262" s="129" t="s">
        <v>4418</v>
      </c>
      <c r="H262" s="129" t="s">
        <v>788</v>
      </c>
      <c r="I262" s="129" t="s">
        <v>3676</v>
      </c>
      <c r="J262" s="129" t="s">
        <v>3342</v>
      </c>
      <c r="K262" s="129" t="s">
        <v>542</v>
      </c>
      <c r="L262" s="129" t="s">
        <v>543</v>
      </c>
      <c r="M262" s="129" t="s">
        <v>545</v>
      </c>
      <c r="N262" s="129" t="s">
        <v>370</v>
      </c>
      <c r="O262" s="129" t="s">
        <v>338</v>
      </c>
      <c r="P262" s="3"/>
      <c r="Q262" s="129" t="s">
        <v>4320</v>
      </c>
      <c r="R262" s="129" t="s">
        <v>3677</v>
      </c>
      <c r="S262" s="130" t="b">
        <v>0</v>
      </c>
      <c r="T262" s="3"/>
      <c r="U262" s="3"/>
      <c r="V262" s="131">
        <v>43452</v>
      </c>
      <c r="W262" s="129" t="s">
        <v>370</v>
      </c>
      <c r="X262" s="3"/>
      <c r="Y262" s="3"/>
      <c r="Z262" s="129" t="s">
        <v>370</v>
      </c>
      <c r="AA262" s="3"/>
      <c r="AB262" s="3"/>
      <c r="AC262" s="129" t="s">
        <v>370</v>
      </c>
      <c r="AD262" s="131">
        <v>43545</v>
      </c>
      <c r="AE262" s="129" t="s">
        <v>328</v>
      </c>
      <c r="AF262" s="129" t="s">
        <v>4516</v>
      </c>
      <c r="AG262" s="129" t="s">
        <v>3412</v>
      </c>
      <c r="AH262" s="127" t="str">
        <f t="shared" si="4"/>
        <v>FS</v>
      </c>
      <c r="AI262" s="127" t="b">
        <f>ISNUMBER(SEARCH("IRT",Table1[[#This Row],[Current_Status]]))</f>
        <v>0</v>
      </c>
      <c r="AJ262" s="128">
        <f>YEAR(Table1[[#This Row],[Project_Initiated]])</f>
        <v>2018</v>
      </c>
      <c r="AK262" s="67">
        <v>43647</v>
      </c>
      <c r="AL262" s="67" t="str">
        <f>IF(Table1[[#This Row],[Current_Status]]="Complete",IF(Table1[[#This Row],[Project_Description]]&gt;=DATE(2019,7,1),"FY 19 - 20","FY 18 - 19"),"")</f>
        <v/>
      </c>
      <c r="AX262"/>
      <c r="BA262" s="2"/>
    </row>
    <row r="263" spans="1:53" x14ac:dyDescent="0.25">
      <c r="A263" s="129" t="s">
        <v>182</v>
      </c>
      <c r="B263" s="129" t="s">
        <v>182</v>
      </c>
      <c r="C263" s="129" t="s">
        <v>370</v>
      </c>
      <c r="D263" s="130" t="b">
        <v>0</v>
      </c>
      <c r="E263" s="129" t="s">
        <v>177</v>
      </c>
      <c r="F263" s="129" t="s">
        <v>183</v>
      </c>
      <c r="G263" s="129" t="s">
        <v>184</v>
      </c>
      <c r="H263" s="129" t="s">
        <v>583</v>
      </c>
      <c r="I263" s="129" t="s">
        <v>370</v>
      </c>
      <c r="J263" s="129" t="s">
        <v>3604</v>
      </c>
      <c r="K263" s="129" t="s">
        <v>542</v>
      </c>
      <c r="L263" s="129" t="s">
        <v>543</v>
      </c>
      <c r="M263" s="129" t="s">
        <v>185</v>
      </c>
      <c r="N263" s="129" t="s">
        <v>370</v>
      </c>
      <c r="O263" s="129" t="s">
        <v>223</v>
      </c>
      <c r="P263" s="130">
        <v>2</v>
      </c>
      <c r="Q263" s="129" t="s">
        <v>370</v>
      </c>
      <c r="R263" s="129" t="s">
        <v>370</v>
      </c>
      <c r="S263" s="130" t="b">
        <v>0</v>
      </c>
      <c r="T263" s="130">
        <v>0</v>
      </c>
      <c r="U263" s="3"/>
      <c r="V263" s="131">
        <v>42886</v>
      </c>
      <c r="W263" s="129" t="s">
        <v>3414</v>
      </c>
      <c r="X263" s="3"/>
      <c r="Y263" s="3"/>
      <c r="Z263" s="129" t="s">
        <v>370</v>
      </c>
      <c r="AA263" s="3"/>
      <c r="AB263" s="3"/>
      <c r="AC263" s="129" t="s">
        <v>370</v>
      </c>
      <c r="AD263" s="3"/>
      <c r="AE263" s="129" t="s">
        <v>370</v>
      </c>
      <c r="AF263" s="129" t="s">
        <v>370</v>
      </c>
      <c r="AG263" s="129" t="s">
        <v>370</v>
      </c>
      <c r="AH263" s="127" t="str">
        <f t="shared" si="4"/>
        <v>PD&amp;C</v>
      </c>
      <c r="AI263" s="127" t="b">
        <f>ISNUMBER(SEARCH("IRT",Table1[[#This Row],[Current_Status]]))</f>
        <v>0</v>
      </c>
      <c r="AJ263" s="128">
        <f>YEAR(Table1[[#This Row],[Project_Initiated]])</f>
        <v>2017</v>
      </c>
      <c r="AK263" s="67">
        <v>43647</v>
      </c>
      <c r="AL263" s="67" t="str">
        <f>IF(Table1[[#This Row],[Current_Status]]="Complete",IF(Table1[[#This Row],[Project_Description]]&gt;=DATE(2019,7,1),"FY 19 - 20","FY 18 - 19"),"")</f>
        <v/>
      </c>
      <c r="AX263"/>
      <c r="BA263" s="2"/>
    </row>
    <row r="264" spans="1:53" x14ac:dyDescent="0.25">
      <c r="A264" s="129" t="s">
        <v>186</v>
      </c>
      <c r="B264" s="129" t="s">
        <v>186</v>
      </c>
      <c r="C264" s="129" t="s">
        <v>370</v>
      </c>
      <c r="D264" s="130" t="b">
        <v>0</v>
      </c>
      <c r="E264" s="129" t="s">
        <v>177</v>
      </c>
      <c r="F264" s="129" t="s">
        <v>187</v>
      </c>
      <c r="G264" s="129" t="s">
        <v>584</v>
      </c>
      <c r="H264" s="129" t="s">
        <v>585</v>
      </c>
      <c r="I264" s="129" t="s">
        <v>370</v>
      </c>
      <c r="J264" s="129" t="s">
        <v>188</v>
      </c>
      <c r="K264" s="129" t="s">
        <v>542</v>
      </c>
      <c r="L264" s="129" t="s">
        <v>543</v>
      </c>
      <c r="M264" s="129" t="s">
        <v>185</v>
      </c>
      <c r="N264" s="129" t="s">
        <v>370</v>
      </c>
      <c r="O264" s="129" t="s">
        <v>223</v>
      </c>
      <c r="P264" s="130">
        <v>3</v>
      </c>
      <c r="Q264" s="129" t="s">
        <v>370</v>
      </c>
      <c r="R264" s="129" t="s">
        <v>370</v>
      </c>
      <c r="S264" s="130" t="b">
        <v>0</v>
      </c>
      <c r="T264" s="130">
        <v>0</v>
      </c>
      <c r="U264" s="3"/>
      <c r="V264" s="131">
        <v>42510</v>
      </c>
      <c r="W264" s="129" t="s">
        <v>189</v>
      </c>
      <c r="X264" s="3"/>
      <c r="Y264" s="3"/>
      <c r="Z264" s="129" t="s">
        <v>370</v>
      </c>
      <c r="AA264" s="3"/>
      <c r="AB264" s="3"/>
      <c r="AC264" s="129" t="s">
        <v>370</v>
      </c>
      <c r="AD264" s="3"/>
      <c r="AE264" s="129" t="s">
        <v>370</v>
      </c>
      <c r="AF264" s="129" t="s">
        <v>370</v>
      </c>
      <c r="AG264" s="129" t="s">
        <v>370</v>
      </c>
      <c r="AH264" s="127" t="str">
        <f t="shared" si="4"/>
        <v>PD&amp;C</v>
      </c>
      <c r="AI264" s="127" t="b">
        <f>ISNUMBER(SEARCH("IRT",Table1[[#This Row],[Current_Status]]))</f>
        <v>0</v>
      </c>
      <c r="AJ264" s="128">
        <f>YEAR(Table1[[#This Row],[Project_Initiated]])</f>
        <v>2016</v>
      </c>
      <c r="AK264" s="67">
        <v>43647</v>
      </c>
      <c r="AL264" s="67" t="str">
        <f>IF(Table1[[#This Row],[Current_Status]]="Complete",IF(Table1[[#This Row],[Project_Description]]&gt;=DATE(2019,7,1),"FY 19 - 20","FY 18 - 19"),"")</f>
        <v/>
      </c>
      <c r="AX264"/>
      <c r="BA264" s="2"/>
    </row>
    <row r="265" spans="1:53" x14ac:dyDescent="0.25">
      <c r="A265" s="129" t="s">
        <v>191</v>
      </c>
      <c r="B265" s="129" t="s">
        <v>191</v>
      </c>
      <c r="C265" s="129" t="s">
        <v>370</v>
      </c>
      <c r="D265" s="130" t="b">
        <v>0</v>
      </c>
      <c r="E265" s="129" t="s">
        <v>177</v>
      </c>
      <c r="F265" s="129" t="s">
        <v>3515</v>
      </c>
      <c r="G265" s="129" t="s">
        <v>587</v>
      </c>
      <c r="H265" s="129" t="s">
        <v>588</v>
      </c>
      <c r="I265" s="129" t="s">
        <v>370</v>
      </c>
      <c r="J265" s="129" t="s">
        <v>3606</v>
      </c>
      <c r="K265" s="129" t="s">
        <v>542</v>
      </c>
      <c r="L265" s="129" t="s">
        <v>543</v>
      </c>
      <c r="M265" s="129" t="s">
        <v>192</v>
      </c>
      <c r="N265" s="129" t="s">
        <v>370</v>
      </c>
      <c r="O265" s="129" t="s">
        <v>3127</v>
      </c>
      <c r="P265" s="130">
        <v>4</v>
      </c>
      <c r="Q265" s="129" t="s">
        <v>370</v>
      </c>
      <c r="R265" s="129" t="s">
        <v>370</v>
      </c>
      <c r="S265" s="130" t="b">
        <v>0</v>
      </c>
      <c r="T265" s="130">
        <v>10000</v>
      </c>
      <c r="U265" s="3"/>
      <c r="V265" s="131">
        <v>43328</v>
      </c>
      <c r="W265" s="129" t="s">
        <v>3351</v>
      </c>
      <c r="X265" s="131">
        <v>43709</v>
      </c>
      <c r="Y265" s="131">
        <v>43709</v>
      </c>
      <c r="Z265" s="129" t="s">
        <v>370</v>
      </c>
      <c r="AA265" s="3"/>
      <c r="AB265" s="3"/>
      <c r="AC265" s="129" t="s">
        <v>370</v>
      </c>
      <c r="AD265" s="3"/>
      <c r="AE265" s="129" t="s">
        <v>370</v>
      </c>
      <c r="AF265" s="129" t="s">
        <v>370</v>
      </c>
      <c r="AG265" s="129" t="s">
        <v>370</v>
      </c>
      <c r="AH265" s="127" t="str">
        <f t="shared" si="4"/>
        <v>PD&amp;C</v>
      </c>
      <c r="AI265" s="127" t="b">
        <f>ISNUMBER(SEARCH("IRT",Table1[[#This Row],[Current_Status]]))</f>
        <v>0</v>
      </c>
      <c r="AJ265" s="128">
        <f>YEAR(Table1[[#This Row],[Project_Initiated]])</f>
        <v>2018</v>
      </c>
      <c r="AK265" s="67">
        <v>43647</v>
      </c>
      <c r="AL265" s="67" t="str">
        <f>IF(Table1[[#This Row],[Current_Status]]="Complete",IF(Table1[[#This Row],[Project_Description]]&gt;=DATE(2019,7,1),"FY 19 - 20","FY 18 - 19"),"")</f>
        <v/>
      </c>
      <c r="AX265"/>
      <c r="BA265" s="2"/>
    </row>
    <row r="266" spans="1:53" x14ac:dyDescent="0.25">
      <c r="A266" s="129" t="s">
        <v>178</v>
      </c>
      <c r="B266" s="129" t="s">
        <v>178</v>
      </c>
      <c r="C266" s="129" t="s">
        <v>370</v>
      </c>
      <c r="D266" s="130" t="b">
        <v>0</v>
      </c>
      <c r="E266" s="129" t="s">
        <v>177</v>
      </c>
      <c r="F266" s="129" t="s">
        <v>179</v>
      </c>
      <c r="G266" s="129" t="s">
        <v>180</v>
      </c>
      <c r="H266" s="129" t="s">
        <v>370</v>
      </c>
      <c r="I266" s="129" t="s">
        <v>370</v>
      </c>
      <c r="J266" s="129" t="s">
        <v>3505</v>
      </c>
      <c r="K266" s="129" t="s">
        <v>542</v>
      </c>
      <c r="L266" s="129" t="s">
        <v>543</v>
      </c>
      <c r="M266" s="129" t="s">
        <v>181</v>
      </c>
      <c r="N266" s="129" t="s">
        <v>370</v>
      </c>
      <c r="O266" s="129" t="s">
        <v>3127</v>
      </c>
      <c r="P266" s="130">
        <v>14</v>
      </c>
      <c r="Q266" s="129" t="s">
        <v>370</v>
      </c>
      <c r="R266" s="129" t="s">
        <v>370</v>
      </c>
      <c r="S266" s="130" t="b">
        <v>0</v>
      </c>
      <c r="T266" s="130">
        <v>0</v>
      </c>
      <c r="U266" s="3"/>
      <c r="V266" s="131">
        <v>43273</v>
      </c>
      <c r="W266" s="129" t="s">
        <v>87</v>
      </c>
      <c r="X266" s="131">
        <v>43831</v>
      </c>
      <c r="Y266" s="131">
        <v>43862</v>
      </c>
      <c r="Z266" s="129" t="s">
        <v>370</v>
      </c>
      <c r="AA266" s="3"/>
      <c r="AB266" s="3"/>
      <c r="AC266" s="129" t="s">
        <v>370</v>
      </c>
      <c r="AD266" s="3"/>
      <c r="AE266" s="129" t="s">
        <v>370</v>
      </c>
      <c r="AF266" s="129" t="s">
        <v>370</v>
      </c>
      <c r="AG266" s="129" t="s">
        <v>370</v>
      </c>
      <c r="AH266" s="127" t="str">
        <f t="shared" si="4"/>
        <v>PD&amp;C</v>
      </c>
      <c r="AI266" s="127" t="b">
        <f>ISNUMBER(SEARCH("IRT",Table1[[#This Row],[Current_Status]]))</f>
        <v>0</v>
      </c>
      <c r="AJ266" s="128">
        <f>YEAR(Table1[[#This Row],[Project_Initiated]])</f>
        <v>2018</v>
      </c>
      <c r="AK266" s="67">
        <v>43647</v>
      </c>
      <c r="AL266" s="67" t="str">
        <f>IF(Table1[[#This Row],[Current_Status]]="Complete",IF(Table1[[#This Row],[Project_Description]]&gt;=DATE(2019,7,1),"FY 19 - 20","FY 18 - 19"),"")</f>
        <v/>
      </c>
      <c r="AX266"/>
      <c r="BA266" s="2"/>
    </row>
    <row r="267" spans="1:53" x14ac:dyDescent="0.25">
      <c r="A267" s="129" t="s">
        <v>1285</v>
      </c>
      <c r="B267" s="129" t="s">
        <v>370</v>
      </c>
      <c r="C267" s="129" t="s">
        <v>1285</v>
      </c>
      <c r="D267" s="130" t="b">
        <v>0</v>
      </c>
      <c r="E267" s="129" t="s">
        <v>194</v>
      </c>
      <c r="F267" s="129" t="s">
        <v>4182</v>
      </c>
      <c r="G267" s="133">
        <v>43336</v>
      </c>
      <c r="H267" s="129" t="s">
        <v>3251</v>
      </c>
      <c r="I267" s="129" t="s">
        <v>563</v>
      </c>
      <c r="J267" s="129" t="s">
        <v>3354</v>
      </c>
      <c r="K267" s="129" t="s">
        <v>589</v>
      </c>
      <c r="L267" s="129" t="s">
        <v>198</v>
      </c>
      <c r="M267" s="129" t="s">
        <v>197</v>
      </c>
      <c r="N267" s="129" t="s">
        <v>370</v>
      </c>
      <c r="O267" s="129" t="s">
        <v>338</v>
      </c>
      <c r="P267" s="3"/>
      <c r="Q267" s="129" t="s">
        <v>370</v>
      </c>
      <c r="R267" s="129" t="s">
        <v>370</v>
      </c>
      <c r="S267" s="130" t="b">
        <v>0</v>
      </c>
      <c r="T267" s="3"/>
      <c r="U267" s="3"/>
      <c r="V267" s="131">
        <v>43187</v>
      </c>
      <c r="W267" s="129" t="s">
        <v>370</v>
      </c>
      <c r="X267" s="3"/>
      <c r="Y267" s="3"/>
      <c r="Z267" s="129" t="s">
        <v>370</v>
      </c>
      <c r="AA267" s="3"/>
      <c r="AB267" s="3"/>
      <c r="AC267" s="129" t="s">
        <v>1286</v>
      </c>
      <c r="AD267" s="3"/>
      <c r="AE267" s="129" t="s">
        <v>370</v>
      </c>
      <c r="AF267" s="129" t="s">
        <v>1287</v>
      </c>
      <c r="AG267" s="129" t="s">
        <v>3412</v>
      </c>
      <c r="AH267" s="127" t="str">
        <f t="shared" si="4"/>
        <v>FS</v>
      </c>
      <c r="AI267" s="127" t="b">
        <f>ISNUMBER(SEARCH("IRT",Table1[[#This Row],[Current_Status]]))</f>
        <v>0</v>
      </c>
      <c r="AJ267" s="128">
        <f>YEAR(Table1[[#This Row],[Project_Initiated]])</f>
        <v>2018</v>
      </c>
      <c r="AK267" s="67">
        <v>43647</v>
      </c>
      <c r="AL267" s="67" t="str">
        <f>IF(Table1[[#This Row],[Current_Status]]="Complete",IF(Table1[[#This Row],[Project_Description]]&gt;=DATE(2019,7,1),"FY 19 - 20","FY 18 - 19"),"")</f>
        <v>FY 18 - 19</v>
      </c>
      <c r="AX267"/>
      <c r="BA267" s="2"/>
    </row>
    <row r="268" spans="1:53" x14ac:dyDescent="0.25">
      <c r="A268" s="129" t="s">
        <v>1218</v>
      </c>
      <c r="B268" s="129" t="s">
        <v>370</v>
      </c>
      <c r="C268" s="129" t="s">
        <v>1218</v>
      </c>
      <c r="D268" s="130" t="b">
        <v>0</v>
      </c>
      <c r="E268" s="129" t="s">
        <v>194</v>
      </c>
      <c r="F268" s="129" t="s">
        <v>4157</v>
      </c>
      <c r="G268" s="133">
        <v>43292</v>
      </c>
      <c r="H268" s="129" t="s">
        <v>693</v>
      </c>
      <c r="I268" s="129" t="s">
        <v>407</v>
      </c>
      <c r="J268" s="129" t="s">
        <v>3354</v>
      </c>
      <c r="K268" s="129" t="s">
        <v>589</v>
      </c>
      <c r="L268" s="129" t="s">
        <v>198</v>
      </c>
      <c r="M268" s="129" t="s">
        <v>386</v>
      </c>
      <c r="N268" s="129" t="s">
        <v>370</v>
      </c>
      <c r="O268" s="129" t="s">
        <v>338</v>
      </c>
      <c r="P268" s="3"/>
      <c r="Q268" s="129" t="s">
        <v>370</v>
      </c>
      <c r="R268" s="129" t="s">
        <v>639</v>
      </c>
      <c r="S268" s="130" t="b">
        <v>0</v>
      </c>
      <c r="T268" s="3"/>
      <c r="U268" s="3"/>
      <c r="V268" s="131">
        <v>42927</v>
      </c>
      <c r="W268" s="129" t="s">
        <v>370</v>
      </c>
      <c r="X268" s="3"/>
      <c r="Y268" s="3"/>
      <c r="Z268" s="129" t="s">
        <v>370</v>
      </c>
      <c r="AA268" s="3"/>
      <c r="AB268" s="3"/>
      <c r="AC268" s="129" t="s">
        <v>1219</v>
      </c>
      <c r="AD268" s="3"/>
      <c r="AE268" s="129" t="s">
        <v>849</v>
      </c>
      <c r="AF268" s="129" t="s">
        <v>370</v>
      </c>
      <c r="AG268" s="129" t="s">
        <v>3412</v>
      </c>
      <c r="AH268" s="127" t="str">
        <f t="shared" si="4"/>
        <v>FS</v>
      </c>
      <c r="AI268" s="127" t="b">
        <f>ISNUMBER(SEARCH("IRT",Table1[[#This Row],[Current_Status]]))</f>
        <v>0</v>
      </c>
      <c r="AJ268" s="128">
        <f>YEAR(Table1[[#This Row],[Project_Initiated]])</f>
        <v>2017</v>
      </c>
      <c r="AK268" s="67">
        <v>43647</v>
      </c>
      <c r="AL268" s="67" t="str">
        <f>IF(Table1[[#This Row],[Current_Status]]="Complete",IF(Table1[[#This Row],[Project_Description]]&gt;=DATE(2019,7,1),"FY 19 - 20","FY 18 - 19"),"")</f>
        <v>FY 18 - 19</v>
      </c>
      <c r="AX268"/>
      <c r="BA268" s="2"/>
    </row>
    <row r="269" spans="1:53" x14ac:dyDescent="0.25">
      <c r="A269" s="129" t="s">
        <v>1306</v>
      </c>
      <c r="B269" s="129" t="s">
        <v>370</v>
      </c>
      <c r="C269" s="129" t="s">
        <v>1306</v>
      </c>
      <c r="D269" s="130" t="b">
        <v>0</v>
      </c>
      <c r="E269" s="129" t="s">
        <v>194</v>
      </c>
      <c r="F269" s="129" t="s">
        <v>4186</v>
      </c>
      <c r="G269" s="133">
        <v>43448</v>
      </c>
      <c r="H269" s="129" t="s">
        <v>143</v>
      </c>
      <c r="I269" s="129" t="s">
        <v>3228</v>
      </c>
      <c r="J269" s="129" t="s">
        <v>3354</v>
      </c>
      <c r="K269" s="129" t="s">
        <v>589</v>
      </c>
      <c r="L269" s="129" t="s">
        <v>198</v>
      </c>
      <c r="M269" s="129" t="s">
        <v>383</v>
      </c>
      <c r="N269" s="129" t="s">
        <v>370</v>
      </c>
      <c r="O269" s="129" t="s">
        <v>338</v>
      </c>
      <c r="P269" s="3"/>
      <c r="Q269" s="129" t="s">
        <v>370</v>
      </c>
      <c r="R269" s="129" t="s">
        <v>425</v>
      </c>
      <c r="S269" s="130" t="b">
        <v>1</v>
      </c>
      <c r="T269" s="3"/>
      <c r="U269" s="3"/>
      <c r="V269" s="131">
        <v>43269</v>
      </c>
      <c r="W269" s="129" t="s">
        <v>370</v>
      </c>
      <c r="X269" s="3"/>
      <c r="Y269" s="3"/>
      <c r="Z269" s="129" t="s">
        <v>370</v>
      </c>
      <c r="AA269" s="3"/>
      <c r="AB269" s="3"/>
      <c r="AC269" s="129" t="s">
        <v>3401</v>
      </c>
      <c r="AD269" s="3"/>
      <c r="AE269" s="129" t="s">
        <v>849</v>
      </c>
      <c r="AF269" s="129" t="s">
        <v>3428</v>
      </c>
      <c r="AG269" s="129" t="s">
        <v>3412</v>
      </c>
      <c r="AH269" s="127" t="str">
        <f t="shared" si="4"/>
        <v>FS</v>
      </c>
      <c r="AI269" s="127" t="b">
        <f>ISNUMBER(SEARCH("IRT",Table1[[#This Row],[Current_Status]]))</f>
        <v>0</v>
      </c>
      <c r="AJ269" s="128">
        <f>YEAR(Table1[[#This Row],[Project_Initiated]])</f>
        <v>2018</v>
      </c>
      <c r="AK269" s="67">
        <v>43647</v>
      </c>
      <c r="AL269" s="67" t="str">
        <f>IF(Table1[[#This Row],[Current_Status]]="Complete",IF(Table1[[#This Row],[Project_Description]]&gt;=DATE(2019,7,1),"FY 19 - 20","FY 18 - 19"),"")</f>
        <v>FY 18 - 19</v>
      </c>
      <c r="AX269"/>
      <c r="BA269" s="2"/>
    </row>
    <row r="270" spans="1:53" x14ac:dyDescent="0.25">
      <c r="A270" s="129" t="s">
        <v>1227</v>
      </c>
      <c r="B270" s="129" t="s">
        <v>370</v>
      </c>
      <c r="C270" s="129" t="s">
        <v>1227</v>
      </c>
      <c r="D270" s="130" t="b">
        <v>0</v>
      </c>
      <c r="E270" s="129" t="s">
        <v>194</v>
      </c>
      <c r="F270" s="129" t="s">
        <v>4160</v>
      </c>
      <c r="G270" s="133">
        <v>43292</v>
      </c>
      <c r="H270" s="129" t="s">
        <v>818</v>
      </c>
      <c r="I270" s="129" t="s">
        <v>3218</v>
      </c>
      <c r="J270" s="129" t="s">
        <v>3354</v>
      </c>
      <c r="K270" s="129" t="s">
        <v>589</v>
      </c>
      <c r="L270" s="129" t="s">
        <v>198</v>
      </c>
      <c r="M270" s="129" t="s">
        <v>837</v>
      </c>
      <c r="N270" s="129" t="s">
        <v>370</v>
      </c>
      <c r="O270" s="129" t="s">
        <v>338</v>
      </c>
      <c r="P270" s="3"/>
      <c r="Q270" s="129" t="s">
        <v>370</v>
      </c>
      <c r="R270" s="129" t="s">
        <v>370</v>
      </c>
      <c r="S270" s="130" t="b">
        <v>0</v>
      </c>
      <c r="T270" s="3"/>
      <c r="U270" s="3"/>
      <c r="V270" s="131">
        <v>43154</v>
      </c>
      <c r="W270" s="129" t="s">
        <v>370</v>
      </c>
      <c r="X270" s="3"/>
      <c r="Y270" s="3"/>
      <c r="Z270" s="129" t="s">
        <v>370</v>
      </c>
      <c r="AA270" s="3"/>
      <c r="AB270" s="3"/>
      <c r="AC270" s="129" t="s">
        <v>1228</v>
      </c>
      <c r="AD270" s="3"/>
      <c r="AE270" s="129" t="s">
        <v>338</v>
      </c>
      <c r="AF270" s="129" t="s">
        <v>1229</v>
      </c>
      <c r="AG270" s="129" t="s">
        <v>3412</v>
      </c>
      <c r="AH270" s="127" t="str">
        <f t="shared" si="4"/>
        <v>FS</v>
      </c>
      <c r="AI270" s="127" t="b">
        <f>ISNUMBER(SEARCH("IRT",Table1[[#This Row],[Current_Status]]))</f>
        <v>0</v>
      </c>
      <c r="AJ270" s="128">
        <f>YEAR(Table1[[#This Row],[Project_Initiated]])</f>
        <v>2018</v>
      </c>
      <c r="AK270" s="67">
        <v>43647</v>
      </c>
      <c r="AL270" s="67" t="str">
        <f>IF(Table1[[#This Row],[Current_Status]]="Complete",IF(Table1[[#This Row],[Project_Description]]&gt;=DATE(2019,7,1),"FY 19 - 20","FY 18 - 19"),"")</f>
        <v>FY 18 - 19</v>
      </c>
      <c r="AX270"/>
      <c r="BA270" s="2"/>
    </row>
    <row r="271" spans="1:53" x14ac:dyDescent="0.25">
      <c r="A271" s="129" t="s">
        <v>1309</v>
      </c>
      <c r="B271" s="129" t="s">
        <v>370</v>
      </c>
      <c r="C271" s="129" t="s">
        <v>1309</v>
      </c>
      <c r="D271" s="130" t="b">
        <v>0</v>
      </c>
      <c r="E271" s="129" t="s">
        <v>194</v>
      </c>
      <c r="F271" s="129" t="s">
        <v>4172</v>
      </c>
      <c r="G271" s="129" t="s">
        <v>1310</v>
      </c>
      <c r="H271" s="129" t="s">
        <v>784</v>
      </c>
      <c r="I271" s="129" t="s">
        <v>592</v>
      </c>
      <c r="J271" s="129" t="s">
        <v>3375</v>
      </c>
      <c r="K271" s="129" t="s">
        <v>589</v>
      </c>
      <c r="L271" s="129" t="s">
        <v>198</v>
      </c>
      <c r="M271" s="129" t="s">
        <v>522</v>
      </c>
      <c r="N271" s="129" t="s">
        <v>370</v>
      </c>
      <c r="O271" s="129" t="s">
        <v>338</v>
      </c>
      <c r="P271" s="3"/>
      <c r="Q271" s="129" t="s">
        <v>370</v>
      </c>
      <c r="R271" s="129" t="s">
        <v>370</v>
      </c>
      <c r="S271" s="130" t="b">
        <v>0</v>
      </c>
      <c r="T271" s="3"/>
      <c r="U271" s="3"/>
      <c r="V271" s="131">
        <v>43328</v>
      </c>
      <c r="W271" s="129" t="s">
        <v>370</v>
      </c>
      <c r="X271" s="3"/>
      <c r="Y271" s="3"/>
      <c r="Z271" s="129" t="s">
        <v>370</v>
      </c>
      <c r="AA271" s="3"/>
      <c r="AB271" s="3"/>
      <c r="AC271" s="129" t="s">
        <v>370</v>
      </c>
      <c r="AD271" s="3"/>
      <c r="AE271" s="129" t="s">
        <v>370</v>
      </c>
      <c r="AF271" s="129" t="s">
        <v>370</v>
      </c>
      <c r="AG271" s="129" t="s">
        <v>3411</v>
      </c>
      <c r="AH271" s="127" t="str">
        <f t="shared" si="4"/>
        <v>FS</v>
      </c>
      <c r="AI271" s="127" t="b">
        <f>ISNUMBER(SEARCH("IRT",Table1[[#This Row],[Current_Status]]))</f>
        <v>0</v>
      </c>
      <c r="AJ271" s="128">
        <f>YEAR(Table1[[#This Row],[Project_Initiated]])</f>
        <v>2018</v>
      </c>
      <c r="AK271" s="67">
        <v>43647</v>
      </c>
      <c r="AL271" s="67" t="str">
        <f>IF(Table1[[#This Row],[Current_Status]]="Complete",IF(Table1[[#This Row],[Project_Description]]&gt;=DATE(2019,7,1),"FY 19 - 20","FY 18 - 19"),"")</f>
        <v/>
      </c>
      <c r="AX271"/>
      <c r="BA271" s="2"/>
    </row>
    <row r="272" spans="1:53" x14ac:dyDescent="0.25">
      <c r="A272" s="129" t="s">
        <v>1319</v>
      </c>
      <c r="B272" s="129" t="s">
        <v>370</v>
      </c>
      <c r="C272" s="129" t="s">
        <v>1319</v>
      </c>
      <c r="D272" s="130" t="b">
        <v>0</v>
      </c>
      <c r="E272" s="129" t="s">
        <v>194</v>
      </c>
      <c r="F272" s="129" t="s">
        <v>4180</v>
      </c>
      <c r="G272" s="129" t="s">
        <v>1320</v>
      </c>
      <c r="H272" s="129" t="s">
        <v>3236</v>
      </c>
      <c r="I272" s="129" t="s">
        <v>275</v>
      </c>
      <c r="J272" s="129" t="s">
        <v>3375</v>
      </c>
      <c r="K272" s="129" t="s">
        <v>589</v>
      </c>
      <c r="L272" s="129" t="s">
        <v>198</v>
      </c>
      <c r="M272" s="129" t="s">
        <v>381</v>
      </c>
      <c r="N272" s="129" t="s">
        <v>370</v>
      </c>
      <c r="O272" s="129" t="s">
        <v>370</v>
      </c>
      <c r="P272" s="3"/>
      <c r="Q272" s="129" t="s">
        <v>370</v>
      </c>
      <c r="R272" s="129" t="s">
        <v>370</v>
      </c>
      <c r="S272" s="130" t="b">
        <v>0</v>
      </c>
      <c r="T272" s="3"/>
      <c r="U272" s="3"/>
      <c r="V272" s="131">
        <v>43336</v>
      </c>
      <c r="W272" s="129" t="s">
        <v>370</v>
      </c>
      <c r="X272" s="3"/>
      <c r="Y272" s="3"/>
      <c r="Z272" s="129" t="s">
        <v>370</v>
      </c>
      <c r="AA272" s="3"/>
      <c r="AB272" s="3"/>
      <c r="AC272" s="129" t="s">
        <v>370</v>
      </c>
      <c r="AD272" s="3"/>
      <c r="AE272" s="129" t="s">
        <v>370</v>
      </c>
      <c r="AF272" s="129" t="s">
        <v>370</v>
      </c>
      <c r="AG272" s="129" t="s">
        <v>370</v>
      </c>
      <c r="AH272" s="127" t="str">
        <f t="shared" si="4"/>
        <v>FS</v>
      </c>
      <c r="AI272" s="127" t="b">
        <f>ISNUMBER(SEARCH("IRT",Table1[[#This Row],[Current_Status]]))</f>
        <v>0</v>
      </c>
      <c r="AJ272" s="128">
        <f>YEAR(Table1[[#This Row],[Project_Initiated]])</f>
        <v>2018</v>
      </c>
      <c r="AK272" s="67">
        <v>43647</v>
      </c>
      <c r="AL272" s="67" t="str">
        <f>IF(Table1[[#This Row],[Current_Status]]="Complete",IF(Table1[[#This Row],[Project_Description]]&gt;=DATE(2019,7,1),"FY 19 - 20","FY 18 - 19"),"")</f>
        <v/>
      </c>
      <c r="AX272"/>
      <c r="BA272" s="2"/>
    </row>
    <row r="273" spans="1:53" x14ac:dyDescent="0.25">
      <c r="A273" s="129" t="s">
        <v>1230</v>
      </c>
      <c r="B273" s="129" t="s">
        <v>370</v>
      </c>
      <c r="C273" s="129" t="s">
        <v>1230</v>
      </c>
      <c r="D273" s="130" t="b">
        <v>0</v>
      </c>
      <c r="E273" s="129" t="s">
        <v>194</v>
      </c>
      <c r="F273" s="129" t="s">
        <v>4161</v>
      </c>
      <c r="G273" s="133">
        <v>43306</v>
      </c>
      <c r="H273" s="129" t="s">
        <v>805</v>
      </c>
      <c r="I273" s="129" t="s">
        <v>3220</v>
      </c>
      <c r="J273" s="129" t="s">
        <v>3354</v>
      </c>
      <c r="K273" s="129" t="s">
        <v>589</v>
      </c>
      <c r="L273" s="129" t="s">
        <v>198</v>
      </c>
      <c r="M273" s="129" t="s">
        <v>386</v>
      </c>
      <c r="N273" s="129" t="s">
        <v>370</v>
      </c>
      <c r="O273" s="129" t="s">
        <v>314</v>
      </c>
      <c r="P273" s="3"/>
      <c r="Q273" s="129" t="s">
        <v>370</v>
      </c>
      <c r="R273" s="129" t="s">
        <v>195</v>
      </c>
      <c r="S273" s="130" t="b">
        <v>1</v>
      </c>
      <c r="T273" s="3"/>
      <c r="U273" s="3"/>
      <c r="V273" s="131">
        <v>43167</v>
      </c>
      <c r="W273" s="129" t="s">
        <v>370</v>
      </c>
      <c r="X273" s="3"/>
      <c r="Y273" s="3"/>
      <c r="Z273" s="129" t="s">
        <v>370</v>
      </c>
      <c r="AA273" s="3"/>
      <c r="AB273" s="3"/>
      <c r="AC273" s="129" t="s">
        <v>1231</v>
      </c>
      <c r="AD273" s="3"/>
      <c r="AE273" s="129" t="s">
        <v>314</v>
      </c>
      <c r="AF273" s="129" t="s">
        <v>370</v>
      </c>
      <c r="AG273" s="129" t="s">
        <v>890</v>
      </c>
      <c r="AH273" s="127" t="str">
        <f t="shared" si="4"/>
        <v>FS</v>
      </c>
      <c r="AI273" s="127" t="b">
        <f>ISNUMBER(SEARCH("IRT",Table1[[#This Row],[Current_Status]]))</f>
        <v>0</v>
      </c>
      <c r="AJ273" s="128">
        <f>YEAR(Table1[[#This Row],[Project_Initiated]])</f>
        <v>2018</v>
      </c>
      <c r="AK273" s="67">
        <v>43647</v>
      </c>
      <c r="AL273" s="67" t="str">
        <f>IF(Table1[[#This Row],[Current_Status]]="Complete",IF(Table1[[#This Row],[Project_Description]]&gt;=DATE(2019,7,1),"FY 19 - 20","FY 18 - 19"),"")</f>
        <v>FY 18 - 19</v>
      </c>
      <c r="AX273"/>
      <c r="BA273" s="2"/>
    </row>
    <row r="274" spans="1:53" x14ac:dyDescent="0.25">
      <c r="A274" s="129" t="s">
        <v>1232</v>
      </c>
      <c r="B274" s="129" t="s">
        <v>370</v>
      </c>
      <c r="C274" s="129" t="s">
        <v>1232</v>
      </c>
      <c r="D274" s="130" t="b">
        <v>0</v>
      </c>
      <c r="E274" s="129" t="s">
        <v>194</v>
      </c>
      <c r="F274" s="129" t="s">
        <v>4162</v>
      </c>
      <c r="G274" s="133">
        <v>43336</v>
      </c>
      <c r="H274" s="129" t="s">
        <v>1233</v>
      </c>
      <c r="I274" s="129" t="s">
        <v>3223</v>
      </c>
      <c r="J274" s="129" t="s">
        <v>3354</v>
      </c>
      <c r="K274" s="129" t="s">
        <v>589</v>
      </c>
      <c r="L274" s="129" t="s">
        <v>198</v>
      </c>
      <c r="M274" s="129" t="s">
        <v>386</v>
      </c>
      <c r="N274" s="129" t="s">
        <v>370</v>
      </c>
      <c r="O274" s="129" t="s">
        <v>314</v>
      </c>
      <c r="P274" s="3"/>
      <c r="Q274" s="129" t="s">
        <v>370</v>
      </c>
      <c r="R274" s="129" t="s">
        <v>407</v>
      </c>
      <c r="S274" s="130" t="b">
        <v>1</v>
      </c>
      <c r="T274" s="3"/>
      <c r="U274" s="3"/>
      <c r="V274" s="131">
        <v>43167</v>
      </c>
      <c r="W274" s="129" t="s">
        <v>370</v>
      </c>
      <c r="X274" s="3"/>
      <c r="Y274" s="3"/>
      <c r="Z274" s="129" t="s">
        <v>370</v>
      </c>
      <c r="AA274" s="3"/>
      <c r="AB274" s="3"/>
      <c r="AC274" s="129" t="s">
        <v>370</v>
      </c>
      <c r="AD274" s="3"/>
      <c r="AE274" s="129" t="s">
        <v>314</v>
      </c>
      <c r="AF274" s="129" t="s">
        <v>370</v>
      </c>
      <c r="AG274" s="129" t="s">
        <v>890</v>
      </c>
      <c r="AH274" s="127" t="str">
        <f t="shared" si="4"/>
        <v>FS</v>
      </c>
      <c r="AI274" s="127" t="b">
        <f>ISNUMBER(SEARCH("IRT",Table1[[#This Row],[Current_Status]]))</f>
        <v>0</v>
      </c>
      <c r="AJ274" s="128">
        <f>YEAR(Table1[[#This Row],[Project_Initiated]])</f>
        <v>2018</v>
      </c>
      <c r="AK274" s="67">
        <v>43647</v>
      </c>
      <c r="AL274" s="67" t="str">
        <f>IF(Table1[[#This Row],[Current_Status]]="Complete",IF(Table1[[#This Row],[Project_Description]]&gt;=DATE(2019,7,1),"FY 19 - 20","FY 18 - 19"),"")</f>
        <v>FY 18 - 19</v>
      </c>
      <c r="AX274"/>
      <c r="BA274" s="2"/>
    </row>
    <row r="275" spans="1:53" x14ac:dyDescent="0.25">
      <c r="A275" s="129" t="s">
        <v>1307</v>
      </c>
      <c r="B275" s="129" t="s">
        <v>370</v>
      </c>
      <c r="C275" s="129" t="s">
        <v>1307</v>
      </c>
      <c r="D275" s="130" t="b">
        <v>0</v>
      </c>
      <c r="E275" s="129" t="s">
        <v>194</v>
      </c>
      <c r="F275" s="129" t="s">
        <v>4175</v>
      </c>
      <c r="G275" s="133">
        <v>43412</v>
      </c>
      <c r="H275" s="129" t="s">
        <v>143</v>
      </c>
      <c r="I275" s="129" t="s">
        <v>3247</v>
      </c>
      <c r="J275" s="129" t="s">
        <v>3354</v>
      </c>
      <c r="K275" s="129" t="s">
        <v>589</v>
      </c>
      <c r="L275" s="129" t="s">
        <v>198</v>
      </c>
      <c r="M275" s="129" t="s">
        <v>383</v>
      </c>
      <c r="N275" s="129" t="s">
        <v>370</v>
      </c>
      <c r="O275" s="129" t="s">
        <v>338</v>
      </c>
      <c r="P275" s="3"/>
      <c r="Q275" s="129" t="s">
        <v>370</v>
      </c>
      <c r="R275" s="129" t="s">
        <v>426</v>
      </c>
      <c r="S275" s="130" t="b">
        <v>1</v>
      </c>
      <c r="T275" s="3"/>
      <c r="U275" s="3"/>
      <c r="V275" s="131">
        <v>43269</v>
      </c>
      <c r="W275" s="129" t="s">
        <v>370</v>
      </c>
      <c r="X275" s="3"/>
      <c r="Y275" s="3"/>
      <c r="Z275" s="129" t="s">
        <v>370</v>
      </c>
      <c r="AA275" s="3"/>
      <c r="AB275" s="3"/>
      <c r="AC275" s="129" t="s">
        <v>3248</v>
      </c>
      <c r="AD275" s="3"/>
      <c r="AE275" s="129" t="s">
        <v>849</v>
      </c>
      <c r="AF275" s="129" t="s">
        <v>3249</v>
      </c>
      <c r="AG275" s="129" t="s">
        <v>3412</v>
      </c>
      <c r="AH275" s="127" t="str">
        <f t="shared" si="4"/>
        <v>FS</v>
      </c>
      <c r="AI275" s="127" t="b">
        <f>ISNUMBER(SEARCH("IRT",Table1[[#This Row],[Current_Status]]))</f>
        <v>0</v>
      </c>
      <c r="AJ275" s="128">
        <f>YEAR(Table1[[#This Row],[Project_Initiated]])</f>
        <v>2018</v>
      </c>
      <c r="AK275" s="67">
        <v>43647</v>
      </c>
      <c r="AL275" s="67" t="str">
        <f>IF(Table1[[#This Row],[Current_Status]]="Complete",IF(Table1[[#This Row],[Project_Description]]&gt;=DATE(2019,7,1),"FY 19 - 20","FY 18 - 19"),"")</f>
        <v>FY 18 - 19</v>
      </c>
      <c r="AX275"/>
      <c r="BA275" s="2"/>
    </row>
    <row r="276" spans="1:53" x14ac:dyDescent="0.25">
      <c r="A276" s="129" t="s">
        <v>1093</v>
      </c>
      <c r="B276" s="129" t="s">
        <v>370</v>
      </c>
      <c r="C276" s="129" t="s">
        <v>1093</v>
      </c>
      <c r="D276" s="130" t="b">
        <v>0</v>
      </c>
      <c r="E276" s="129" t="s">
        <v>194</v>
      </c>
      <c r="F276" s="129" t="s">
        <v>4173</v>
      </c>
      <c r="G276" s="133">
        <v>43448</v>
      </c>
      <c r="H276" s="129" t="s">
        <v>784</v>
      </c>
      <c r="I276" s="129" t="s">
        <v>3244</v>
      </c>
      <c r="J276" s="129" t="s">
        <v>3354</v>
      </c>
      <c r="K276" s="129" t="s">
        <v>589</v>
      </c>
      <c r="L276" s="129" t="s">
        <v>198</v>
      </c>
      <c r="M276" s="129" t="s">
        <v>337</v>
      </c>
      <c r="N276" s="129" t="s">
        <v>370</v>
      </c>
      <c r="O276" s="129" t="s">
        <v>338</v>
      </c>
      <c r="P276" s="3"/>
      <c r="Q276" s="129" t="s">
        <v>370</v>
      </c>
      <c r="R276" s="129" t="s">
        <v>370</v>
      </c>
      <c r="S276" s="130" t="b">
        <v>0</v>
      </c>
      <c r="T276" s="3"/>
      <c r="U276" s="3"/>
      <c r="V276" s="131">
        <v>43173</v>
      </c>
      <c r="W276" s="129" t="s">
        <v>370</v>
      </c>
      <c r="X276" s="3"/>
      <c r="Y276" s="3"/>
      <c r="Z276" s="129" t="s">
        <v>370</v>
      </c>
      <c r="AA276" s="3"/>
      <c r="AB276" s="3"/>
      <c r="AC276" s="129" t="s">
        <v>3402</v>
      </c>
      <c r="AD276" s="3"/>
      <c r="AE276" s="129" t="s">
        <v>338</v>
      </c>
      <c r="AF276" s="129" t="s">
        <v>1094</v>
      </c>
      <c r="AG276" s="129" t="s">
        <v>3412</v>
      </c>
      <c r="AH276" s="127" t="str">
        <f t="shared" si="4"/>
        <v>FS</v>
      </c>
      <c r="AI276" s="127" t="b">
        <f>ISNUMBER(SEARCH("IRT",Table1[[#This Row],[Current_Status]]))</f>
        <v>0</v>
      </c>
      <c r="AJ276" s="128">
        <f>YEAR(Table1[[#This Row],[Project_Initiated]])</f>
        <v>2018</v>
      </c>
      <c r="AK276" s="67">
        <v>43647</v>
      </c>
      <c r="AL276" s="67" t="str">
        <f>IF(Table1[[#This Row],[Current_Status]]="Complete",IF(Table1[[#This Row],[Project_Description]]&gt;=DATE(2019,7,1),"FY 19 - 20","FY 18 - 19"),"")</f>
        <v>FY 18 - 19</v>
      </c>
      <c r="AX276"/>
      <c r="BA276" s="2"/>
    </row>
    <row r="277" spans="1:53" x14ac:dyDescent="0.25">
      <c r="A277" s="129" t="s">
        <v>1046</v>
      </c>
      <c r="B277" s="129" t="s">
        <v>370</v>
      </c>
      <c r="C277" s="129" t="s">
        <v>1046</v>
      </c>
      <c r="D277" s="130" t="b">
        <v>0</v>
      </c>
      <c r="E277" s="129" t="s">
        <v>194</v>
      </c>
      <c r="F277" s="129" t="s">
        <v>4171</v>
      </c>
      <c r="G277" s="133">
        <v>43364</v>
      </c>
      <c r="H277" s="129" t="s">
        <v>3160</v>
      </c>
      <c r="I277" s="129" t="s">
        <v>3215</v>
      </c>
      <c r="J277" s="129" t="s">
        <v>3354</v>
      </c>
      <c r="K277" s="129" t="s">
        <v>589</v>
      </c>
      <c r="L277" s="129" t="s">
        <v>198</v>
      </c>
      <c r="M277" s="129" t="s">
        <v>591</v>
      </c>
      <c r="N277" s="129" t="s">
        <v>370</v>
      </c>
      <c r="O277" s="129" t="s">
        <v>338</v>
      </c>
      <c r="P277" s="3"/>
      <c r="Q277" s="129" t="s">
        <v>370</v>
      </c>
      <c r="R277" s="129" t="s">
        <v>1240</v>
      </c>
      <c r="S277" s="130" t="b">
        <v>0</v>
      </c>
      <c r="T277" s="3"/>
      <c r="U277" s="3"/>
      <c r="V277" s="131">
        <v>43131</v>
      </c>
      <c r="W277" s="129" t="s">
        <v>370</v>
      </c>
      <c r="X277" s="3"/>
      <c r="Y277" s="3"/>
      <c r="Z277" s="129" t="s">
        <v>370</v>
      </c>
      <c r="AA277" s="3"/>
      <c r="AB277" s="3"/>
      <c r="AC277" s="129" t="s">
        <v>1047</v>
      </c>
      <c r="AD277" s="3"/>
      <c r="AE277" s="129" t="s">
        <v>338</v>
      </c>
      <c r="AF277" s="129" t="s">
        <v>1045</v>
      </c>
      <c r="AG277" s="129" t="s">
        <v>3412</v>
      </c>
      <c r="AH277" s="127" t="str">
        <f t="shared" si="4"/>
        <v>FS</v>
      </c>
      <c r="AI277" s="127" t="b">
        <f>ISNUMBER(SEARCH("IRT",Table1[[#This Row],[Current_Status]]))</f>
        <v>0</v>
      </c>
      <c r="AJ277" s="128">
        <f>YEAR(Table1[[#This Row],[Project_Initiated]])</f>
        <v>2018</v>
      </c>
      <c r="AK277" s="67">
        <v>43647</v>
      </c>
      <c r="AL277" s="67" t="str">
        <f>IF(Table1[[#This Row],[Current_Status]]="Complete",IF(Table1[[#This Row],[Project_Description]]&gt;=DATE(2019,7,1),"FY 19 - 20","FY 18 - 19"),"")</f>
        <v>FY 18 - 19</v>
      </c>
      <c r="AX277"/>
      <c r="BA277" s="2"/>
    </row>
    <row r="278" spans="1:53" x14ac:dyDescent="0.25">
      <c r="A278" s="129" t="s">
        <v>1048</v>
      </c>
      <c r="B278" s="129" t="s">
        <v>370</v>
      </c>
      <c r="C278" s="129" t="s">
        <v>1048</v>
      </c>
      <c r="D278" s="130" t="b">
        <v>0</v>
      </c>
      <c r="E278" s="129" t="s">
        <v>194</v>
      </c>
      <c r="F278" s="129" t="s">
        <v>4170</v>
      </c>
      <c r="G278" s="133">
        <v>43336</v>
      </c>
      <c r="H278" s="129" t="s">
        <v>3160</v>
      </c>
      <c r="I278" s="129" t="s">
        <v>3215</v>
      </c>
      <c r="J278" s="129" t="s">
        <v>3354</v>
      </c>
      <c r="K278" s="129" t="s">
        <v>589</v>
      </c>
      <c r="L278" s="129" t="s">
        <v>198</v>
      </c>
      <c r="M278" s="129" t="s">
        <v>591</v>
      </c>
      <c r="N278" s="129" t="s">
        <v>370</v>
      </c>
      <c r="O278" s="129" t="s">
        <v>314</v>
      </c>
      <c r="P278" s="3"/>
      <c r="Q278" s="129" t="s">
        <v>370</v>
      </c>
      <c r="R278" s="129" t="s">
        <v>412</v>
      </c>
      <c r="S278" s="130" t="b">
        <v>1</v>
      </c>
      <c r="T278" s="3"/>
      <c r="U278" s="3"/>
      <c r="V278" s="131">
        <v>43131</v>
      </c>
      <c r="W278" s="129" t="s">
        <v>370</v>
      </c>
      <c r="X278" s="3"/>
      <c r="Y278" s="3"/>
      <c r="Z278" s="129" t="s">
        <v>370</v>
      </c>
      <c r="AA278" s="3"/>
      <c r="AB278" s="3"/>
      <c r="AC278" s="129" t="s">
        <v>370</v>
      </c>
      <c r="AD278" s="3"/>
      <c r="AE278" s="129" t="s">
        <v>338</v>
      </c>
      <c r="AF278" s="129" t="s">
        <v>1045</v>
      </c>
      <c r="AG278" s="129" t="s">
        <v>3412</v>
      </c>
      <c r="AH278" s="127" t="str">
        <f t="shared" si="4"/>
        <v>FS</v>
      </c>
      <c r="AI278" s="127" t="b">
        <f>ISNUMBER(SEARCH("IRT",Table1[[#This Row],[Current_Status]]))</f>
        <v>0</v>
      </c>
      <c r="AJ278" s="128">
        <f>YEAR(Table1[[#This Row],[Project_Initiated]])</f>
        <v>2018</v>
      </c>
      <c r="AK278" s="67">
        <v>43647</v>
      </c>
      <c r="AL278" s="67" t="str">
        <f>IF(Table1[[#This Row],[Current_Status]]="Complete",IF(Table1[[#This Row],[Project_Description]]&gt;=DATE(2019,7,1),"FY 19 - 20","FY 18 - 19"),"")</f>
        <v>FY 18 - 19</v>
      </c>
      <c r="AX278"/>
      <c r="BA278" s="2"/>
    </row>
    <row r="279" spans="1:53" x14ac:dyDescent="0.25">
      <c r="A279" s="129" t="s">
        <v>1358</v>
      </c>
      <c r="B279" s="129" t="s">
        <v>370</v>
      </c>
      <c r="C279" s="129" t="s">
        <v>1358</v>
      </c>
      <c r="D279" s="130" t="b">
        <v>0</v>
      </c>
      <c r="E279" s="129" t="s">
        <v>194</v>
      </c>
      <c r="F279" s="129" t="s">
        <v>4159</v>
      </c>
      <c r="G279" s="133">
        <v>43395</v>
      </c>
      <c r="H279" s="129" t="s">
        <v>335</v>
      </c>
      <c r="I279" s="129" t="s">
        <v>3237</v>
      </c>
      <c r="J279" s="129" t="s">
        <v>3354</v>
      </c>
      <c r="K279" s="129" t="s">
        <v>589</v>
      </c>
      <c r="L279" s="129" t="s">
        <v>198</v>
      </c>
      <c r="M279" s="129" t="s">
        <v>1359</v>
      </c>
      <c r="N279" s="129" t="s">
        <v>370</v>
      </c>
      <c r="O279" s="129" t="s">
        <v>314</v>
      </c>
      <c r="P279" s="3"/>
      <c r="Q279" s="129" t="s">
        <v>370</v>
      </c>
      <c r="R279" s="129" t="s">
        <v>370</v>
      </c>
      <c r="S279" s="130" t="b">
        <v>0</v>
      </c>
      <c r="T279" s="3"/>
      <c r="U279" s="3"/>
      <c r="V279" s="131">
        <v>43362</v>
      </c>
      <c r="W279" s="129" t="s">
        <v>370</v>
      </c>
      <c r="X279" s="3"/>
      <c r="Y279" s="3"/>
      <c r="Z279" s="129" t="s">
        <v>370</v>
      </c>
      <c r="AA279" s="3"/>
      <c r="AB279" s="3"/>
      <c r="AC279" s="129" t="s">
        <v>370</v>
      </c>
      <c r="AD279" s="3"/>
      <c r="AE279" s="129" t="s">
        <v>314</v>
      </c>
      <c r="AF279" s="129" t="s">
        <v>370</v>
      </c>
      <c r="AG279" s="129" t="s">
        <v>370</v>
      </c>
      <c r="AH279" s="127" t="str">
        <f t="shared" si="4"/>
        <v>FS</v>
      </c>
      <c r="AI279" s="127" t="b">
        <f>ISNUMBER(SEARCH("IRT",Table1[[#This Row],[Current_Status]]))</f>
        <v>0</v>
      </c>
      <c r="AJ279" s="128">
        <f>YEAR(Table1[[#This Row],[Project_Initiated]])</f>
        <v>2018</v>
      </c>
      <c r="AK279" s="67">
        <v>43647</v>
      </c>
      <c r="AL279" s="67" t="str">
        <f>IF(Table1[[#This Row],[Current_Status]]="Complete",IF(Table1[[#This Row],[Project_Description]]&gt;=DATE(2019,7,1),"FY 19 - 20","FY 18 - 19"),"")</f>
        <v>FY 18 - 19</v>
      </c>
      <c r="AX279"/>
      <c r="BA279" s="2"/>
    </row>
    <row r="280" spans="1:53" x14ac:dyDescent="0.25">
      <c r="A280" s="129" t="s">
        <v>1169</v>
      </c>
      <c r="B280" s="129" t="s">
        <v>370</v>
      </c>
      <c r="C280" s="129" t="s">
        <v>1169</v>
      </c>
      <c r="D280" s="130" t="b">
        <v>0</v>
      </c>
      <c r="E280" s="129" t="s">
        <v>194</v>
      </c>
      <c r="F280" s="129" t="s">
        <v>4183</v>
      </c>
      <c r="G280" s="133">
        <v>43336</v>
      </c>
      <c r="H280" s="129" t="s">
        <v>811</v>
      </c>
      <c r="I280" s="129" t="s">
        <v>3252</v>
      </c>
      <c r="J280" s="129" t="s">
        <v>3354</v>
      </c>
      <c r="K280" s="129" t="s">
        <v>589</v>
      </c>
      <c r="L280" s="129" t="s">
        <v>198</v>
      </c>
      <c r="M280" s="129" t="s">
        <v>1022</v>
      </c>
      <c r="N280" s="129" t="s">
        <v>370</v>
      </c>
      <c r="O280" s="129" t="s">
        <v>314</v>
      </c>
      <c r="P280" s="3"/>
      <c r="Q280" s="129" t="s">
        <v>370</v>
      </c>
      <c r="R280" s="129" t="s">
        <v>339</v>
      </c>
      <c r="S280" s="130" t="b">
        <v>1</v>
      </c>
      <c r="T280" s="3"/>
      <c r="U280" s="3"/>
      <c r="V280" s="131">
        <v>43229</v>
      </c>
      <c r="W280" s="129" t="s">
        <v>370</v>
      </c>
      <c r="X280" s="3"/>
      <c r="Y280" s="3"/>
      <c r="Z280" s="129" t="s">
        <v>370</v>
      </c>
      <c r="AA280" s="3"/>
      <c r="AB280" s="3"/>
      <c r="AC280" s="129" t="s">
        <v>370</v>
      </c>
      <c r="AD280" s="3"/>
      <c r="AE280" s="129" t="s">
        <v>314</v>
      </c>
      <c r="AF280" s="129" t="s">
        <v>370</v>
      </c>
      <c r="AG280" s="129" t="s">
        <v>890</v>
      </c>
      <c r="AH280" s="127" t="str">
        <f t="shared" si="4"/>
        <v>FS</v>
      </c>
      <c r="AI280" s="127" t="b">
        <f>ISNUMBER(SEARCH("IRT",Table1[[#This Row],[Current_Status]]))</f>
        <v>0</v>
      </c>
      <c r="AJ280" s="128">
        <f>YEAR(Table1[[#This Row],[Project_Initiated]])</f>
        <v>2018</v>
      </c>
      <c r="AK280" s="67">
        <v>43647</v>
      </c>
      <c r="AL280" s="67" t="str">
        <f>IF(Table1[[#This Row],[Current_Status]]="Complete",IF(Table1[[#This Row],[Project_Description]]&gt;=DATE(2019,7,1),"FY 19 - 20","FY 18 - 19"),"")</f>
        <v>FY 18 - 19</v>
      </c>
      <c r="AX280"/>
      <c r="BA280" s="2"/>
    </row>
    <row r="281" spans="1:53" x14ac:dyDescent="0.25">
      <c r="A281" s="129" t="s">
        <v>974</v>
      </c>
      <c r="B281" s="129" t="s">
        <v>370</v>
      </c>
      <c r="C281" s="129" t="s">
        <v>974</v>
      </c>
      <c r="D281" s="130" t="b">
        <v>0</v>
      </c>
      <c r="E281" s="129" t="s">
        <v>194</v>
      </c>
      <c r="F281" s="129" t="s">
        <v>4164</v>
      </c>
      <c r="G281" s="133">
        <v>43412</v>
      </c>
      <c r="H281" s="129" t="s">
        <v>693</v>
      </c>
      <c r="I281" s="129" t="s">
        <v>330</v>
      </c>
      <c r="J281" s="129" t="s">
        <v>3354</v>
      </c>
      <c r="K281" s="129" t="s">
        <v>589</v>
      </c>
      <c r="L281" s="129" t="s">
        <v>198</v>
      </c>
      <c r="M281" s="129" t="s">
        <v>386</v>
      </c>
      <c r="N281" s="129" t="s">
        <v>370</v>
      </c>
      <c r="O281" s="129" t="s">
        <v>338</v>
      </c>
      <c r="P281" s="3"/>
      <c r="Q281" s="129" t="s">
        <v>370</v>
      </c>
      <c r="R281" s="129" t="s">
        <v>370</v>
      </c>
      <c r="S281" s="130" t="b">
        <v>0</v>
      </c>
      <c r="T281" s="3"/>
      <c r="U281" s="3"/>
      <c r="V281" s="131">
        <v>42927</v>
      </c>
      <c r="W281" s="129" t="s">
        <v>370</v>
      </c>
      <c r="X281" s="3"/>
      <c r="Y281" s="3"/>
      <c r="Z281" s="129" t="s">
        <v>370</v>
      </c>
      <c r="AA281" s="3"/>
      <c r="AB281" s="3"/>
      <c r="AC281" s="129" t="s">
        <v>3230</v>
      </c>
      <c r="AD281" s="3"/>
      <c r="AE281" s="129" t="s">
        <v>338</v>
      </c>
      <c r="AF281" s="129" t="s">
        <v>975</v>
      </c>
      <c r="AG281" s="129" t="s">
        <v>3412</v>
      </c>
      <c r="AH281" s="127" t="str">
        <f t="shared" si="4"/>
        <v>FS</v>
      </c>
      <c r="AI281" s="127" t="b">
        <f>ISNUMBER(SEARCH("IRT",Table1[[#This Row],[Current_Status]]))</f>
        <v>0</v>
      </c>
      <c r="AJ281" s="128">
        <f>YEAR(Table1[[#This Row],[Project_Initiated]])</f>
        <v>2017</v>
      </c>
      <c r="AK281" s="67">
        <v>43647</v>
      </c>
      <c r="AL281" s="67" t="str">
        <f>IF(Table1[[#This Row],[Current_Status]]="Complete",IF(Table1[[#This Row],[Project_Description]]&gt;=DATE(2019,7,1),"FY 19 - 20","FY 18 - 19"),"")</f>
        <v>FY 18 - 19</v>
      </c>
      <c r="AX281"/>
      <c r="BA281" s="2"/>
    </row>
    <row r="282" spans="1:53" x14ac:dyDescent="0.25">
      <c r="A282" s="129" t="s">
        <v>1049</v>
      </c>
      <c r="B282" s="129" t="s">
        <v>370</v>
      </c>
      <c r="C282" s="129" t="s">
        <v>1049</v>
      </c>
      <c r="D282" s="130" t="b">
        <v>0</v>
      </c>
      <c r="E282" s="129" t="s">
        <v>194</v>
      </c>
      <c r="F282" s="129" t="s">
        <v>4169</v>
      </c>
      <c r="G282" s="133">
        <v>43336</v>
      </c>
      <c r="H282" s="129" t="s">
        <v>3160</v>
      </c>
      <c r="I282" s="129" t="s">
        <v>3216</v>
      </c>
      <c r="J282" s="129" t="s">
        <v>3354</v>
      </c>
      <c r="K282" s="129" t="s">
        <v>589</v>
      </c>
      <c r="L282" s="129" t="s">
        <v>198</v>
      </c>
      <c r="M282" s="129" t="s">
        <v>591</v>
      </c>
      <c r="N282" s="129" t="s">
        <v>370</v>
      </c>
      <c r="O282" s="129" t="s">
        <v>314</v>
      </c>
      <c r="P282" s="3"/>
      <c r="Q282" s="129" t="s">
        <v>370</v>
      </c>
      <c r="R282" s="129" t="s">
        <v>400</v>
      </c>
      <c r="S282" s="130" t="b">
        <v>1</v>
      </c>
      <c r="T282" s="3"/>
      <c r="U282" s="3"/>
      <c r="V282" s="131">
        <v>43131</v>
      </c>
      <c r="W282" s="129" t="s">
        <v>370</v>
      </c>
      <c r="X282" s="3"/>
      <c r="Y282" s="3"/>
      <c r="Z282" s="129" t="s">
        <v>370</v>
      </c>
      <c r="AA282" s="3"/>
      <c r="AB282" s="3"/>
      <c r="AC282" s="129" t="s">
        <v>370</v>
      </c>
      <c r="AD282" s="3"/>
      <c r="AE282" s="129" t="s">
        <v>338</v>
      </c>
      <c r="AF282" s="129" t="s">
        <v>1050</v>
      </c>
      <c r="AG282" s="129" t="s">
        <v>3412</v>
      </c>
      <c r="AH282" s="127" t="str">
        <f t="shared" si="4"/>
        <v>FS</v>
      </c>
      <c r="AI282" s="127" t="b">
        <f>ISNUMBER(SEARCH("IRT",Table1[[#This Row],[Current_Status]]))</f>
        <v>0</v>
      </c>
      <c r="AJ282" s="128">
        <f>YEAR(Table1[[#This Row],[Project_Initiated]])</f>
        <v>2018</v>
      </c>
      <c r="AK282" s="67">
        <v>43647</v>
      </c>
      <c r="AL282" s="67" t="str">
        <f>IF(Table1[[#This Row],[Current_Status]]="Complete",IF(Table1[[#This Row],[Project_Description]]&gt;=DATE(2019,7,1),"FY 19 - 20","FY 18 - 19"),"")</f>
        <v>FY 18 - 19</v>
      </c>
      <c r="AX282"/>
      <c r="BA282" s="2"/>
    </row>
    <row r="283" spans="1:53" x14ac:dyDescent="0.25">
      <c r="A283" s="129" t="s">
        <v>1136</v>
      </c>
      <c r="B283" s="129" t="s">
        <v>370</v>
      </c>
      <c r="C283" s="129" t="s">
        <v>1136</v>
      </c>
      <c r="D283" s="130" t="b">
        <v>0</v>
      </c>
      <c r="E283" s="129" t="s">
        <v>194</v>
      </c>
      <c r="F283" s="129" t="s">
        <v>4187</v>
      </c>
      <c r="G283" s="133">
        <v>43336</v>
      </c>
      <c r="H283" s="129" t="s">
        <v>536</v>
      </c>
      <c r="I283" s="129" t="s">
        <v>521</v>
      </c>
      <c r="J283" s="129" t="s">
        <v>3354</v>
      </c>
      <c r="K283" s="129" t="s">
        <v>589</v>
      </c>
      <c r="L283" s="129" t="s">
        <v>198</v>
      </c>
      <c r="M283" s="129" t="s">
        <v>590</v>
      </c>
      <c r="N283" s="129" t="s">
        <v>370</v>
      </c>
      <c r="O283" s="129" t="s">
        <v>314</v>
      </c>
      <c r="P283" s="3"/>
      <c r="Q283" s="129" t="s">
        <v>370</v>
      </c>
      <c r="R283" s="129" t="s">
        <v>427</v>
      </c>
      <c r="S283" s="130" t="b">
        <v>1</v>
      </c>
      <c r="T283" s="3"/>
      <c r="U283" s="3"/>
      <c r="V283" s="131">
        <v>43202</v>
      </c>
      <c r="W283" s="129" t="s">
        <v>370</v>
      </c>
      <c r="X283" s="3"/>
      <c r="Y283" s="3"/>
      <c r="Z283" s="129" t="s">
        <v>370</v>
      </c>
      <c r="AA283" s="3"/>
      <c r="AB283" s="3"/>
      <c r="AC283" s="129" t="s">
        <v>370</v>
      </c>
      <c r="AD283" s="3"/>
      <c r="AE283" s="129" t="s">
        <v>314</v>
      </c>
      <c r="AF283" s="129" t="s">
        <v>370</v>
      </c>
      <c r="AG283" s="129" t="s">
        <v>890</v>
      </c>
      <c r="AH283" s="127" t="str">
        <f t="shared" si="4"/>
        <v>FS</v>
      </c>
      <c r="AI283" s="127" t="b">
        <f>ISNUMBER(SEARCH("IRT",Table1[[#This Row],[Current_Status]]))</f>
        <v>0</v>
      </c>
      <c r="AJ283" s="128">
        <f>YEAR(Table1[[#This Row],[Project_Initiated]])</f>
        <v>2018</v>
      </c>
      <c r="AK283" s="67">
        <v>43647</v>
      </c>
      <c r="AL283" s="67" t="str">
        <f>IF(Table1[[#This Row],[Current_Status]]="Complete",IF(Table1[[#This Row],[Project_Description]]&gt;=DATE(2019,7,1),"FY 19 - 20","FY 18 - 19"),"")</f>
        <v>FY 18 - 19</v>
      </c>
      <c r="AX283"/>
      <c r="BA283" s="2"/>
    </row>
    <row r="284" spans="1:53" x14ac:dyDescent="0.25">
      <c r="A284" s="129" t="s">
        <v>1380</v>
      </c>
      <c r="B284" s="129" t="s">
        <v>370</v>
      </c>
      <c r="C284" s="129" t="s">
        <v>1380</v>
      </c>
      <c r="D284" s="130" t="b">
        <v>0</v>
      </c>
      <c r="E284" s="129" t="s">
        <v>194</v>
      </c>
      <c r="F284" s="129" t="s">
        <v>4176</v>
      </c>
      <c r="G284" s="129"/>
      <c r="H284" s="129" t="s">
        <v>805</v>
      </c>
      <c r="I284" s="129" t="s">
        <v>385</v>
      </c>
      <c r="J284" s="129" t="s">
        <v>3375</v>
      </c>
      <c r="K284" s="129" t="s">
        <v>589</v>
      </c>
      <c r="L284" s="129" t="s">
        <v>198</v>
      </c>
      <c r="M284" s="129" t="s">
        <v>386</v>
      </c>
      <c r="N284" s="129" t="s">
        <v>370</v>
      </c>
      <c r="O284" s="129" t="s">
        <v>314</v>
      </c>
      <c r="P284" s="3"/>
      <c r="Q284" s="129" t="s">
        <v>370</v>
      </c>
      <c r="R284" s="129" t="s">
        <v>370</v>
      </c>
      <c r="S284" s="130" t="b">
        <v>0</v>
      </c>
      <c r="T284" s="3"/>
      <c r="U284" s="3"/>
      <c r="V284" s="131">
        <v>43377</v>
      </c>
      <c r="W284" s="129" t="s">
        <v>370</v>
      </c>
      <c r="X284" s="3"/>
      <c r="Y284" s="3"/>
      <c r="Z284" s="129" t="s">
        <v>370</v>
      </c>
      <c r="AA284" s="3"/>
      <c r="AB284" s="3"/>
      <c r="AC284" s="129" t="s">
        <v>890</v>
      </c>
      <c r="AD284" s="3"/>
      <c r="AE284" s="129" t="s">
        <v>314</v>
      </c>
      <c r="AF284" s="129" t="s">
        <v>890</v>
      </c>
      <c r="AG284" s="129" t="s">
        <v>890</v>
      </c>
      <c r="AH284" s="127" t="str">
        <f t="shared" si="4"/>
        <v>FS</v>
      </c>
      <c r="AI284" s="127" t="b">
        <f>ISNUMBER(SEARCH("IRT",Table1[[#This Row],[Current_Status]]))</f>
        <v>0</v>
      </c>
      <c r="AJ284" s="128">
        <f>YEAR(Table1[[#This Row],[Project_Initiated]])</f>
        <v>2018</v>
      </c>
      <c r="AK284" s="67">
        <v>43647</v>
      </c>
      <c r="AL284" s="67" t="str">
        <f>IF(Table1[[#This Row],[Current_Status]]="Complete",IF(Table1[[#This Row],[Project_Description]]&gt;=DATE(2019,7,1),"FY 19 - 20","FY 18 - 19"),"")</f>
        <v/>
      </c>
      <c r="AX284"/>
      <c r="BA284" s="2"/>
    </row>
    <row r="285" spans="1:53" x14ac:dyDescent="0.25">
      <c r="A285" s="129" t="s">
        <v>1051</v>
      </c>
      <c r="B285" s="129" t="s">
        <v>370</v>
      </c>
      <c r="C285" s="129" t="s">
        <v>1051</v>
      </c>
      <c r="D285" s="130" t="b">
        <v>0</v>
      </c>
      <c r="E285" s="129" t="s">
        <v>194</v>
      </c>
      <c r="F285" s="129" t="s">
        <v>4177</v>
      </c>
      <c r="G285" s="133">
        <v>43336</v>
      </c>
      <c r="H285" s="129" t="s">
        <v>3160</v>
      </c>
      <c r="I285" s="129" t="s">
        <v>3217</v>
      </c>
      <c r="J285" s="129" t="s">
        <v>3354</v>
      </c>
      <c r="K285" s="129" t="s">
        <v>589</v>
      </c>
      <c r="L285" s="129" t="s">
        <v>198</v>
      </c>
      <c r="M285" s="129" t="s">
        <v>591</v>
      </c>
      <c r="N285" s="129" t="s">
        <v>370</v>
      </c>
      <c r="O285" s="129" t="s">
        <v>314</v>
      </c>
      <c r="P285" s="3"/>
      <c r="Q285" s="129" t="s">
        <v>370</v>
      </c>
      <c r="R285" s="129" t="s">
        <v>628</v>
      </c>
      <c r="S285" s="130" t="b">
        <v>0</v>
      </c>
      <c r="T285" s="3"/>
      <c r="U285" s="3"/>
      <c r="V285" s="131">
        <v>43131</v>
      </c>
      <c r="W285" s="129" t="s">
        <v>370</v>
      </c>
      <c r="X285" s="3"/>
      <c r="Y285" s="3"/>
      <c r="Z285" s="129" t="s">
        <v>370</v>
      </c>
      <c r="AA285" s="3"/>
      <c r="AB285" s="3"/>
      <c r="AC285" s="129" t="s">
        <v>1045</v>
      </c>
      <c r="AD285" s="3"/>
      <c r="AE285" s="129" t="s">
        <v>338</v>
      </c>
      <c r="AF285" s="129" t="s">
        <v>1045</v>
      </c>
      <c r="AG285" s="129" t="s">
        <v>3412</v>
      </c>
      <c r="AH285" s="127" t="str">
        <f t="shared" si="4"/>
        <v>FS</v>
      </c>
      <c r="AI285" s="127" t="b">
        <f>ISNUMBER(SEARCH("IRT",Table1[[#This Row],[Current_Status]]))</f>
        <v>0</v>
      </c>
      <c r="AJ285" s="128">
        <f>YEAR(Table1[[#This Row],[Project_Initiated]])</f>
        <v>2018</v>
      </c>
      <c r="AK285" s="67">
        <v>43647</v>
      </c>
      <c r="AL285" s="67" t="str">
        <f>IF(Table1[[#This Row],[Current_Status]]="Complete",IF(Table1[[#This Row],[Project_Description]]&gt;=DATE(2019,7,1),"FY 19 - 20","FY 18 - 19"),"")</f>
        <v>FY 18 - 19</v>
      </c>
      <c r="AX285"/>
      <c r="BA285" s="2"/>
    </row>
    <row r="286" spans="1:53" x14ac:dyDescent="0.25">
      <c r="A286" s="129" t="s">
        <v>1116</v>
      </c>
      <c r="B286" s="129" t="s">
        <v>370</v>
      </c>
      <c r="C286" s="129" t="s">
        <v>1116</v>
      </c>
      <c r="D286" s="130" t="b">
        <v>0</v>
      </c>
      <c r="E286" s="129" t="s">
        <v>194</v>
      </c>
      <c r="F286" s="129" t="s">
        <v>4174</v>
      </c>
      <c r="G286" s="133">
        <v>43336</v>
      </c>
      <c r="H286" s="129" t="s">
        <v>805</v>
      </c>
      <c r="I286" s="129" t="s">
        <v>3217</v>
      </c>
      <c r="J286" s="129" t="s">
        <v>3354</v>
      </c>
      <c r="K286" s="129" t="s">
        <v>589</v>
      </c>
      <c r="L286" s="129" t="s">
        <v>198</v>
      </c>
      <c r="M286" s="129" t="s">
        <v>386</v>
      </c>
      <c r="N286" s="129" t="s">
        <v>370</v>
      </c>
      <c r="O286" s="129" t="s">
        <v>314</v>
      </c>
      <c r="P286" s="3"/>
      <c r="Q286" s="129" t="s">
        <v>370</v>
      </c>
      <c r="R286" s="129" t="s">
        <v>403</v>
      </c>
      <c r="S286" s="130" t="b">
        <v>1</v>
      </c>
      <c r="T286" s="3"/>
      <c r="U286" s="3"/>
      <c r="V286" s="131">
        <v>43179</v>
      </c>
      <c r="W286" s="129" t="s">
        <v>370</v>
      </c>
      <c r="X286" s="3"/>
      <c r="Y286" s="3"/>
      <c r="Z286" s="129" t="s">
        <v>370</v>
      </c>
      <c r="AA286" s="3"/>
      <c r="AB286" s="3"/>
      <c r="AC286" s="129" t="s">
        <v>370</v>
      </c>
      <c r="AD286" s="3"/>
      <c r="AE286" s="129" t="s">
        <v>314</v>
      </c>
      <c r="AF286" s="129" t="s">
        <v>370</v>
      </c>
      <c r="AG286" s="129" t="s">
        <v>890</v>
      </c>
      <c r="AH286" s="127" t="str">
        <f t="shared" si="4"/>
        <v>FS</v>
      </c>
      <c r="AI286" s="127" t="b">
        <f>ISNUMBER(SEARCH("IRT",Table1[[#This Row],[Current_Status]]))</f>
        <v>0</v>
      </c>
      <c r="AJ286" s="128">
        <f>YEAR(Table1[[#This Row],[Project_Initiated]])</f>
        <v>2018</v>
      </c>
      <c r="AK286" s="67">
        <v>43647</v>
      </c>
      <c r="AL286" s="67" t="str">
        <f>IF(Table1[[#This Row],[Current_Status]]="Complete",IF(Table1[[#This Row],[Project_Description]]&gt;=DATE(2019,7,1),"FY 19 - 20","FY 18 - 19"),"")</f>
        <v>FY 18 - 19</v>
      </c>
      <c r="AX286"/>
      <c r="BA286" s="2"/>
    </row>
    <row r="287" spans="1:53" x14ac:dyDescent="0.25">
      <c r="A287" s="129" t="s">
        <v>3242</v>
      </c>
      <c r="B287" s="129" t="s">
        <v>370</v>
      </c>
      <c r="C287" s="129" t="s">
        <v>3242</v>
      </c>
      <c r="D287" s="130" t="b">
        <v>0</v>
      </c>
      <c r="E287" s="129" t="s">
        <v>194</v>
      </c>
      <c r="F287" s="129" t="s">
        <v>4163</v>
      </c>
      <c r="G287" s="129" t="s">
        <v>3645</v>
      </c>
      <c r="H287" s="129" t="s">
        <v>3243</v>
      </c>
      <c r="I287" s="129" t="s">
        <v>370</v>
      </c>
      <c r="J287" s="129" t="s">
        <v>3372</v>
      </c>
      <c r="K287" s="129" t="s">
        <v>589</v>
      </c>
      <c r="L287" s="129" t="s">
        <v>198</v>
      </c>
      <c r="M287" s="129" t="s">
        <v>379</v>
      </c>
      <c r="N287" s="129" t="s">
        <v>370</v>
      </c>
      <c r="O287" s="129" t="s">
        <v>370</v>
      </c>
      <c r="P287" s="3"/>
      <c r="Q287" s="129" t="s">
        <v>370</v>
      </c>
      <c r="R287" s="129" t="s">
        <v>370</v>
      </c>
      <c r="S287" s="130" t="b">
        <v>0</v>
      </c>
      <c r="T287" s="3"/>
      <c r="U287" s="3"/>
      <c r="V287" s="131">
        <v>43411</v>
      </c>
      <c r="W287" s="129" t="s">
        <v>370</v>
      </c>
      <c r="X287" s="3"/>
      <c r="Y287" s="3"/>
      <c r="Z287" s="129" t="s">
        <v>370</v>
      </c>
      <c r="AA287" s="3"/>
      <c r="AB287" s="3"/>
      <c r="AC287" s="129" t="s">
        <v>370</v>
      </c>
      <c r="AD287" s="131">
        <v>43444</v>
      </c>
      <c r="AE287" s="129" t="s">
        <v>849</v>
      </c>
      <c r="AF287" s="129" t="s">
        <v>3646</v>
      </c>
      <c r="AG287" s="129" t="s">
        <v>3412</v>
      </c>
      <c r="AH287" s="127" t="str">
        <f t="shared" si="4"/>
        <v>FS</v>
      </c>
      <c r="AI287" s="127" t="b">
        <f>ISNUMBER(SEARCH("IRT",Table1[[#This Row],[Current_Status]]))</f>
        <v>0</v>
      </c>
      <c r="AJ287" s="128">
        <f>YEAR(Table1[[#This Row],[Project_Initiated]])</f>
        <v>2018</v>
      </c>
      <c r="AK287" s="67">
        <v>43647</v>
      </c>
      <c r="AL287" s="67" t="str">
        <f>IF(Table1[[#This Row],[Current_Status]]="Complete",IF(Table1[[#This Row],[Project_Description]]&gt;=DATE(2019,7,1),"FY 19 - 20","FY 18 - 19"),"")</f>
        <v/>
      </c>
      <c r="AX287"/>
      <c r="BA287" s="2"/>
    </row>
    <row r="288" spans="1:53" x14ac:dyDescent="0.25">
      <c r="A288" s="129" t="s">
        <v>989</v>
      </c>
      <c r="B288" s="129" t="s">
        <v>370</v>
      </c>
      <c r="C288" s="129" t="s">
        <v>989</v>
      </c>
      <c r="D288" s="130" t="b">
        <v>0</v>
      </c>
      <c r="E288" s="129" t="s">
        <v>194</v>
      </c>
      <c r="F288" s="129" t="s">
        <v>4158</v>
      </c>
      <c r="G288" s="133">
        <v>43353</v>
      </c>
      <c r="H288" s="129" t="s">
        <v>840</v>
      </c>
      <c r="I288" s="129" t="s">
        <v>3239</v>
      </c>
      <c r="J288" s="129" t="s">
        <v>3354</v>
      </c>
      <c r="K288" s="129" t="s">
        <v>589</v>
      </c>
      <c r="L288" s="129" t="s">
        <v>198</v>
      </c>
      <c r="M288" s="129" t="s">
        <v>990</v>
      </c>
      <c r="N288" s="129" t="s">
        <v>370</v>
      </c>
      <c r="O288" s="129" t="s">
        <v>338</v>
      </c>
      <c r="P288" s="3"/>
      <c r="Q288" s="129" t="s">
        <v>370</v>
      </c>
      <c r="R288" s="129" t="s">
        <v>370</v>
      </c>
      <c r="S288" s="130" t="b">
        <v>0</v>
      </c>
      <c r="T288" s="3"/>
      <c r="U288" s="3"/>
      <c r="V288" s="131">
        <v>43090</v>
      </c>
      <c r="W288" s="129" t="s">
        <v>370</v>
      </c>
      <c r="X288" s="3"/>
      <c r="Y288" s="3"/>
      <c r="Z288" s="129" t="s">
        <v>370</v>
      </c>
      <c r="AA288" s="3"/>
      <c r="AB288" s="3"/>
      <c r="AC288" s="129" t="s">
        <v>991</v>
      </c>
      <c r="AD288" s="3"/>
      <c r="AE288" s="129" t="s">
        <v>338</v>
      </c>
      <c r="AF288" s="129" t="s">
        <v>992</v>
      </c>
      <c r="AG288" s="129" t="s">
        <v>3412</v>
      </c>
      <c r="AH288" s="127" t="str">
        <f t="shared" si="4"/>
        <v>FS</v>
      </c>
      <c r="AI288" s="127" t="b">
        <f>ISNUMBER(SEARCH("IRT",Table1[[#This Row],[Current_Status]]))</f>
        <v>0</v>
      </c>
      <c r="AJ288" s="128">
        <f>YEAR(Table1[[#This Row],[Project_Initiated]])</f>
        <v>2017</v>
      </c>
      <c r="AK288" s="67">
        <v>43647</v>
      </c>
      <c r="AL288" s="67" t="str">
        <f>IF(Table1[[#This Row],[Current_Status]]="Complete",IF(Table1[[#This Row],[Project_Description]]&gt;=DATE(2019,7,1),"FY 19 - 20","FY 18 - 19"),"")</f>
        <v>FY 18 - 19</v>
      </c>
      <c r="AX288"/>
      <c r="BA288" s="2"/>
    </row>
    <row r="289" spans="1:53" x14ac:dyDescent="0.25">
      <c r="A289" s="129" t="s">
        <v>993</v>
      </c>
      <c r="B289" s="129" t="s">
        <v>370</v>
      </c>
      <c r="C289" s="129" t="s">
        <v>993</v>
      </c>
      <c r="D289" s="130" t="b">
        <v>0</v>
      </c>
      <c r="E289" s="129" t="s">
        <v>194</v>
      </c>
      <c r="F289" s="129" t="s">
        <v>4185</v>
      </c>
      <c r="G289" s="133">
        <v>43306</v>
      </c>
      <c r="H289" s="129" t="s">
        <v>809</v>
      </c>
      <c r="I289" s="129" t="s">
        <v>3241</v>
      </c>
      <c r="J289" s="129" t="s">
        <v>3354</v>
      </c>
      <c r="K289" s="129" t="s">
        <v>589</v>
      </c>
      <c r="L289" s="129" t="s">
        <v>198</v>
      </c>
      <c r="M289" s="129" t="s">
        <v>990</v>
      </c>
      <c r="N289" s="129" t="s">
        <v>370</v>
      </c>
      <c r="O289" s="129" t="s">
        <v>338</v>
      </c>
      <c r="P289" s="3"/>
      <c r="Q289" s="129" t="s">
        <v>370</v>
      </c>
      <c r="R289" s="129" t="s">
        <v>422</v>
      </c>
      <c r="S289" s="130" t="b">
        <v>0</v>
      </c>
      <c r="T289" s="3"/>
      <c r="U289" s="3"/>
      <c r="V289" s="131">
        <v>42998</v>
      </c>
      <c r="W289" s="129" t="s">
        <v>370</v>
      </c>
      <c r="X289" s="3"/>
      <c r="Y289" s="3"/>
      <c r="Z289" s="129" t="s">
        <v>370</v>
      </c>
      <c r="AA289" s="3"/>
      <c r="AB289" s="3"/>
      <c r="AC289" s="129" t="s">
        <v>994</v>
      </c>
      <c r="AD289" s="3"/>
      <c r="AE289" s="129" t="s">
        <v>338</v>
      </c>
      <c r="AF289" s="129" t="s">
        <v>995</v>
      </c>
      <c r="AG289" s="129" t="s">
        <v>3412</v>
      </c>
      <c r="AH289" s="127" t="str">
        <f t="shared" si="4"/>
        <v>FS</v>
      </c>
      <c r="AI289" s="127" t="b">
        <f>ISNUMBER(SEARCH("IRT",Table1[[#This Row],[Current_Status]]))</f>
        <v>0</v>
      </c>
      <c r="AJ289" s="128">
        <f>YEAR(Table1[[#This Row],[Project_Initiated]])</f>
        <v>2017</v>
      </c>
      <c r="AK289" s="67">
        <v>43647</v>
      </c>
      <c r="AL289" s="67" t="str">
        <f>IF(Table1[[#This Row],[Current_Status]]="Complete",IF(Table1[[#This Row],[Project_Description]]&gt;=DATE(2019,7,1),"FY 19 - 20","FY 18 - 19"),"")</f>
        <v>FY 18 - 19</v>
      </c>
      <c r="AX289"/>
      <c r="BA289" s="2"/>
    </row>
    <row r="290" spans="1:53" x14ac:dyDescent="0.25">
      <c r="A290" s="129" t="s">
        <v>1018</v>
      </c>
      <c r="B290" s="129" t="s">
        <v>370</v>
      </c>
      <c r="C290" s="129" t="s">
        <v>1018</v>
      </c>
      <c r="D290" s="130" t="b">
        <v>0</v>
      </c>
      <c r="E290" s="129" t="s">
        <v>194</v>
      </c>
      <c r="F290" s="129" t="s">
        <v>4179</v>
      </c>
      <c r="G290" s="133">
        <v>43412</v>
      </c>
      <c r="H290" s="129" t="s">
        <v>536</v>
      </c>
      <c r="I290" s="129" t="s">
        <v>3225</v>
      </c>
      <c r="J290" s="129" t="s">
        <v>3354</v>
      </c>
      <c r="K290" s="129" t="s">
        <v>589</v>
      </c>
      <c r="L290" s="129" t="s">
        <v>198</v>
      </c>
      <c r="M290" s="129" t="s">
        <v>197</v>
      </c>
      <c r="N290" s="129" t="s">
        <v>370</v>
      </c>
      <c r="O290" s="129" t="s">
        <v>338</v>
      </c>
      <c r="P290" s="3"/>
      <c r="Q290" s="129" t="s">
        <v>370</v>
      </c>
      <c r="R290" s="129" t="s">
        <v>370</v>
      </c>
      <c r="S290" s="130" t="b">
        <v>1</v>
      </c>
      <c r="T290" s="3"/>
      <c r="U290" s="3"/>
      <c r="V290" s="131">
        <v>43081</v>
      </c>
      <c r="W290" s="129" t="s">
        <v>370</v>
      </c>
      <c r="X290" s="3"/>
      <c r="Y290" s="3"/>
      <c r="Z290" s="129" t="s">
        <v>370</v>
      </c>
      <c r="AA290" s="3"/>
      <c r="AB290" s="3"/>
      <c r="AC290" s="129" t="s">
        <v>3226</v>
      </c>
      <c r="AD290" s="3"/>
      <c r="AE290" s="129" t="s">
        <v>338</v>
      </c>
      <c r="AF290" s="129" t="s">
        <v>1019</v>
      </c>
      <c r="AG290" s="129" t="s">
        <v>3412</v>
      </c>
      <c r="AH290" s="127" t="str">
        <f t="shared" si="4"/>
        <v>FS</v>
      </c>
      <c r="AI290" s="127" t="b">
        <f>ISNUMBER(SEARCH("IRT",Table1[[#This Row],[Current_Status]]))</f>
        <v>0</v>
      </c>
      <c r="AJ290" s="128">
        <f>YEAR(Table1[[#This Row],[Project_Initiated]])</f>
        <v>2017</v>
      </c>
      <c r="AK290" s="67">
        <v>43647</v>
      </c>
      <c r="AL290" s="67" t="str">
        <f>IF(Table1[[#This Row],[Current_Status]]="Complete",IF(Table1[[#This Row],[Project_Description]]&gt;=DATE(2019,7,1),"FY 19 - 20","FY 18 - 19"),"")</f>
        <v>FY 18 - 19</v>
      </c>
      <c r="AX290"/>
      <c r="BA290" s="2"/>
    </row>
    <row r="291" spans="1:53" x14ac:dyDescent="0.25">
      <c r="A291" s="129" t="s">
        <v>1020</v>
      </c>
      <c r="B291" s="129" t="s">
        <v>370</v>
      </c>
      <c r="C291" s="129" t="s">
        <v>1020</v>
      </c>
      <c r="D291" s="130" t="b">
        <v>0</v>
      </c>
      <c r="E291" s="129" t="s">
        <v>194</v>
      </c>
      <c r="F291" s="129" t="s">
        <v>4188</v>
      </c>
      <c r="G291" s="133">
        <v>43295</v>
      </c>
      <c r="H291" s="129" t="s">
        <v>784</v>
      </c>
      <c r="I291" s="129" t="s">
        <v>3250</v>
      </c>
      <c r="J291" s="129" t="s">
        <v>3354</v>
      </c>
      <c r="K291" s="129" t="s">
        <v>589</v>
      </c>
      <c r="L291" s="129" t="s">
        <v>198</v>
      </c>
      <c r="M291" s="129" t="s">
        <v>337</v>
      </c>
      <c r="N291" s="129" t="s">
        <v>370</v>
      </c>
      <c r="O291" s="129" t="s">
        <v>314</v>
      </c>
      <c r="P291" s="3"/>
      <c r="Q291" s="129" t="s">
        <v>370</v>
      </c>
      <c r="R291" s="129" t="s">
        <v>414</v>
      </c>
      <c r="S291" s="130" t="b">
        <v>0</v>
      </c>
      <c r="T291" s="3"/>
      <c r="U291" s="3"/>
      <c r="V291" s="131">
        <v>43089</v>
      </c>
      <c r="W291" s="129" t="s">
        <v>370</v>
      </c>
      <c r="X291" s="3"/>
      <c r="Y291" s="3"/>
      <c r="Z291" s="129" t="s">
        <v>370</v>
      </c>
      <c r="AA291" s="3"/>
      <c r="AB291" s="3"/>
      <c r="AC291" s="129" t="s">
        <v>370</v>
      </c>
      <c r="AD291" s="3"/>
      <c r="AE291" s="129" t="s">
        <v>314</v>
      </c>
      <c r="AF291" s="129" t="s">
        <v>370</v>
      </c>
      <c r="AG291" s="129" t="s">
        <v>890</v>
      </c>
      <c r="AH291" s="127" t="str">
        <f t="shared" si="4"/>
        <v>FS</v>
      </c>
      <c r="AI291" s="127" t="b">
        <f>ISNUMBER(SEARCH("IRT",Table1[[#This Row],[Current_Status]]))</f>
        <v>0</v>
      </c>
      <c r="AJ291" s="128">
        <f>YEAR(Table1[[#This Row],[Project_Initiated]])</f>
        <v>2017</v>
      </c>
      <c r="AK291" s="67">
        <v>43647</v>
      </c>
      <c r="AL291" s="67" t="str">
        <f>IF(Table1[[#This Row],[Current_Status]]="Complete",IF(Table1[[#This Row],[Project_Description]]&gt;=DATE(2019,7,1),"FY 19 - 20","FY 18 - 19"),"")</f>
        <v>FY 18 - 19</v>
      </c>
      <c r="AX291"/>
      <c r="BA291" s="2"/>
    </row>
    <row r="292" spans="1:53" x14ac:dyDescent="0.25">
      <c r="A292" s="129" t="s">
        <v>1021</v>
      </c>
      <c r="B292" s="129" t="s">
        <v>370</v>
      </c>
      <c r="C292" s="129" t="s">
        <v>1021</v>
      </c>
      <c r="D292" s="130" t="b">
        <v>0</v>
      </c>
      <c r="E292" s="129" t="s">
        <v>194</v>
      </c>
      <c r="F292" s="129" t="s">
        <v>4178</v>
      </c>
      <c r="G292" s="133">
        <v>43364</v>
      </c>
      <c r="H292" s="129" t="s">
        <v>811</v>
      </c>
      <c r="I292" s="129" t="s">
        <v>190</v>
      </c>
      <c r="J292" s="129" t="s">
        <v>3354</v>
      </c>
      <c r="K292" s="129" t="s">
        <v>589</v>
      </c>
      <c r="L292" s="129" t="s">
        <v>198</v>
      </c>
      <c r="M292" s="129" t="s">
        <v>1022</v>
      </c>
      <c r="N292" s="129" t="s">
        <v>370</v>
      </c>
      <c r="O292" s="129" t="s">
        <v>338</v>
      </c>
      <c r="P292" s="3"/>
      <c r="Q292" s="129" t="s">
        <v>370</v>
      </c>
      <c r="R292" s="129" t="s">
        <v>370</v>
      </c>
      <c r="S292" s="130" t="b">
        <v>0</v>
      </c>
      <c r="T292" s="3"/>
      <c r="U292" s="3"/>
      <c r="V292" s="131">
        <v>43091</v>
      </c>
      <c r="W292" s="129" t="s">
        <v>370</v>
      </c>
      <c r="X292" s="3"/>
      <c r="Y292" s="3"/>
      <c r="Z292" s="129" t="s">
        <v>370</v>
      </c>
      <c r="AA292" s="3"/>
      <c r="AB292" s="3"/>
      <c r="AC292" s="129" t="s">
        <v>1023</v>
      </c>
      <c r="AD292" s="3"/>
      <c r="AE292" s="129" t="s">
        <v>338</v>
      </c>
      <c r="AF292" s="129" t="s">
        <v>1024</v>
      </c>
      <c r="AG292" s="129" t="s">
        <v>3412</v>
      </c>
      <c r="AH292" s="127" t="str">
        <f t="shared" si="4"/>
        <v>FS</v>
      </c>
      <c r="AI292" s="127" t="b">
        <f>ISNUMBER(SEARCH("IRT",Table1[[#This Row],[Current_Status]]))</f>
        <v>0</v>
      </c>
      <c r="AJ292" s="128">
        <f>YEAR(Table1[[#This Row],[Project_Initiated]])</f>
        <v>2017</v>
      </c>
      <c r="AK292" s="67">
        <v>43647</v>
      </c>
      <c r="AL292" s="67" t="str">
        <f>IF(Table1[[#This Row],[Current_Status]]="Complete",IF(Table1[[#This Row],[Project_Description]]&gt;=DATE(2019,7,1),"FY 19 - 20","FY 18 - 19"),"")</f>
        <v>FY 18 - 19</v>
      </c>
      <c r="AX292"/>
      <c r="BA292" s="2"/>
    </row>
    <row r="293" spans="1:53" x14ac:dyDescent="0.25">
      <c r="A293" s="129" t="s">
        <v>1058</v>
      </c>
      <c r="B293" s="129" t="s">
        <v>370</v>
      </c>
      <c r="C293" s="129" t="s">
        <v>1058</v>
      </c>
      <c r="D293" s="130" t="b">
        <v>0</v>
      </c>
      <c r="E293" s="129" t="s">
        <v>194</v>
      </c>
      <c r="F293" s="129" t="s">
        <v>4184</v>
      </c>
      <c r="G293" s="133">
        <v>43466</v>
      </c>
      <c r="H293" s="129" t="s">
        <v>3160</v>
      </c>
      <c r="I293" s="129" t="s">
        <v>3235</v>
      </c>
      <c r="J293" s="129" t="s">
        <v>3354</v>
      </c>
      <c r="K293" s="129" t="s">
        <v>589</v>
      </c>
      <c r="L293" s="129" t="s">
        <v>198</v>
      </c>
      <c r="M293" s="129" t="s">
        <v>591</v>
      </c>
      <c r="N293" s="129" t="s">
        <v>370</v>
      </c>
      <c r="O293" s="129" t="s">
        <v>338</v>
      </c>
      <c r="P293" s="3"/>
      <c r="Q293" s="129" t="s">
        <v>370</v>
      </c>
      <c r="R293" s="129" t="s">
        <v>624</v>
      </c>
      <c r="S293" s="130" t="b">
        <v>0</v>
      </c>
      <c r="T293" s="3"/>
      <c r="U293" s="3"/>
      <c r="V293" s="131">
        <v>43133</v>
      </c>
      <c r="W293" s="129" t="s">
        <v>370</v>
      </c>
      <c r="X293" s="3"/>
      <c r="Y293" s="3"/>
      <c r="Z293" s="129" t="s">
        <v>370</v>
      </c>
      <c r="AA293" s="3"/>
      <c r="AB293" s="3"/>
      <c r="AC293" s="129" t="s">
        <v>3517</v>
      </c>
      <c r="AD293" s="3"/>
      <c r="AE293" s="129" t="s">
        <v>338</v>
      </c>
      <c r="AF293" s="129" t="s">
        <v>1045</v>
      </c>
      <c r="AG293" s="129" t="s">
        <v>3412</v>
      </c>
      <c r="AH293" s="127" t="str">
        <f t="shared" si="4"/>
        <v>FS</v>
      </c>
      <c r="AI293" s="127" t="b">
        <f>ISNUMBER(SEARCH("IRT",Table1[[#This Row],[Current_Status]]))</f>
        <v>0</v>
      </c>
      <c r="AJ293" s="128">
        <f>YEAR(Table1[[#This Row],[Project_Initiated]])</f>
        <v>2018</v>
      </c>
      <c r="AK293" s="67">
        <v>43647</v>
      </c>
      <c r="AL293" s="67" t="str">
        <f>IF(Table1[[#This Row],[Current_Status]]="Complete",IF(Table1[[#This Row],[Project_Description]]&gt;=DATE(2019,7,1),"FY 19 - 20","FY 18 - 19"),"")</f>
        <v>FY 18 - 19</v>
      </c>
      <c r="AX293"/>
      <c r="BA293" s="2"/>
    </row>
    <row r="294" spans="1:53" x14ac:dyDescent="0.25">
      <c r="A294" s="129" t="s">
        <v>1063</v>
      </c>
      <c r="B294" s="129" t="s">
        <v>370</v>
      </c>
      <c r="C294" s="129" t="s">
        <v>1063</v>
      </c>
      <c r="D294" s="130" t="b">
        <v>0</v>
      </c>
      <c r="E294" s="129" t="s">
        <v>194</v>
      </c>
      <c r="F294" s="129" t="s">
        <v>4168</v>
      </c>
      <c r="G294" s="133">
        <v>43395</v>
      </c>
      <c r="H294" s="129" t="s">
        <v>821</v>
      </c>
      <c r="I294" s="129" t="s">
        <v>500</v>
      </c>
      <c r="J294" s="129" t="s">
        <v>3354</v>
      </c>
      <c r="K294" s="129" t="s">
        <v>589</v>
      </c>
      <c r="L294" s="129" t="s">
        <v>198</v>
      </c>
      <c r="M294" s="129" t="s">
        <v>382</v>
      </c>
      <c r="N294" s="129" t="s">
        <v>370</v>
      </c>
      <c r="O294" s="129" t="s">
        <v>338</v>
      </c>
      <c r="P294" s="3"/>
      <c r="Q294" s="129" t="s">
        <v>370</v>
      </c>
      <c r="R294" s="129" t="s">
        <v>370</v>
      </c>
      <c r="S294" s="130" t="b">
        <v>0</v>
      </c>
      <c r="T294" s="3"/>
      <c r="U294" s="3"/>
      <c r="V294" s="131">
        <v>43143</v>
      </c>
      <c r="W294" s="129" t="s">
        <v>370</v>
      </c>
      <c r="X294" s="3"/>
      <c r="Y294" s="3"/>
      <c r="Z294" s="129" t="s">
        <v>370</v>
      </c>
      <c r="AA294" s="3"/>
      <c r="AB294" s="3"/>
      <c r="AC294" s="129" t="s">
        <v>1064</v>
      </c>
      <c r="AD294" s="3"/>
      <c r="AE294" s="129" t="s">
        <v>338</v>
      </c>
      <c r="AF294" s="129" t="s">
        <v>1065</v>
      </c>
      <c r="AG294" s="129" t="s">
        <v>3412</v>
      </c>
      <c r="AH294" s="127" t="str">
        <f t="shared" si="4"/>
        <v>FS</v>
      </c>
      <c r="AI294" s="127" t="b">
        <f>ISNUMBER(SEARCH("IRT",Table1[[#This Row],[Current_Status]]))</f>
        <v>0</v>
      </c>
      <c r="AJ294" s="128">
        <f>YEAR(Table1[[#This Row],[Project_Initiated]])</f>
        <v>2018</v>
      </c>
      <c r="AK294" s="67">
        <v>43647</v>
      </c>
      <c r="AL294" s="67" t="str">
        <f>IF(Table1[[#This Row],[Current_Status]]="Complete",IF(Table1[[#This Row],[Project_Description]]&gt;=DATE(2019,7,1),"FY 19 - 20","FY 18 - 19"),"")</f>
        <v>FY 18 - 19</v>
      </c>
      <c r="AX294"/>
      <c r="BA294" s="2"/>
    </row>
    <row r="295" spans="1:53" x14ac:dyDescent="0.25">
      <c r="A295" s="129" t="s">
        <v>968</v>
      </c>
      <c r="B295" s="129" t="s">
        <v>370</v>
      </c>
      <c r="C295" s="129" t="s">
        <v>968</v>
      </c>
      <c r="D295" s="130" t="b">
        <v>0</v>
      </c>
      <c r="E295" s="129" t="s">
        <v>194</v>
      </c>
      <c r="F295" s="129" t="s">
        <v>4167</v>
      </c>
      <c r="G295" s="133">
        <v>43293</v>
      </c>
      <c r="H295" s="129" t="s">
        <v>693</v>
      </c>
      <c r="I295" s="129" t="s">
        <v>3234</v>
      </c>
      <c r="J295" s="129" t="s">
        <v>3354</v>
      </c>
      <c r="K295" s="129" t="s">
        <v>589</v>
      </c>
      <c r="L295" s="129" t="s">
        <v>198</v>
      </c>
      <c r="M295" s="129" t="s">
        <v>386</v>
      </c>
      <c r="N295" s="129" t="s">
        <v>370</v>
      </c>
      <c r="O295" s="129" t="s">
        <v>338</v>
      </c>
      <c r="P295" s="3"/>
      <c r="Q295" s="129" t="s">
        <v>370</v>
      </c>
      <c r="R295" s="129" t="s">
        <v>370</v>
      </c>
      <c r="S295" s="130" t="b">
        <v>0</v>
      </c>
      <c r="T295" s="3"/>
      <c r="U295" s="3"/>
      <c r="V295" s="131">
        <v>42927</v>
      </c>
      <c r="W295" s="129" t="s">
        <v>370</v>
      </c>
      <c r="X295" s="3"/>
      <c r="Y295" s="3"/>
      <c r="Z295" s="129" t="s">
        <v>370</v>
      </c>
      <c r="AA295" s="3"/>
      <c r="AB295" s="3"/>
      <c r="AC295" s="129" t="s">
        <v>969</v>
      </c>
      <c r="AD295" s="3"/>
      <c r="AE295" s="129" t="s">
        <v>338</v>
      </c>
      <c r="AF295" s="129" t="s">
        <v>970</v>
      </c>
      <c r="AG295" s="129" t="s">
        <v>3412</v>
      </c>
      <c r="AH295" s="127" t="str">
        <f t="shared" si="4"/>
        <v>FS</v>
      </c>
      <c r="AI295" s="127" t="b">
        <f>ISNUMBER(SEARCH("IRT",Table1[[#This Row],[Current_Status]]))</f>
        <v>0</v>
      </c>
      <c r="AJ295" s="128">
        <f>YEAR(Table1[[#This Row],[Project_Initiated]])</f>
        <v>2017</v>
      </c>
      <c r="AK295" s="67">
        <v>43647</v>
      </c>
      <c r="AL295" s="67" t="str">
        <f>IF(Table1[[#This Row],[Current_Status]]="Complete",IF(Table1[[#This Row],[Project_Description]]&gt;=DATE(2019,7,1),"FY 19 - 20","FY 18 - 19"),"")</f>
        <v>FY 18 - 19</v>
      </c>
      <c r="AX295"/>
      <c r="BA295" s="2"/>
    </row>
    <row r="296" spans="1:53" x14ac:dyDescent="0.25">
      <c r="A296" s="129" t="s">
        <v>971</v>
      </c>
      <c r="B296" s="129" t="s">
        <v>370</v>
      </c>
      <c r="C296" s="129" t="s">
        <v>971</v>
      </c>
      <c r="D296" s="130" t="b">
        <v>0</v>
      </c>
      <c r="E296" s="129" t="s">
        <v>194</v>
      </c>
      <c r="F296" s="129" t="s">
        <v>4166</v>
      </c>
      <c r="G296" s="133">
        <v>43292</v>
      </c>
      <c r="H296" s="129" t="s">
        <v>693</v>
      </c>
      <c r="I296" s="129" t="s">
        <v>400</v>
      </c>
      <c r="J296" s="129" t="s">
        <v>3354</v>
      </c>
      <c r="K296" s="129" t="s">
        <v>589</v>
      </c>
      <c r="L296" s="129" t="s">
        <v>198</v>
      </c>
      <c r="M296" s="129" t="s">
        <v>386</v>
      </c>
      <c r="N296" s="129" t="s">
        <v>370</v>
      </c>
      <c r="O296" s="129" t="s">
        <v>338</v>
      </c>
      <c r="P296" s="3"/>
      <c r="Q296" s="129" t="s">
        <v>370</v>
      </c>
      <c r="R296" s="129" t="s">
        <v>370</v>
      </c>
      <c r="S296" s="130" t="b">
        <v>0</v>
      </c>
      <c r="T296" s="3"/>
      <c r="U296" s="3"/>
      <c r="V296" s="131">
        <v>42927</v>
      </c>
      <c r="W296" s="129" t="s">
        <v>370</v>
      </c>
      <c r="X296" s="3"/>
      <c r="Y296" s="3"/>
      <c r="Z296" s="129" t="s">
        <v>370</v>
      </c>
      <c r="AA296" s="3"/>
      <c r="AB296" s="3"/>
      <c r="AC296" s="129" t="s">
        <v>972</v>
      </c>
      <c r="AD296" s="3"/>
      <c r="AE296" s="129" t="s">
        <v>338</v>
      </c>
      <c r="AF296" s="129" t="s">
        <v>973</v>
      </c>
      <c r="AG296" s="129" t="s">
        <v>3412</v>
      </c>
      <c r="AH296" s="127" t="str">
        <f t="shared" si="4"/>
        <v>FS</v>
      </c>
      <c r="AI296" s="127" t="b">
        <f>ISNUMBER(SEARCH("IRT",Table1[[#This Row],[Current_Status]]))</f>
        <v>0</v>
      </c>
      <c r="AJ296" s="128">
        <f>YEAR(Table1[[#This Row],[Project_Initiated]])</f>
        <v>2017</v>
      </c>
      <c r="AK296" s="67">
        <v>43647</v>
      </c>
      <c r="AL296" s="67" t="str">
        <f>IF(Table1[[#This Row],[Current_Status]]="Complete",IF(Table1[[#This Row],[Project_Description]]&gt;=DATE(2019,7,1),"FY 19 - 20","FY 18 - 19"),"")</f>
        <v>FY 18 - 19</v>
      </c>
      <c r="AX296"/>
      <c r="BA296" s="2"/>
    </row>
    <row r="297" spans="1:53" x14ac:dyDescent="0.25">
      <c r="A297" s="129" t="s">
        <v>1388</v>
      </c>
      <c r="B297" s="129" t="s">
        <v>370</v>
      </c>
      <c r="C297" s="129" t="s">
        <v>1388</v>
      </c>
      <c r="D297" s="130" t="b">
        <v>0</v>
      </c>
      <c r="E297" s="129" t="s">
        <v>194</v>
      </c>
      <c r="F297" s="129" t="s">
        <v>4165</v>
      </c>
      <c r="G297" s="133">
        <v>43474</v>
      </c>
      <c r="H297" s="129" t="s">
        <v>1389</v>
      </c>
      <c r="I297" s="129" t="s">
        <v>370</v>
      </c>
      <c r="J297" s="129" t="s">
        <v>3354</v>
      </c>
      <c r="K297" s="129" t="s">
        <v>589</v>
      </c>
      <c r="L297" s="129" t="s">
        <v>198</v>
      </c>
      <c r="M297" s="129" t="s">
        <v>1390</v>
      </c>
      <c r="N297" s="129" t="s">
        <v>370</v>
      </c>
      <c r="O297" s="129" t="s">
        <v>314</v>
      </c>
      <c r="P297" s="3"/>
      <c r="Q297" s="129" t="s">
        <v>370</v>
      </c>
      <c r="R297" s="129" t="s">
        <v>370</v>
      </c>
      <c r="S297" s="130" t="b">
        <v>0</v>
      </c>
      <c r="T297" s="3"/>
      <c r="U297" s="3"/>
      <c r="V297" s="131">
        <v>43389</v>
      </c>
      <c r="W297" s="129" t="s">
        <v>370</v>
      </c>
      <c r="X297" s="3"/>
      <c r="Y297" s="3"/>
      <c r="Z297" s="129" t="s">
        <v>370</v>
      </c>
      <c r="AA297" s="3"/>
      <c r="AB297" s="3"/>
      <c r="AC297" s="129" t="s">
        <v>890</v>
      </c>
      <c r="AD297" s="3"/>
      <c r="AE297" s="129" t="s">
        <v>314</v>
      </c>
      <c r="AF297" s="129" t="s">
        <v>890</v>
      </c>
      <c r="AG297" s="129" t="s">
        <v>890</v>
      </c>
      <c r="AH297" s="127" t="str">
        <f t="shared" si="4"/>
        <v>FS</v>
      </c>
      <c r="AI297" s="127" t="b">
        <f>ISNUMBER(SEARCH("IRT",Table1[[#This Row],[Current_Status]]))</f>
        <v>0</v>
      </c>
      <c r="AJ297" s="128">
        <f>YEAR(Table1[[#This Row],[Project_Initiated]])</f>
        <v>2018</v>
      </c>
      <c r="AK297" s="67">
        <v>43647</v>
      </c>
      <c r="AL297" s="67" t="str">
        <f>IF(Table1[[#This Row],[Current_Status]]="Complete",IF(Table1[[#This Row],[Project_Description]]&gt;=DATE(2019,7,1),"FY 19 - 20","FY 18 - 19"),"")</f>
        <v>FY 18 - 19</v>
      </c>
      <c r="AX297"/>
      <c r="BA297" s="2"/>
    </row>
    <row r="298" spans="1:53" x14ac:dyDescent="0.25">
      <c r="A298" s="129" t="s">
        <v>966</v>
      </c>
      <c r="B298" s="129" t="s">
        <v>370</v>
      </c>
      <c r="C298" s="129" t="s">
        <v>966</v>
      </c>
      <c r="D298" s="130" t="b">
        <v>0</v>
      </c>
      <c r="E298" s="129" t="s">
        <v>194</v>
      </c>
      <c r="F298" s="129" t="s">
        <v>4181</v>
      </c>
      <c r="G298" s="133">
        <v>43293</v>
      </c>
      <c r="H298" s="129" t="s">
        <v>693</v>
      </c>
      <c r="I298" s="129" t="s">
        <v>407</v>
      </c>
      <c r="J298" s="129" t="s">
        <v>3354</v>
      </c>
      <c r="K298" s="129" t="s">
        <v>589</v>
      </c>
      <c r="L298" s="129" t="s">
        <v>198</v>
      </c>
      <c r="M298" s="129" t="s">
        <v>386</v>
      </c>
      <c r="N298" s="129" t="s">
        <v>370</v>
      </c>
      <c r="O298" s="129" t="s">
        <v>338</v>
      </c>
      <c r="P298" s="3"/>
      <c r="Q298" s="129" t="s">
        <v>370</v>
      </c>
      <c r="R298" s="129" t="s">
        <v>370</v>
      </c>
      <c r="S298" s="130" t="b">
        <v>0</v>
      </c>
      <c r="T298" s="3"/>
      <c r="U298" s="3"/>
      <c r="V298" s="131">
        <v>43164</v>
      </c>
      <c r="W298" s="129" t="s">
        <v>370</v>
      </c>
      <c r="X298" s="3"/>
      <c r="Y298" s="3"/>
      <c r="Z298" s="129" t="s">
        <v>370</v>
      </c>
      <c r="AA298" s="3"/>
      <c r="AB298" s="3"/>
      <c r="AC298" s="129" t="s">
        <v>3516</v>
      </c>
      <c r="AD298" s="3"/>
      <c r="AE298" s="129" t="s">
        <v>338</v>
      </c>
      <c r="AF298" s="129" t="s">
        <v>967</v>
      </c>
      <c r="AG298" s="129" t="s">
        <v>3412</v>
      </c>
      <c r="AH298" s="127" t="str">
        <f t="shared" si="4"/>
        <v>FS</v>
      </c>
      <c r="AI298" s="127" t="b">
        <f>ISNUMBER(SEARCH("IRT",Table1[[#This Row],[Current_Status]]))</f>
        <v>0</v>
      </c>
      <c r="AJ298" s="128">
        <f>YEAR(Table1[[#This Row],[Project_Initiated]])</f>
        <v>2018</v>
      </c>
      <c r="AK298" s="67">
        <v>43647</v>
      </c>
      <c r="AL298" s="67" t="str">
        <f>IF(Table1[[#This Row],[Current_Status]]="Complete",IF(Table1[[#This Row],[Project_Description]]&gt;=DATE(2019,7,1),"FY 19 - 20","FY 18 - 19"),"")</f>
        <v>FY 18 - 19</v>
      </c>
      <c r="AX298"/>
      <c r="BA298" s="2"/>
    </row>
    <row r="299" spans="1:53" x14ac:dyDescent="0.25">
      <c r="A299" s="129" t="s">
        <v>3624</v>
      </c>
      <c r="B299" s="129" t="s">
        <v>370</v>
      </c>
      <c r="C299" s="129" t="s">
        <v>3624</v>
      </c>
      <c r="D299" s="130" t="b">
        <v>0</v>
      </c>
      <c r="E299" s="129" t="s">
        <v>194</v>
      </c>
      <c r="F299" s="129" t="s">
        <v>4190</v>
      </c>
      <c r="G299" s="133">
        <v>43560</v>
      </c>
      <c r="H299" s="129" t="s">
        <v>685</v>
      </c>
      <c r="I299" s="129" t="s">
        <v>3625</v>
      </c>
      <c r="J299" s="129" t="s">
        <v>3354</v>
      </c>
      <c r="K299" s="129" t="s">
        <v>589</v>
      </c>
      <c r="L299" s="129" t="s">
        <v>198</v>
      </c>
      <c r="M299" s="129" t="s">
        <v>1022</v>
      </c>
      <c r="N299" s="129" t="s">
        <v>370</v>
      </c>
      <c r="O299" s="129" t="s">
        <v>314</v>
      </c>
      <c r="P299" s="3"/>
      <c r="Q299" s="129" t="s">
        <v>521</v>
      </c>
      <c r="R299" s="129" t="s">
        <v>370</v>
      </c>
      <c r="S299" s="130" t="b">
        <v>0</v>
      </c>
      <c r="T299" s="3"/>
      <c r="U299" s="3"/>
      <c r="V299" s="131">
        <v>43479</v>
      </c>
      <c r="W299" s="129" t="s">
        <v>370</v>
      </c>
      <c r="X299" s="3"/>
      <c r="Y299" s="3"/>
      <c r="Z299" s="129" t="s">
        <v>370</v>
      </c>
      <c r="AA299" s="3"/>
      <c r="AB299" s="3"/>
      <c r="AC299" s="129" t="s">
        <v>3745</v>
      </c>
      <c r="AD299" s="3"/>
      <c r="AE299" s="129" t="s">
        <v>370</v>
      </c>
      <c r="AF299" s="129" t="s">
        <v>370</v>
      </c>
      <c r="AG299" s="129" t="s">
        <v>370</v>
      </c>
      <c r="AH299" s="127" t="str">
        <f t="shared" si="4"/>
        <v>FS</v>
      </c>
      <c r="AI299" s="127" t="b">
        <f>ISNUMBER(SEARCH("IRT",Table1[[#This Row],[Current_Status]]))</f>
        <v>0</v>
      </c>
      <c r="AJ299" s="128">
        <f>YEAR(Table1[[#This Row],[Project_Initiated]])</f>
        <v>2019</v>
      </c>
      <c r="AK299" s="67">
        <v>43647</v>
      </c>
      <c r="AL299" s="67" t="str">
        <f>IF(Table1[[#This Row],[Current_Status]]="Complete",IF(Table1[[#This Row],[Project_Description]]&gt;=DATE(2019,7,1),"FY 19 - 20","FY 18 - 19"),"")</f>
        <v>FY 18 - 19</v>
      </c>
      <c r="AX299"/>
      <c r="BA299" s="2"/>
    </row>
    <row r="300" spans="1:53" x14ac:dyDescent="0.25">
      <c r="A300" s="129" t="s">
        <v>3472</v>
      </c>
      <c r="B300" s="129" t="s">
        <v>370</v>
      </c>
      <c r="C300" s="129" t="s">
        <v>3472</v>
      </c>
      <c r="D300" s="130" t="b">
        <v>0</v>
      </c>
      <c r="E300" s="129" t="s">
        <v>194</v>
      </c>
      <c r="F300" s="129" t="s">
        <v>4194</v>
      </c>
      <c r="G300" s="129" t="s">
        <v>3832</v>
      </c>
      <c r="H300" s="129" t="s">
        <v>811</v>
      </c>
      <c r="I300" s="129" t="s">
        <v>3518</v>
      </c>
      <c r="J300" s="129" t="s">
        <v>3354</v>
      </c>
      <c r="K300" s="129" t="s">
        <v>589</v>
      </c>
      <c r="L300" s="129" t="s">
        <v>198</v>
      </c>
      <c r="M300" s="129" t="s">
        <v>197</v>
      </c>
      <c r="N300" s="129" t="s">
        <v>370</v>
      </c>
      <c r="O300" s="129" t="s">
        <v>338</v>
      </c>
      <c r="P300" s="3"/>
      <c r="Q300" s="129" t="s">
        <v>521</v>
      </c>
      <c r="R300" s="129" t="s">
        <v>370</v>
      </c>
      <c r="S300" s="130" t="b">
        <v>1</v>
      </c>
      <c r="T300" s="3"/>
      <c r="U300" s="3"/>
      <c r="V300" s="131">
        <v>43433</v>
      </c>
      <c r="W300" s="129" t="s">
        <v>370</v>
      </c>
      <c r="X300" s="3"/>
      <c r="Y300" s="3"/>
      <c r="Z300" s="129" t="s">
        <v>370</v>
      </c>
      <c r="AA300" s="3"/>
      <c r="AB300" s="3"/>
      <c r="AC300" s="129" t="s">
        <v>370</v>
      </c>
      <c r="AD300" s="131">
        <v>43503</v>
      </c>
      <c r="AE300" s="129" t="s">
        <v>849</v>
      </c>
      <c r="AF300" s="129" t="s">
        <v>3748</v>
      </c>
      <c r="AG300" s="129" t="s">
        <v>3412</v>
      </c>
      <c r="AH300" s="127" t="str">
        <f t="shared" si="4"/>
        <v>FS</v>
      </c>
      <c r="AI300" s="127" t="b">
        <f>ISNUMBER(SEARCH("IRT",Table1[[#This Row],[Current_Status]]))</f>
        <v>0</v>
      </c>
      <c r="AJ300" s="128">
        <f>YEAR(Table1[[#This Row],[Project_Initiated]])</f>
        <v>2018</v>
      </c>
      <c r="AK300" s="67">
        <v>43647</v>
      </c>
      <c r="AL300" s="67" t="str">
        <f>IF(Table1[[#This Row],[Current_Status]]="Complete",IF(Table1[[#This Row],[Project_Description]]&gt;=DATE(2019,7,1),"FY 19 - 20","FY 18 - 19"),"")</f>
        <v>FY 19 - 20</v>
      </c>
      <c r="AX300"/>
      <c r="BA300" s="2"/>
    </row>
    <row r="301" spans="1:53" x14ac:dyDescent="0.25">
      <c r="A301" s="129" t="s">
        <v>3472</v>
      </c>
      <c r="B301" s="129" t="s">
        <v>370</v>
      </c>
      <c r="C301" s="129" t="s">
        <v>3472</v>
      </c>
      <c r="D301" s="130" t="b">
        <v>0</v>
      </c>
      <c r="E301" s="129" t="s">
        <v>194</v>
      </c>
      <c r="F301" s="129" t="s">
        <v>4194</v>
      </c>
      <c r="G301" s="129" t="s">
        <v>3832</v>
      </c>
      <c r="H301" s="129" t="s">
        <v>811</v>
      </c>
      <c r="I301" s="129" t="s">
        <v>3518</v>
      </c>
      <c r="J301" s="129" t="s">
        <v>3354</v>
      </c>
      <c r="K301" s="129" t="s">
        <v>589</v>
      </c>
      <c r="L301" s="129" t="s">
        <v>198</v>
      </c>
      <c r="M301" s="129" t="s">
        <v>197</v>
      </c>
      <c r="N301" s="129" t="s">
        <v>370</v>
      </c>
      <c r="O301" s="129" t="s">
        <v>338</v>
      </c>
      <c r="P301" s="3"/>
      <c r="Q301" s="129" t="s">
        <v>521</v>
      </c>
      <c r="R301" s="129" t="s">
        <v>370</v>
      </c>
      <c r="S301" s="130" t="b">
        <v>1</v>
      </c>
      <c r="T301" s="3"/>
      <c r="U301" s="3"/>
      <c r="V301" s="131">
        <v>43433</v>
      </c>
      <c r="W301" s="129" t="s">
        <v>370</v>
      </c>
      <c r="X301" s="3"/>
      <c r="Y301" s="3"/>
      <c r="Z301" s="129" t="s">
        <v>370</v>
      </c>
      <c r="AA301" s="3"/>
      <c r="AB301" s="3"/>
      <c r="AC301" s="129" t="s">
        <v>4517</v>
      </c>
      <c r="AD301" s="131">
        <v>43503</v>
      </c>
      <c r="AE301" s="129" t="s">
        <v>849</v>
      </c>
      <c r="AF301" s="129" t="s">
        <v>3748</v>
      </c>
      <c r="AG301" s="129" t="s">
        <v>3412</v>
      </c>
      <c r="AH301" s="127" t="str">
        <f t="shared" si="4"/>
        <v>FS</v>
      </c>
      <c r="AI301" s="127" t="b">
        <f>ISNUMBER(SEARCH("IRT",Table1[[#This Row],[Current_Status]]))</f>
        <v>0</v>
      </c>
      <c r="AJ301" s="128">
        <f>YEAR(Table1[[#This Row],[Project_Initiated]])</f>
        <v>2018</v>
      </c>
      <c r="AK301" s="67">
        <v>43647</v>
      </c>
      <c r="AL301" s="67" t="str">
        <f>IF(Table1[[#This Row],[Current_Status]]="Complete",IF(Table1[[#This Row],[Project_Description]]&gt;=DATE(2019,7,1),"FY 19 - 20","FY 18 - 19"),"")</f>
        <v>FY 19 - 20</v>
      </c>
      <c r="AX301"/>
      <c r="BA301" s="2"/>
    </row>
    <row r="302" spans="1:53" x14ac:dyDescent="0.25">
      <c r="A302" s="129" t="s">
        <v>3231</v>
      </c>
      <c r="B302" s="129" t="s">
        <v>370</v>
      </c>
      <c r="C302" s="129" t="s">
        <v>3231</v>
      </c>
      <c r="D302" s="130" t="b">
        <v>0</v>
      </c>
      <c r="E302" s="129" t="s">
        <v>194</v>
      </c>
      <c r="F302" s="129" t="s">
        <v>4189</v>
      </c>
      <c r="G302" s="133">
        <v>43570</v>
      </c>
      <c r="H302" s="129" t="s">
        <v>817</v>
      </c>
      <c r="I302" s="129" t="s">
        <v>370</v>
      </c>
      <c r="J302" s="129" t="s">
        <v>3354</v>
      </c>
      <c r="K302" s="129" t="s">
        <v>589</v>
      </c>
      <c r="L302" s="129" t="s">
        <v>198</v>
      </c>
      <c r="M302" s="129" t="s">
        <v>382</v>
      </c>
      <c r="N302" s="129" t="s">
        <v>370</v>
      </c>
      <c r="O302" s="129" t="s">
        <v>338</v>
      </c>
      <c r="P302" s="3"/>
      <c r="Q302" s="129" t="s">
        <v>521</v>
      </c>
      <c r="R302" s="129" t="s">
        <v>370</v>
      </c>
      <c r="S302" s="130" t="b">
        <v>0</v>
      </c>
      <c r="T302" s="3"/>
      <c r="U302" s="3"/>
      <c r="V302" s="131">
        <v>43399</v>
      </c>
      <c r="W302" s="129" t="s">
        <v>370</v>
      </c>
      <c r="X302" s="3"/>
      <c r="Y302" s="3"/>
      <c r="Z302" s="129" t="s">
        <v>370</v>
      </c>
      <c r="AA302" s="3"/>
      <c r="AB302" s="3"/>
      <c r="AC302" s="129" t="s">
        <v>3746</v>
      </c>
      <c r="AD302" s="131">
        <v>43503</v>
      </c>
      <c r="AE302" s="129" t="s">
        <v>849</v>
      </c>
      <c r="AF302" s="129" t="s">
        <v>3747</v>
      </c>
      <c r="AG302" s="129" t="s">
        <v>3412</v>
      </c>
      <c r="AH302" s="127" t="str">
        <f t="shared" si="4"/>
        <v>FS</v>
      </c>
      <c r="AI302" s="127" t="b">
        <f>ISNUMBER(SEARCH("IRT",Table1[[#This Row],[Current_Status]]))</f>
        <v>0</v>
      </c>
      <c r="AJ302" s="128">
        <f>YEAR(Table1[[#This Row],[Project_Initiated]])</f>
        <v>2018</v>
      </c>
      <c r="AK302" s="67">
        <v>43647</v>
      </c>
      <c r="AL302" s="67" t="str">
        <f>IF(Table1[[#This Row],[Current_Status]]="Complete",IF(Table1[[#This Row],[Project_Description]]&gt;=DATE(2019,7,1),"FY 19 - 20","FY 18 - 19"),"")</f>
        <v>FY 18 - 19</v>
      </c>
      <c r="AX302"/>
      <c r="BA302" s="2"/>
    </row>
    <row r="303" spans="1:53" x14ac:dyDescent="0.25">
      <c r="A303" s="129" t="s">
        <v>1364</v>
      </c>
      <c r="B303" s="129" t="s">
        <v>370</v>
      </c>
      <c r="C303" s="129" t="s">
        <v>1364</v>
      </c>
      <c r="D303" s="130" t="b">
        <v>0</v>
      </c>
      <c r="E303" s="129" t="s">
        <v>194</v>
      </c>
      <c r="F303" s="129" t="s">
        <v>4191</v>
      </c>
      <c r="G303" s="133">
        <v>43600</v>
      </c>
      <c r="H303" s="129" t="s">
        <v>819</v>
      </c>
      <c r="I303" s="129" t="s">
        <v>3240</v>
      </c>
      <c r="J303" s="129" t="s">
        <v>3354</v>
      </c>
      <c r="K303" s="129" t="s">
        <v>589</v>
      </c>
      <c r="L303" s="129" t="s">
        <v>198</v>
      </c>
      <c r="M303" s="129" t="s">
        <v>381</v>
      </c>
      <c r="N303" s="129" t="s">
        <v>370</v>
      </c>
      <c r="O303" s="129" t="s">
        <v>338</v>
      </c>
      <c r="P303" s="3"/>
      <c r="Q303" s="129" t="s">
        <v>521</v>
      </c>
      <c r="R303" s="129" t="s">
        <v>370</v>
      </c>
      <c r="S303" s="130" t="b">
        <v>0</v>
      </c>
      <c r="T303" s="3"/>
      <c r="U303" s="3"/>
      <c r="V303" s="131">
        <v>43369</v>
      </c>
      <c r="W303" s="129" t="s">
        <v>370</v>
      </c>
      <c r="X303" s="3"/>
      <c r="Y303" s="3"/>
      <c r="Z303" s="129" t="s">
        <v>370</v>
      </c>
      <c r="AA303" s="3"/>
      <c r="AB303" s="3"/>
      <c r="AC303" s="129" t="s">
        <v>3831</v>
      </c>
      <c r="AD303" s="3"/>
      <c r="AE303" s="129" t="s">
        <v>849</v>
      </c>
      <c r="AF303" s="129" t="s">
        <v>3804</v>
      </c>
      <c r="AG303" s="129" t="s">
        <v>890</v>
      </c>
      <c r="AH303" s="127" t="str">
        <f t="shared" si="4"/>
        <v>FS</v>
      </c>
      <c r="AI303" s="127" t="b">
        <f>ISNUMBER(SEARCH("IRT",Table1[[#This Row],[Current_Status]]))</f>
        <v>0</v>
      </c>
      <c r="AJ303" s="128">
        <f>YEAR(Table1[[#This Row],[Project_Initiated]])</f>
        <v>2018</v>
      </c>
      <c r="AK303" s="67">
        <v>43647</v>
      </c>
      <c r="AL303" s="67" t="str">
        <f>IF(Table1[[#This Row],[Current_Status]]="Complete",IF(Table1[[#This Row],[Project_Description]]&gt;=DATE(2019,7,1),"FY 19 - 20","FY 18 - 19"),"")</f>
        <v>FY 18 - 19</v>
      </c>
      <c r="AX303"/>
      <c r="BA303" s="2"/>
    </row>
    <row r="304" spans="1:53" x14ac:dyDescent="0.25">
      <c r="A304" s="129" t="s">
        <v>3627</v>
      </c>
      <c r="B304" s="129" t="s">
        <v>370</v>
      </c>
      <c r="C304" s="129" t="s">
        <v>3627</v>
      </c>
      <c r="D304" s="130" t="b">
        <v>0</v>
      </c>
      <c r="E304" s="129" t="s">
        <v>194</v>
      </c>
      <c r="F304" s="129" t="s">
        <v>4192</v>
      </c>
      <c r="G304" s="133">
        <v>43595</v>
      </c>
      <c r="H304" s="129" t="s">
        <v>693</v>
      </c>
      <c r="I304" s="129" t="s">
        <v>3628</v>
      </c>
      <c r="J304" s="129" t="s">
        <v>3354</v>
      </c>
      <c r="K304" s="129" t="s">
        <v>589</v>
      </c>
      <c r="L304" s="129" t="s">
        <v>198</v>
      </c>
      <c r="M304" s="129" t="s">
        <v>386</v>
      </c>
      <c r="N304" s="129" t="s">
        <v>370</v>
      </c>
      <c r="O304" s="129" t="s">
        <v>314</v>
      </c>
      <c r="P304" s="3"/>
      <c r="Q304" s="129" t="s">
        <v>521</v>
      </c>
      <c r="R304" s="129" t="s">
        <v>370</v>
      </c>
      <c r="S304" s="130" t="b">
        <v>0</v>
      </c>
      <c r="T304" s="3"/>
      <c r="U304" s="3"/>
      <c r="V304" s="131">
        <v>43521</v>
      </c>
      <c r="W304" s="129" t="s">
        <v>370</v>
      </c>
      <c r="X304" s="3"/>
      <c r="Y304" s="3"/>
      <c r="Z304" s="129" t="s">
        <v>370</v>
      </c>
      <c r="AA304" s="3"/>
      <c r="AB304" s="3"/>
      <c r="AC304" s="129" t="s">
        <v>3855</v>
      </c>
      <c r="AD304" s="3"/>
      <c r="AE304" s="129" t="s">
        <v>370</v>
      </c>
      <c r="AF304" s="129" t="s">
        <v>370</v>
      </c>
      <c r="AG304" s="129" t="s">
        <v>370</v>
      </c>
      <c r="AH304" s="127" t="str">
        <f t="shared" si="4"/>
        <v>FS</v>
      </c>
      <c r="AI304" s="127" t="b">
        <f>ISNUMBER(SEARCH("IRT",Table1[[#This Row],[Current_Status]]))</f>
        <v>0</v>
      </c>
      <c r="AJ304" s="128">
        <f>YEAR(Table1[[#This Row],[Project_Initiated]])</f>
        <v>2019</v>
      </c>
      <c r="AK304" s="67">
        <v>43647</v>
      </c>
      <c r="AL304" s="67" t="str">
        <f>IF(Table1[[#This Row],[Current_Status]]="Complete",IF(Table1[[#This Row],[Project_Description]]&gt;=DATE(2019,7,1),"FY 19 - 20","FY 18 - 19"),"")</f>
        <v>FY 18 - 19</v>
      </c>
      <c r="AX304"/>
      <c r="BA304" s="2"/>
    </row>
    <row r="305" spans="1:53" x14ac:dyDescent="0.25">
      <c r="A305" s="129" t="s">
        <v>3622</v>
      </c>
      <c r="B305" s="129" t="s">
        <v>370</v>
      </c>
      <c r="C305" s="129" t="s">
        <v>3622</v>
      </c>
      <c r="D305" s="130" t="b">
        <v>0</v>
      </c>
      <c r="E305" s="129" t="s">
        <v>194</v>
      </c>
      <c r="F305" s="129" t="s">
        <v>4193</v>
      </c>
      <c r="G305" s="133">
        <v>43616</v>
      </c>
      <c r="H305" s="129" t="s">
        <v>1556</v>
      </c>
      <c r="I305" s="129" t="s">
        <v>370</v>
      </c>
      <c r="J305" s="129" t="s">
        <v>3354</v>
      </c>
      <c r="K305" s="129" t="s">
        <v>589</v>
      </c>
      <c r="L305" s="129" t="s">
        <v>198</v>
      </c>
      <c r="M305" s="129" t="s">
        <v>197</v>
      </c>
      <c r="N305" s="129" t="s">
        <v>3668</v>
      </c>
      <c r="O305" s="129" t="s">
        <v>338</v>
      </c>
      <c r="P305" s="3"/>
      <c r="Q305" s="129" t="s">
        <v>521</v>
      </c>
      <c r="R305" s="129" t="s">
        <v>370</v>
      </c>
      <c r="S305" s="130" t="b">
        <v>0</v>
      </c>
      <c r="T305" s="3"/>
      <c r="U305" s="3"/>
      <c r="V305" s="131">
        <v>43473</v>
      </c>
      <c r="W305" s="129" t="s">
        <v>370</v>
      </c>
      <c r="X305" s="3"/>
      <c r="Y305" s="3"/>
      <c r="Z305" s="129" t="s">
        <v>370</v>
      </c>
      <c r="AA305" s="3"/>
      <c r="AB305" s="3"/>
      <c r="AC305" s="129" t="s">
        <v>3875</v>
      </c>
      <c r="AD305" s="3"/>
      <c r="AE305" s="129" t="s">
        <v>338</v>
      </c>
      <c r="AF305" s="129" t="s">
        <v>370</v>
      </c>
      <c r="AG305" s="129" t="s">
        <v>370</v>
      </c>
      <c r="AH305" s="127" t="str">
        <f t="shared" si="4"/>
        <v>FS</v>
      </c>
      <c r="AI305" s="127" t="b">
        <f>ISNUMBER(SEARCH("IRT",Table1[[#This Row],[Current_Status]]))</f>
        <v>0</v>
      </c>
      <c r="AJ305" s="128">
        <f>YEAR(Table1[[#This Row],[Project_Initiated]])</f>
        <v>2019</v>
      </c>
      <c r="AK305" s="67">
        <v>43647</v>
      </c>
      <c r="AL305" s="67" t="str">
        <f>IF(Table1[[#This Row],[Current_Status]]="Complete",IF(Table1[[#This Row],[Project_Description]]&gt;=DATE(2019,7,1),"FY 19 - 20","FY 18 - 19"),"")</f>
        <v>FY 18 - 19</v>
      </c>
      <c r="AX305"/>
      <c r="BA305" s="2"/>
    </row>
    <row r="306" spans="1:53" x14ac:dyDescent="0.25">
      <c r="A306" s="129" t="s">
        <v>1195</v>
      </c>
      <c r="B306" s="129" t="s">
        <v>370</v>
      </c>
      <c r="C306" s="129" t="s">
        <v>1195</v>
      </c>
      <c r="D306" s="130" t="b">
        <v>0</v>
      </c>
      <c r="E306" s="129" t="s">
        <v>194</v>
      </c>
      <c r="F306" s="129" t="s">
        <v>4196</v>
      </c>
      <c r="G306" s="133">
        <v>43369</v>
      </c>
      <c r="H306" s="129" t="s">
        <v>143</v>
      </c>
      <c r="I306" s="129" t="s">
        <v>3253</v>
      </c>
      <c r="J306" s="129" t="s">
        <v>3354</v>
      </c>
      <c r="K306" s="129" t="s">
        <v>589</v>
      </c>
      <c r="L306" s="129" t="s">
        <v>198</v>
      </c>
      <c r="M306" s="129" t="s">
        <v>383</v>
      </c>
      <c r="N306" s="129" t="s">
        <v>370</v>
      </c>
      <c r="O306" s="129" t="s">
        <v>314</v>
      </c>
      <c r="P306" s="3"/>
      <c r="Q306" s="129" t="s">
        <v>400</v>
      </c>
      <c r="R306" s="129" t="s">
        <v>423</v>
      </c>
      <c r="S306" s="130" t="b">
        <v>1</v>
      </c>
      <c r="T306" s="3"/>
      <c r="U306" s="3"/>
      <c r="V306" s="131">
        <v>43263</v>
      </c>
      <c r="W306" s="129" t="s">
        <v>370</v>
      </c>
      <c r="X306" s="3"/>
      <c r="Y306" s="3"/>
      <c r="Z306" s="129" t="s">
        <v>370</v>
      </c>
      <c r="AA306" s="3"/>
      <c r="AB306" s="3"/>
      <c r="AC306" s="129" t="s">
        <v>370</v>
      </c>
      <c r="AD306" s="3"/>
      <c r="AE306" s="129" t="s">
        <v>314</v>
      </c>
      <c r="AF306" s="129" t="s">
        <v>370</v>
      </c>
      <c r="AG306" s="129" t="s">
        <v>890</v>
      </c>
      <c r="AH306" s="127" t="str">
        <f t="shared" si="4"/>
        <v>FS</v>
      </c>
      <c r="AI306" s="127" t="b">
        <f>ISNUMBER(SEARCH("IRT",Table1[[#This Row],[Current_Status]]))</f>
        <v>0</v>
      </c>
      <c r="AJ306" s="128">
        <f>YEAR(Table1[[#This Row],[Project_Initiated]])</f>
        <v>2018</v>
      </c>
      <c r="AK306" s="67">
        <v>43647</v>
      </c>
      <c r="AL306" s="67" t="str">
        <f>IF(Table1[[#This Row],[Current_Status]]="Complete",IF(Table1[[#This Row],[Project_Description]]&gt;=DATE(2019,7,1),"FY 19 - 20","FY 18 - 19"),"")</f>
        <v>FY 18 - 19</v>
      </c>
      <c r="AX306"/>
      <c r="BA306" s="2"/>
    </row>
    <row r="307" spans="1:53" x14ac:dyDescent="0.25">
      <c r="A307" s="129" t="s">
        <v>1365</v>
      </c>
      <c r="B307" s="129" t="s">
        <v>370</v>
      </c>
      <c r="C307" s="129" t="s">
        <v>1365</v>
      </c>
      <c r="D307" s="130" t="b">
        <v>0</v>
      </c>
      <c r="E307" s="129" t="s">
        <v>194</v>
      </c>
      <c r="F307" s="129" t="s">
        <v>4195</v>
      </c>
      <c r="G307" s="133">
        <v>43504</v>
      </c>
      <c r="H307" s="129" t="s">
        <v>819</v>
      </c>
      <c r="I307" s="129" t="s">
        <v>3245</v>
      </c>
      <c r="J307" s="129" t="s">
        <v>3354</v>
      </c>
      <c r="K307" s="129" t="s">
        <v>589</v>
      </c>
      <c r="L307" s="129" t="s">
        <v>198</v>
      </c>
      <c r="M307" s="129" t="s">
        <v>381</v>
      </c>
      <c r="N307" s="129" t="s">
        <v>370</v>
      </c>
      <c r="O307" s="129" t="s">
        <v>314</v>
      </c>
      <c r="P307" s="3"/>
      <c r="Q307" s="129" t="s">
        <v>400</v>
      </c>
      <c r="R307" s="129" t="s">
        <v>370</v>
      </c>
      <c r="S307" s="130" t="b">
        <v>0</v>
      </c>
      <c r="T307" s="3"/>
      <c r="U307" s="3"/>
      <c r="V307" s="131">
        <v>43369</v>
      </c>
      <c r="W307" s="129" t="s">
        <v>370</v>
      </c>
      <c r="X307" s="3"/>
      <c r="Y307" s="3"/>
      <c r="Z307" s="129" t="s">
        <v>370</v>
      </c>
      <c r="AA307" s="3"/>
      <c r="AB307" s="3"/>
      <c r="AC307" s="129" t="s">
        <v>3583</v>
      </c>
      <c r="AD307" s="3"/>
      <c r="AE307" s="129" t="s">
        <v>314</v>
      </c>
      <c r="AF307" s="129" t="s">
        <v>890</v>
      </c>
      <c r="AG307" s="129" t="s">
        <v>890</v>
      </c>
      <c r="AH307" s="127" t="str">
        <f t="shared" si="4"/>
        <v>FS</v>
      </c>
      <c r="AI307" s="127" t="b">
        <f>ISNUMBER(SEARCH("IRT",Table1[[#This Row],[Current_Status]]))</f>
        <v>0</v>
      </c>
      <c r="AJ307" s="128">
        <f>YEAR(Table1[[#This Row],[Project_Initiated]])</f>
        <v>2018</v>
      </c>
      <c r="AK307" s="67">
        <v>43647</v>
      </c>
      <c r="AL307" s="67" t="str">
        <f>IF(Table1[[#This Row],[Current_Status]]="Complete",IF(Table1[[#This Row],[Project_Description]]&gt;=DATE(2019,7,1),"FY 19 - 20","FY 18 - 19"),"")</f>
        <v>FY 18 - 19</v>
      </c>
      <c r="AX307"/>
      <c r="BA307" s="2"/>
    </row>
    <row r="308" spans="1:53" x14ac:dyDescent="0.25">
      <c r="A308" s="129" t="s">
        <v>4430</v>
      </c>
      <c r="B308" s="129" t="s">
        <v>370</v>
      </c>
      <c r="C308" s="129" t="s">
        <v>4430</v>
      </c>
      <c r="D308" s="130" t="b">
        <v>0</v>
      </c>
      <c r="E308" s="129" t="s">
        <v>194</v>
      </c>
      <c r="F308" s="129" t="s">
        <v>4431</v>
      </c>
      <c r="G308" s="129"/>
      <c r="H308" s="129" t="s">
        <v>807</v>
      </c>
      <c r="I308" s="129" t="s">
        <v>4432</v>
      </c>
      <c r="J308" s="129" t="s">
        <v>3342</v>
      </c>
      <c r="K308" s="129" t="s">
        <v>589</v>
      </c>
      <c r="L308" s="129" t="s">
        <v>198</v>
      </c>
      <c r="M308" s="129" t="s">
        <v>383</v>
      </c>
      <c r="N308" s="129" t="s">
        <v>370</v>
      </c>
      <c r="O308" s="129" t="s">
        <v>338</v>
      </c>
      <c r="P308" s="3"/>
      <c r="Q308" s="129" t="s">
        <v>400</v>
      </c>
      <c r="R308" s="129" t="s">
        <v>370</v>
      </c>
      <c r="S308" s="130" t="b">
        <v>0</v>
      </c>
      <c r="T308" s="3"/>
      <c r="U308" s="3"/>
      <c r="V308" s="131">
        <v>43602</v>
      </c>
      <c r="W308" s="129" t="s">
        <v>370</v>
      </c>
      <c r="X308" s="3"/>
      <c r="Y308" s="3"/>
      <c r="Z308" s="129" t="s">
        <v>370</v>
      </c>
      <c r="AA308" s="3"/>
      <c r="AB308" s="3"/>
      <c r="AC308" s="129" t="s">
        <v>370</v>
      </c>
      <c r="AD308" s="3"/>
      <c r="AE308" s="129" t="s">
        <v>849</v>
      </c>
      <c r="AF308" s="129" t="s">
        <v>4508</v>
      </c>
      <c r="AG308" s="129" t="s">
        <v>370</v>
      </c>
      <c r="AH308" s="127" t="str">
        <f t="shared" si="4"/>
        <v>FS</v>
      </c>
      <c r="AI308" s="127" t="b">
        <f>ISNUMBER(SEARCH("IRT",Table1[[#This Row],[Current_Status]]))</f>
        <v>0</v>
      </c>
      <c r="AJ308" s="128">
        <f>YEAR(Table1[[#This Row],[Project_Initiated]])</f>
        <v>2019</v>
      </c>
      <c r="AK308" s="67">
        <v>43647</v>
      </c>
      <c r="AL308" s="67" t="str">
        <f>IF(Table1[[#This Row],[Current_Status]]="Complete",IF(Table1[[#This Row],[Project_Description]]&gt;=DATE(2019,7,1),"FY 19 - 20","FY 18 - 19"),"")</f>
        <v/>
      </c>
      <c r="AX308"/>
      <c r="BA308" s="2"/>
    </row>
    <row r="309" spans="1:53" x14ac:dyDescent="0.25">
      <c r="A309" s="129" t="s">
        <v>1391</v>
      </c>
      <c r="B309" s="129" t="s">
        <v>370</v>
      </c>
      <c r="C309" s="129" t="s">
        <v>1391</v>
      </c>
      <c r="D309" s="130" t="b">
        <v>0</v>
      </c>
      <c r="E309" s="129" t="s">
        <v>194</v>
      </c>
      <c r="F309" s="129" t="s">
        <v>4198</v>
      </c>
      <c r="G309" s="133">
        <v>43528</v>
      </c>
      <c r="H309" s="129" t="s">
        <v>819</v>
      </c>
      <c r="I309" s="129" t="s">
        <v>3229</v>
      </c>
      <c r="J309" s="129" t="s">
        <v>3354</v>
      </c>
      <c r="K309" s="129" t="s">
        <v>589</v>
      </c>
      <c r="L309" s="129" t="s">
        <v>198</v>
      </c>
      <c r="M309" s="129" t="s">
        <v>381</v>
      </c>
      <c r="N309" s="129" t="s">
        <v>370</v>
      </c>
      <c r="O309" s="129" t="s">
        <v>314</v>
      </c>
      <c r="P309" s="3"/>
      <c r="Q309" s="129" t="s">
        <v>403</v>
      </c>
      <c r="R309" s="129" t="s">
        <v>370</v>
      </c>
      <c r="S309" s="130" t="b">
        <v>0</v>
      </c>
      <c r="T309" s="3"/>
      <c r="U309" s="3"/>
      <c r="V309" s="131">
        <v>43389</v>
      </c>
      <c r="W309" s="129" t="s">
        <v>370</v>
      </c>
      <c r="X309" s="3"/>
      <c r="Y309" s="3"/>
      <c r="Z309" s="129" t="s">
        <v>370</v>
      </c>
      <c r="AA309" s="3"/>
      <c r="AB309" s="3"/>
      <c r="AC309" s="129" t="s">
        <v>3639</v>
      </c>
      <c r="AD309" s="3"/>
      <c r="AE309" s="129" t="s">
        <v>314</v>
      </c>
      <c r="AF309" s="129" t="s">
        <v>890</v>
      </c>
      <c r="AG309" s="129" t="s">
        <v>890</v>
      </c>
      <c r="AH309" s="127" t="str">
        <f t="shared" si="4"/>
        <v>FS</v>
      </c>
      <c r="AI309" s="127" t="b">
        <f>ISNUMBER(SEARCH("IRT",Table1[[#This Row],[Current_Status]]))</f>
        <v>0</v>
      </c>
      <c r="AJ309" s="128">
        <f>YEAR(Table1[[#This Row],[Project_Initiated]])</f>
        <v>2018</v>
      </c>
      <c r="AK309" s="67">
        <v>43647</v>
      </c>
      <c r="AL309" s="67" t="str">
        <f>IF(Table1[[#This Row],[Current_Status]]="Complete",IF(Table1[[#This Row],[Project_Description]]&gt;=DATE(2019,7,1),"FY 19 - 20","FY 18 - 19"),"")</f>
        <v>FY 18 - 19</v>
      </c>
      <c r="AX309"/>
      <c r="BA309" s="2"/>
    </row>
    <row r="310" spans="1:53" x14ac:dyDescent="0.25">
      <c r="A310" s="129" t="s">
        <v>3915</v>
      </c>
      <c r="B310" s="129" t="s">
        <v>370</v>
      </c>
      <c r="C310" s="129" t="s">
        <v>3915</v>
      </c>
      <c r="D310" s="130" t="b">
        <v>0</v>
      </c>
      <c r="E310" s="129" t="s">
        <v>194</v>
      </c>
      <c r="F310" s="129" t="s">
        <v>4199</v>
      </c>
      <c r="G310" s="129"/>
      <c r="H310" s="129" t="s">
        <v>818</v>
      </c>
      <c r="I310" s="129" t="s">
        <v>4200</v>
      </c>
      <c r="J310" s="129" t="s">
        <v>3355</v>
      </c>
      <c r="K310" s="129" t="s">
        <v>589</v>
      </c>
      <c r="L310" s="129" t="s">
        <v>198</v>
      </c>
      <c r="M310" s="129" t="s">
        <v>837</v>
      </c>
      <c r="N310" s="129" t="s">
        <v>370</v>
      </c>
      <c r="O310" s="129" t="s">
        <v>314</v>
      </c>
      <c r="P310" s="3"/>
      <c r="Q310" s="129" t="s">
        <v>403</v>
      </c>
      <c r="R310" s="129" t="s">
        <v>370</v>
      </c>
      <c r="S310" s="130" t="b">
        <v>0</v>
      </c>
      <c r="T310" s="3"/>
      <c r="U310" s="3"/>
      <c r="V310" s="131">
        <v>43565</v>
      </c>
      <c r="W310" s="129" t="s">
        <v>370</v>
      </c>
      <c r="X310" s="3"/>
      <c r="Y310" s="3"/>
      <c r="Z310" s="129" t="s">
        <v>370</v>
      </c>
      <c r="AA310" s="3"/>
      <c r="AB310" s="3"/>
      <c r="AC310" s="129" t="s">
        <v>370</v>
      </c>
      <c r="AD310" s="3"/>
      <c r="AE310" s="129" t="s">
        <v>370</v>
      </c>
      <c r="AF310" s="129" t="s">
        <v>370</v>
      </c>
      <c r="AG310" s="129" t="s">
        <v>370</v>
      </c>
      <c r="AH310" s="127" t="str">
        <f t="shared" si="4"/>
        <v>FS</v>
      </c>
      <c r="AI310" s="127" t="b">
        <f>ISNUMBER(SEARCH("IRT",Table1[[#This Row],[Current_Status]]))</f>
        <v>0</v>
      </c>
      <c r="AJ310" s="128">
        <f>YEAR(Table1[[#This Row],[Project_Initiated]])</f>
        <v>2019</v>
      </c>
      <c r="AK310" s="67">
        <v>43647</v>
      </c>
      <c r="AL310" s="67" t="str">
        <f>IF(Table1[[#This Row],[Current_Status]]="Complete",IF(Table1[[#This Row],[Project_Description]]&gt;=DATE(2019,7,1),"FY 19 - 20","FY 18 - 19"),"")</f>
        <v/>
      </c>
      <c r="AX310"/>
      <c r="BA310" s="2"/>
    </row>
    <row r="311" spans="1:53" x14ac:dyDescent="0.25">
      <c r="A311" s="129" t="s">
        <v>1337</v>
      </c>
      <c r="B311" s="129" t="s">
        <v>370</v>
      </c>
      <c r="C311" s="129" t="s">
        <v>1337</v>
      </c>
      <c r="D311" s="130" t="b">
        <v>0</v>
      </c>
      <c r="E311" s="129" t="s">
        <v>194</v>
      </c>
      <c r="F311" s="129" t="s">
        <v>4197</v>
      </c>
      <c r="G311" s="133">
        <v>43395</v>
      </c>
      <c r="H311" s="129" t="s">
        <v>817</v>
      </c>
      <c r="I311" s="129" t="s">
        <v>3254</v>
      </c>
      <c r="J311" s="129" t="s">
        <v>3354</v>
      </c>
      <c r="K311" s="129" t="s">
        <v>589</v>
      </c>
      <c r="L311" s="129" t="s">
        <v>198</v>
      </c>
      <c r="M311" s="129" t="s">
        <v>379</v>
      </c>
      <c r="N311" s="129" t="s">
        <v>370</v>
      </c>
      <c r="O311" s="129" t="s">
        <v>314</v>
      </c>
      <c r="P311" s="3"/>
      <c r="Q311" s="129" t="s">
        <v>403</v>
      </c>
      <c r="R311" s="129" t="s">
        <v>370</v>
      </c>
      <c r="S311" s="130" t="b">
        <v>1</v>
      </c>
      <c r="T311" s="3"/>
      <c r="U311" s="3"/>
      <c r="V311" s="131">
        <v>43349</v>
      </c>
      <c r="W311" s="129" t="s">
        <v>370</v>
      </c>
      <c r="X311" s="3"/>
      <c r="Y311" s="3"/>
      <c r="Z311" s="129" t="s">
        <v>370</v>
      </c>
      <c r="AA311" s="3"/>
      <c r="AB311" s="3"/>
      <c r="AC311" s="129" t="s">
        <v>890</v>
      </c>
      <c r="AD311" s="3"/>
      <c r="AE311" s="129" t="s">
        <v>314</v>
      </c>
      <c r="AF311" s="129" t="s">
        <v>890</v>
      </c>
      <c r="AG311" s="129" t="s">
        <v>890</v>
      </c>
      <c r="AH311" s="127" t="str">
        <f t="shared" si="4"/>
        <v>FS</v>
      </c>
      <c r="AI311" s="127" t="b">
        <f>ISNUMBER(SEARCH("IRT",Table1[[#This Row],[Current_Status]]))</f>
        <v>0</v>
      </c>
      <c r="AJ311" s="128">
        <f>YEAR(Table1[[#This Row],[Project_Initiated]])</f>
        <v>2018</v>
      </c>
      <c r="AK311" s="67">
        <v>43647</v>
      </c>
      <c r="AL311" s="67" t="str">
        <f>IF(Table1[[#This Row],[Current_Status]]="Complete",IF(Table1[[#This Row],[Project_Description]]&gt;=DATE(2019,7,1),"FY 19 - 20","FY 18 - 19"),"")</f>
        <v>FY 18 - 19</v>
      </c>
      <c r="AX311"/>
      <c r="BA311" s="2"/>
    </row>
    <row r="312" spans="1:53" x14ac:dyDescent="0.25">
      <c r="A312" s="129" t="s">
        <v>1382</v>
      </c>
      <c r="B312" s="129" t="s">
        <v>370</v>
      </c>
      <c r="C312" s="129" t="s">
        <v>1382</v>
      </c>
      <c r="D312" s="130" t="b">
        <v>0</v>
      </c>
      <c r="E312" s="129" t="s">
        <v>194</v>
      </c>
      <c r="F312" s="129" t="s">
        <v>4201</v>
      </c>
      <c r="G312" s="129" t="s">
        <v>3749</v>
      </c>
      <c r="H312" s="129" t="s">
        <v>819</v>
      </c>
      <c r="I312" s="129" t="s">
        <v>3227</v>
      </c>
      <c r="J312" s="129" t="s">
        <v>3372</v>
      </c>
      <c r="K312" s="129" t="s">
        <v>589</v>
      </c>
      <c r="L312" s="129" t="s">
        <v>198</v>
      </c>
      <c r="M312" s="129" t="s">
        <v>381</v>
      </c>
      <c r="N312" s="129" t="s">
        <v>370</v>
      </c>
      <c r="O312" s="129" t="s">
        <v>338</v>
      </c>
      <c r="P312" s="3"/>
      <c r="Q312" s="129" t="s">
        <v>3685</v>
      </c>
      <c r="R312" s="129" t="s">
        <v>370</v>
      </c>
      <c r="S312" s="130" t="b">
        <v>0</v>
      </c>
      <c r="T312" s="3"/>
      <c r="U312" s="3"/>
      <c r="V312" s="131">
        <v>43378</v>
      </c>
      <c r="W312" s="129" t="s">
        <v>370</v>
      </c>
      <c r="X312" s="3"/>
      <c r="Y312" s="3"/>
      <c r="Z312" s="129" t="s">
        <v>370</v>
      </c>
      <c r="AA312" s="3"/>
      <c r="AB312" s="3"/>
      <c r="AC312" s="129" t="s">
        <v>370</v>
      </c>
      <c r="AD312" s="131">
        <v>43383</v>
      </c>
      <c r="AE312" s="129" t="s">
        <v>849</v>
      </c>
      <c r="AF312" s="129" t="s">
        <v>3750</v>
      </c>
      <c r="AG312" s="129" t="s">
        <v>890</v>
      </c>
      <c r="AH312" s="127" t="str">
        <f t="shared" si="4"/>
        <v>FS</v>
      </c>
      <c r="AI312" s="127" t="b">
        <f>ISNUMBER(SEARCH("IRT",Table1[[#This Row],[Current_Status]]))</f>
        <v>0</v>
      </c>
      <c r="AJ312" s="128">
        <f>YEAR(Table1[[#This Row],[Project_Initiated]])</f>
        <v>2018</v>
      </c>
      <c r="AK312" s="67">
        <v>43647</v>
      </c>
      <c r="AL312" s="67" t="str">
        <f>IF(Table1[[#This Row],[Current_Status]]="Complete",IF(Table1[[#This Row],[Project_Description]]&gt;=DATE(2019,7,1),"FY 19 - 20","FY 18 - 19"),"")</f>
        <v/>
      </c>
      <c r="AX312"/>
      <c r="BA312" s="2"/>
    </row>
    <row r="313" spans="1:53" x14ac:dyDescent="0.25">
      <c r="A313" s="129" t="s">
        <v>593</v>
      </c>
      <c r="B313" s="129" t="s">
        <v>370</v>
      </c>
      <c r="C313" s="129" t="s">
        <v>593</v>
      </c>
      <c r="D313" s="130" t="b">
        <v>0</v>
      </c>
      <c r="E313" s="129" t="s">
        <v>194</v>
      </c>
      <c r="F313" s="129" t="s">
        <v>4203</v>
      </c>
      <c r="G313" s="133">
        <v>43497</v>
      </c>
      <c r="H313" s="129" t="s">
        <v>685</v>
      </c>
      <c r="I313" s="129" t="s">
        <v>370</v>
      </c>
      <c r="J313" s="129" t="s">
        <v>3354</v>
      </c>
      <c r="K313" s="129" t="s">
        <v>589</v>
      </c>
      <c r="L313" s="129" t="s">
        <v>198</v>
      </c>
      <c r="M313" s="129" t="s">
        <v>197</v>
      </c>
      <c r="N313" s="129" t="s">
        <v>370</v>
      </c>
      <c r="O313" s="129" t="s">
        <v>338</v>
      </c>
      <c r="P313" s="3"/>
      <c r="Q313" s="129" t="s">
        <v>405</v>
      </c>
      <c r="R313" s="129" t="s">
        <v>518</v>
      </c>
      <c r="S313" s="130" t="b">
        <v>0</v>
      </c>
      <c r="T313" s="3"/>
      <c r="U313" s="3"/>
      <c r="V313" s="131">
        <v>43080</v>
      </c>
      <c r="W313" s="129" t="s">
        <v>370</v>
      </c>
      <c r="X313" s="3"/>
      <c r="Y313" s="3"/>
      <c r="Z313" s="129" t="s">
        <v>370</v>
      </c>
      <c r="AA313" s="3"/>
      <c r="AB313" s="3"/>
      <c r="AC313" s="129" t="s">
        <v>3519</v>
      </c>
      <c r="AD313" s="3"/>
      <c r="AE313" s="129" t="s">
        <v>338</v>
      </c>
      <c r="AF313" s="129" t="s">
        <v>3520</v>
      </c>
      <c r="AG313" s="129" t="s">
        <v>3412</v>
      </c>
      <c r="AH313" s="127" t="str">
        <f t="shared" si="4"/>
        <v>FS</v>
      </c>
      <c r="AI313" s="127" t="b">
        <f>ISNUMBER(SEARCH("IRT",Table1[[#This Row],[Current_Status]]))</f>
        <v>0</v>
      </c>
      <c r="AJ313" s="128">
        <f>YEAR(Table1[[#This Row],[Project_Initiated]])</f>
        <v>2017</v>
      </c>
      <c r="AK313" s="67">
        <v>43647</v>
      </c>
      <c r="AL313" s="67" t="str">
        <f>IF(Table1[[#This Row],[Current_Status]]="Complete",IF(Table1[[#This Row],[Project_Description]]&gt;=DATE(2019,7,1),"FY 19 - 20","FY 18 - 19"),"")</f>
        <v>FY 18 - 19</v>
      </c>
      <c r="AX313"/>
      <c r="BA313" s="2"/>
    </row>
    <row r="314" spans="1:53" x14ac:dyDescent="0.25">
      <c r="A314" s="129" t="s">
        <v>3222</v>
      </c>
      <c r="B314" s="129" t="s">
        <v>370</v>
      </c>
      <c r="C314" s="129" t="s">
        <v>3222</v>
      </c>
      <c r="D314" s="130" t="b">
        <v>0</v>
      </c>
      <c r="E314" s="129" t="s">
        <v>194</v>
      </c>
      <c r="F314" s="129" t="s">
        <v>4204</v>
      </c>
      <c r="G314" s="133">
        <v>43528</v>
      </c>
      <c r="H314" s="129" t="s">
        <v>818</v>
      </c>
      <c r="I314" s="129" t="s">
        <v>3223</v>
      </c>
      <c r="J314" s="129" t="s">
        <v>3354</v>
      </c>
      <c r="K314" s="129" t="s">
        <v>589</v>
      </c>
      <c r="L314" s="129" t="s">
        <v>198</v>
      </c>
      <c r="M314" s="129" t="s">
        <v>837</v>
      </c>
      <c r="N314" s="129" t="s">
        <v>370</v>
      </c>
      <c r="O314" s="129" t="s">
        <v>314</v>
      </c>
      <c r="P314" s="3"/>
      <c r="Q314" s="129" t="s">
        <v>405</v>
      </c>
      <c r="R314" s="129" t="s">
        <v>370</v>
      </c>
      <c r="S314" s="130" t="b">
        <v>0</v>
      </c>
      <c r="T314" s="3"/>
      <c r="U314" s="3"/>
      <c r="V314" s="131">
        <v>43404</v>
      </c>
      <c r="W314" s="129" t="s">
        <v>370</v>
      </c>
      <c r="X314" s="3"/>
      <c r="Y314" s="3"/>
      <c r="Z314" s="129" t="s">
        <v>370</v>
      </c>
      <c r="AA314" s="3"/>
      <c r="AB314" s="3"/>
      <c r="AC314" s="129" t="s">
        <v>3639</v>
      </c>
      <c r="AD314" s="3"/>
      <c r="AE314" s="129" t="s">
        <v>314</v>
      </c>
      <c r="AF314" s="129" t="s">
        <v>890</v>
      </c>
      <c r="AG314" s="129" t="s">
        <v>890</v>
      </c>
      <c r="AH314" s="127" t="str">
        <f t="shared" si="4"/>
        <v>FS</v>
      </c>
      <c r="AI314" s="127" t="b">
        <f>ISNUMBER(SEARCH("IRT",Table1[[#This Row],[Current_Status]]))</f>
        <v>0</v>
      </c>
      <c r="AJ314" s="128">
        <f>YEAR(Table1[[#This Row],[Project_Initiated]])</f>
        <v>2018</v>
      </c>
      <c r="AK314" s="67">
        <v>43647</v>
      </c>
      <c r="AL314" s="67" t="str">
        <f>IF(Table1[[#This Row],[Current_Status]]="Complete",IF(Table1[[#This Row],[Project_Description]]&gt;=DATE(2019,7,1),"FY 19 - 20","FY 18 - 19"),"")</f>
        <v>FY 18 - 19</v>
      </c>
      <c r="AX314"/>
      <c r="BA314" s="2"/>
    </row>
    <row r="315" spans="1:53" x14ac:dyDescent="0.25">
      <c r="A315" s="129" t="s">
        <v>3674</v>
      </c>
      <c r="B315" s="129" t="s">
        <v>370</v>
      </c>
      <c r="C315" s="129" t="s">
        <v>3674</v>
      </c>
      <c r="D315" s="130" t="b">
        <v>0</v>
      </c>
      <c r="E315" s="129" t="s">
        <v>194</v>
      </c>
      <c r="F315" s="129" t="s">
        <v>4206</v>
      </c>
      <c r="G315" s="129" t="s">
        <v>3694</v>
      </c>
      <c r="H315" s="129" t="s">
        <v>694</v>
      </c>
      <c r="I315" s="129" t="s">
        <v>370</v>
      </c>
      <c r="J315" s="129" t="s">
        <v>3372</v>
      </c>
      <c r="K315" s="129" t="s">
        <v>589</v>
      </c>
      <c r="L315" s="129" t="s">
        <v>198</v>
      </c>
      <c r="M315" s="129" t="s">
        <v>379</v>
      </c>
      <c r="N315" s="129" t="s">
        <v>370</v>
      </c>
      <c r="O315" s="129" t="s">
        <v>338</v>
      </c>
      <c r="P315" s="3"/>
      <c r="Q315" s="129" t="s">
        <v>3695</v>
      </c>
      <c r="R315" s="129" t="s">
        <v>370</v>
      </c>
      <c r="S315" s="130" t="b">
        <v>0</v>
      </c>
      <c r="T315" s="3"/>
      <c r="U315" s="3"/>
      <c r="V315" s="131">
        <v>43473</v>
      </c>
      <c r="W315" s="129" t="s">
        <v>370</v>
      </c>
      <c r="X315" s="3"/>
      <c r="Y315" s="3"/>
      <c r="Z315" s="129" t="s">
        <v>370</v>
      </c>
      <c r="AA315" s="3"/>
      <c r="AB315" s="3"/>
      <c r="AC315" s="129" t="s">
        <v>370</v>
      </c>
      <c r="AD315" s="3"/>
      <c r="AE315" s="129" t="s">
        <v>849</v>
      </c>
      <c r="AF315" s="129" t="s">
        <v>370</v>
      </c>
      <c r="AG315" s="129" t="s">
        <v>370</v>
      </c>
      <c r="AH315" s="127" t="str">
        <f t="shared" si="4"/>
        <v>FS</v>
      </c>
      <c r="AI315" s="127" t="b">
        <f>ISNUMBER(SEARCH("IRT",Table1[[#This Row],[Current_Status]]))</f>
        <v>0</v>
      </c>
      <c r="AJ315" s="128">
        <f>YEAR(Table1[[#This Row],[Project_Initiated]])</f>
        <v>2019</v>
      </c>
      <c r="AK315" s="67">
        <v>43647</v>
      </c>
      <c r="AL315" s="67" t="str">
        <f>IF(Table1[[#This Row],[Current_Status]]="Complete",IF(Table1[[#This Row],[Project_Description]]&gt;=DATE(2019,7,1),"FY 19 - 20","FY 18 - 19"),"")</f>
        <v/>
      </c>
      <c r="AX315"/>
      <c r="BA315" s="2"/>
    </row>
    <row r="316" spans="1:53" x14ac:dyDescent="0.25">
      <c r="A316" s="129" t="s">
        <v>3473</v>
      </c>
      <c r="B316" s="129" t="s">
        <v>370</v>
      </c>
      <c r="C316" s="129" t="s">
        <v>3473</v>
      </c>
      <c r="D316" s="130" t="b">
        <v>0</v>
      </c>
      <c r="E316" s="129" t="s">
        <v>194</v>
      </c>
      <c r="F316" s="129" t="s">
        <v>4207</v>
      </c>
      <c r="G316" s="133">
        <v>43528</v>
      </c>
      <c r="H316" s="129" t="s">
        <v>823</v>
      </c>
      <c r="I316" s="129" t="s">
        <v>3157</v>
      </c>
      <c r="J316" s="129" t="s">
        <v>3354</v>
      </c>
      <c r="K316" s="129" t="s">
        <v>589</v>
      </c>
      <c r="L316" s="129" t="s">
        <v>198</v>
      </c>
      <c r="M316" s="129" t="s">
        <v>381</v>
      </c>
      <c r="N316" s="129" t="s">
        <v>370</v>
      </c>
      <c r="O316" s="129" t="s">
        <v>314</v>
      </c>
      <c r="P316" s="3"/>
      <c r="Q316" s="129" t="s">
        <v>407</v>
      </c>
      <c r="R316" s="129" t="s">
        <v>370</v>
      </c>
      <c r="S316" s="130" t="b">
        <v>0</v>
      </c>
      <c r="T316" s="3"/>
      <c r="U316" s="3"/>
      <c r="V316" s="131">
        <v>43320</v>
      </c>
      <c r="W316" s="129" t="s">
        <v>370</v>
      </c>
      <c r="X316" s="3"/>
      <c r="Y316" s="3"/>
      <c r="Z316" s="129" t="s">
        <v>370</v>
      </c>
      <c r="AA316" s="3"/>
      <c r="AB316" s="3"/>
      <c r="AC316" s="129" t="s">
        <v>3639</v>
      </c>
      <c r="AD316" s="3"/>
      <c r="AE316" s="129" t="s">
        <v>370</v>
      </c>
      <c r="AF316" s="129" t="s">
        <v>370</v>
      </c>
      <c r="AG316" s="129" t="s">
        <v>370</v>
      </c>
      <c r="AH316" s="127" t="str">
        <f t="shared" si="4"/>
        <v>FS</v>
      </c>
      <c r="AI316" s="127" t="b">
        <f>ISNUMBER(SEARCH("IRT",Table1[[#This Row],[Current_Status]]))</f>
        <v>0</v>
      </c>
      <c r="AJ316" s="128">
        <f>YEAR(Table1[[#This Row],[Project_Initiated]])</f>
        <v>2018</v>
      </c>
      <c r="AK316" s="67">
        <v>43647</v>
      </c>
      <c r="AL316" s="67" t="str">
        <f>IF(Table1[[#This Row],[Current_Status]]="Complete",IF(Table1[[#This Row],[Project_Description]]&gt;=DATE(2019,7,1),"FY 19 - 20","FY 18 - 19"),"")</f>
        <v>FY 18 - 19</v>
      </c>
      <c r="AX316"/>
      <c r="BA316" s="2"/>
    </row>
    <row r="317" spans="1:53" x14ac:dyDescent="0.25">
      <c r="A317" s="129" t="s">
        <v>594</v>
      </c>
      <c r="B317" s="129" t="s">
        <v>370</v>
      </c>
      <c r="C317" s="129" t="s">
        <v>594</v>
      </c>
      <c r="D317" s="130" t="b">
        <v>0</v>
      </c>
      <c r="E317" s="129" t="s">
        <v>194</v>
      </c>
      <c r="F317" s="129" t="s">
        <v>4208</v>
      </c>
      <c r="G317" s="129" t="s">
        <v>595</v>
      </c>
      <c r="H317" s="129" t="s">
        <v>536</v>
      </c>
      <c r="I317" s="129" t="s">
        <v>596</v>
      </c>
      <c r="J317" s="129" t="s">
        <v>3375</v>
      </c>
      <c r="K317" s="129" t="s">
        <v>589</v>
      </c>
      <c r="L317" s="129" t="s">
        <v>198</v>
      </c>
      <c r="M317" s="129" t="s">
        <v>197</v>
      </c>
      <c r="N317" s="129" t="s">
        <v>370</v>
      </c>
      <c r="O317" s="129" t="s">
        <v>338</v>
      </c>
      <c r="P317" s="3"/>
      <c r="Q317" s="129" t="s">
        <v>407</v>
      </c>
      <c r="R317" s="129" t="s">
        <v>563</v>
      </c>
      <c r="S317" s="130" t="b">
        <v>0</v>
      </c>
      <c r="T317" s="3"/>
      <c r="U317" s="3"/>
      <c r="V317" s="131">
        <v>43116</v>
      </c>
      <c r="W317" s="129" t="s">
        <v>370</v>
      </c>
      <c r="X317" s="3"/>
      <c r="Y317" s="3"/>
      <c r="Z317" s="129" t="s">
        <v>370</v>
      </c>
      <c r="AA317" s="3"/>
      <c r="AB317" s="3"/>
      <c r="AC317" s="129" t="s">
        <v>3649</v>
      </c>
      <c r="AD317" s="3"/>
      <c r="AE317" s="129" t="s">
        <v>328</v>
      </c>
      <c r="AF317" s="129" t="s">
        <v>1033</v>
      </c>
      <c r="AG317" s="129" t="s">
        <v>3412</v>
      </c>
      <c r="AH317" s="127" t="str">
        <f t="shared" si="4"/>
        <v>FS</v>
      </c>
      <c r="AI317" s="127" t="b">
        <f>ISNUMBER(SEARCH("IRT",Table1[[#This Row],[Current_Status]]))</f>
        <v>0</v>
      </c>
      <c r="AJ317" s="128">
        <f>YEAR(Table1[[#This Row],[Project_Initiated]])</f>
        <v>2018</v>
      </c>
      <c r="AK317" s="67">
        <v>43647</v>
      </c>
      <c r="AL317" s="67" t="str">
        <f>IF(Table1[[#This Row],[Current_Status]]="Complete",IF(Table1[[#This Row],[Project_Description]]&gt;=DATE(2019,7,1),"FY 19 - 20","FY 18 - 19"),"")</f>
        <v/>
      </c>
      <c r="AX317"/>
      <c r="BA317" s="2"/>
    </row>
    <row r="318" spans="1:53" x14ac:dyDescent="0.25">
      <c r="A318" s="129" t="s">
        <v>1111</v>
      </c>
      <c r="B318" s="129" t="s">
        <v>370</v>
      </c>
      <c r="C318" s="129" t="s">
        <v>1111</v>
      </c>
      <c r="D318" s="130" t="b">
        <v>0</v>
      </c>
      <c r="E318" s="129" t="s">
        <v>194</v>
      </c>
      <c r="F318" s="129" t="s">
        <v>4209</v>
      </c>
      <c r="G318" s="129" t="s">
        <v>1112</v>
      </c>
      <c r="H318" s="129" t="s">
        <v>1585</v>
      </c>
      <c r="I318" s="129" t="s">
        <v>370</v>
      </c>
      <c r="J318" s="129" t="s">
        <v>3372</v>
      </c>
      <c r="K318" s="129" t="s">
        <v>589</v>
      </c>
      <c r="L318" s="129" t="s">
        <v>198</v>
      </c>
      <c r="M318" s="129" t="s">
        <v>1113</v>
      </c>
      <c r="N318" s="129" t="s">
        <v>370</v>
      </c>
      <c r="O318" s="129" t="s">
        <v>338</v>
      </c>
      <c r="P318" s="3"/>
      <c r="Q318" s="129" t="s">
        <v>409</v>
      </c>
      <c r="R318" s="129" t="s">
        <v>561</v>
      </c>
      <c r="S318" s="130" t="b">
        <v>0</v>
      </c>
      <c r="T318" s="3"/>
      <c r="U318" s="3"/>
      <c r="V318" s="131">
        <v>43179</v>
      </c>
      <c r="W318" s="129" t="s">
        <v>370</v>
      </c>
      <c r="X318" s="3"/>
      <c r="Y318" s="3"/>
      <c r="Z318" s="129" t="s">
        <v>370</v>
      </c>
      <c r="AA318" s="3"/>
      <c r="AB318" s="3"/>
      <c r="AC318" s="129" t="s">
        <v>1114</v>
      </c>
      <c r="AD318" s="3"/>
      <c r="AE318" s="129" t="s">
        <v>338</v>
      </c>
      <c r="AF318" s="129" t="s">
        <v>1115</v>
      </c>
      <c r="AG318" s="129" t="s">
        <v>3412</v>
      </c>
      <c r="AH318" s="127" t="str">
        <f t="shared" si="4"/>
        <v>FS</v>
      </c>
      <c r="AI318" s="127" t="b">
        <f>ISNUMBER(SEARCH("IRT",Table1[[#This Row],[Current_Status]]))</f>
        <v>0</v>
      </c>
      <c r="AJ318" s="128">
        <f>YEAR(Table1[[#This Row],[Project_Initiated]])</f>
        <v>2018</v>
      </c>
      <c r="AK318" s="67">
        <v>43647</v>
      </c>
      <c r="AL318" s="67" t="str">
        <f>IF(Table1[[#This Row],[Current_Status]]="Complete",IF(Table1[[#This Row],[Project_Description]]&gt;=DATE(2019,7,1),"FY 19 - 20","FY 18 - 19"),"")</f>
        <v/>
      </c>
      <c r="AX318"/>
      <c r="BA318" s="2"/>
    </row>
    <row r="319" spans="1:53" x14ac:dyDescent="0.25">
      <c r="A319" s="129" t="s">
        <v>597</v>
      </c>
      <c r="B319" s="129" t="s">
        <v>370</v>
      </c>
      <c r="C319" s="129" t="s">
        <v>597</v>
      </c>
      <c r="D319" s="130" t="b">
        <v>0</v>
      </c>
      <c r="E319" s="129" t="s">
        <v>194</v>
      </c>
      <c r="F319" s="129" t="s">
        <v>4210</v>
      </c>
      <c r="G319" s="133">
        <v>43412</v>
      </c>
      <c r="H319" s="129" t="s">
        <v>811</v>
      </c>
      <c r="I319" s="129" t="s">
        <v>598</v>
      </c>
      <c r="J319" s="129" t="s">
        <v>3354</v>
      </c>
      <c r="K319" s="129" t="s">
        <v>589</v>
      </c>
      <c r="L319" s="129" t="s">
        <v>198</v>
      </c>
      <c r="M319" s="129" t="s">
        <v>590</v>
      </c>
      <c r="N319" s="129" t="s">
        <v>370</v>
      </c>
      <c r="O319" s="129" t="s">
        <v>338</v>
      </c>
      <c r="P319" s="3"/>
      <c r="Q319" s="129" t="s">
        <v>412</v>
      </c>
      <c r="R319" s="129" t="s">
        <v>370</v>
      </c>
      <c r="S319" s="130" t="b">
        <v>0</v>
      </c>
      <c r="T319" s="3"/>
      <c r="U319" s="3"/>
      <c r="V319" s="131">
        <v>43304</v>
      </c>
      <c r="W319" s="129" t="s">
        <v>370</v>
      </c>
      <c r="X319" s="3"/>
      <c r="Y319" s="3"/>
      <c r="Z319" s="129" t="s">
        <v>370</v>
      </c>
      <c r="AA319" s="3"/>
      <c r="AB319" s="3"/>
      <c r="AC319" s="129" t="s">
        <v>370</v>
      </c>
      <c r="AD319" s="3"/>
      <c r="AE319" s="129" t="s">
        <v>849</v>
      </c>
      <c r="AF319" s="129" t="s">
        <v>3255</v>
      </c>
      <c r="AG319" s="129" t="s">
        <v>3412</v>
      </c>
      <c r="AH319" s="127" t="str">
        <f t="shared" si="4"/>
        <v>FS</v>
      </c>
      <c r="AI319" s="127" t="b">
        <f>ISNUMBER(SEARCH("IRT",Table1[[#This Row],[Current_Status]]))</f>
        <v>0</v>
      </c>
      <c r="AJ319" s="128">
        <f>YEAR(Table1[[#This Row],[Project_Initiated]])</f>
        <v>2018</v>
      </c>
      <c r="AK319" s="67">
        <v>43647</v>
      </c>
      <c r="AL319" s="67" t="str">
        <f>IF(Table1[[#This Row],[Current_Status]]="Complete",IF(Table1[[#This Row],[Project_Description]]&gt;=DATE(2019,7,1),"FY 19 - 20","FY 18 - 19"),"")</f>
        <v>FY 18 - 19</v>
      </c>
      <c r="AX319"/>
      <c r="BA319" s="2"/>
    </row>
    <row r="320" spans="1:53" x14ac:dyDescent="0.25">
      <c r="A320" s="129" t="s">
        <v>599</v>
      </c>
      <c r="B320" s="129" t="s">
        <v>370</v>
      </c>
      <c r="C320" s="129" t="s">
        <v>599</v>
      </c>
      <c r="D320" s="130" t="b">
        <v>0</v>
      </c>
      <c r="E320" s="129" t="s">
        <v>194</v>
      </c>
      <c r="F320" s="129" t="s">
        <v>4211</v>
      </c>
      <c r="G320" s="133">
        <v>43631</v>
      </c>
      <c r="H320" s="129" t="s">
        <v>784</v>
      </c>
      <c r="I320" s="129" t="s">
        <v>600</v>
      </c>
      <c r="J320" s="129" t="s">
        <v>3354</v>
      </c>
      <c r="K320" s="129" t="s">
        <v>589</v>
      </c>
      <c r="L320" s="129" t="s">
        <v>198</v>
      </c>
      <c r="M320" s="129" t="s">
        <v>337</v>
      </c>
      <c r="N320" s="129" t="s">
        <v>370</v>
      </c>
      <c r="O320" s="129" t="s">
        <v>338</v>
      </c>
      <c r="P320" s="3"/>
      <c r="Q320" s="129" t="s">
        <v>414</v>
      </c>
      <c r="R320" s="129" t="s">
        <v>370</v>
      </c>
      <c r="S320" s="130" t="b">
        <v>0</v>
      </c>
      <c r="T320" s="3"/>
      <c r="U320" s="3"/>
      <c r="V320" s="131">
        <v>43313</v>
      </c>
      <c r="W320" s="129" t="s">
        <v>370</v>
      </c>
      <c r="X320" s="3"/>
      <c r="Y320" s="3"/>
      <c r="Z320" s="129" t="s">
        <v>370</v>
      </c>
      <c r="AA320" s="3"/>
      <c r="AB320" s="3"/>
      <c r="AC320" s="129" t="s">
        <v>3827</v>
      </c>
      <c r="AD320" s="131">
        <v>43411</v>
      </c>
      <c r="AE320" s="129" t="s">
        <v>849</v>
      </c>
      <c r="AF320" s="129" t="s">
        <v>3751</v>
      </c>
      <c r="AG320" s="129" t="s">
        <v>3412</v>
      </c>
      <c r="AH320" s="127" t="str">
        <f t="shared" si="4"/>
        <v>FS</v>
      </c>
      <c r="AI320" s="127" t="b">
        <f>ISNUMBER(SEARCH("IRT",Table1[[#This Row],[Current_Status]]))</f>
        <v>0</v>
      </c>
      <c r="AJ320" s="128">
        <f>YEAR(Table1[[#This Row],[Project_Initiated]])</f>
        <v>2018</v>
      </c>
      <c r="AK320" s="67">
        <v>43647</v>
      </c>
      <c r="AL320" s="67" t="str">
        <f>IF(Table1[[#This Row],[Current_Status]]="Complete",IF(Table1[[#This Row],[Project_Description]]&gt;=DATE(2019,7,1),"FY 19 - 20","FY 18 - 19"),"")</f>
        <v>FY 18 - 19</v>
      </c>
      <c r="AX320"/>
      <c r="BA320" s="2"/>
    </row>
    <row r="321" spans="1:53" x14ac:dyDescent="0.25">
      <c r="A321" s="129" t="s">
        <v>683</v>
      </c>
      <c r="B321" s="129" t="s">
        <v>370</v>
      </c>
      <c r="C321" s="129" t="s">
        <v>683</v>
      </c>
      <c r="D321" s="130" t="b">
        <v>0</v>
      </c>
      <c r="E321" s="129" t="s">
        <v>194</v>
      </c>
      <c r="F321" s="129" t="s">
        <v>4212</v>
      </c>
      <c r="G321" s="133">
        <v>43510</v>
      </c>
      <c r="H321" s="129" t="s">
        <v>335</v>
      </c>
      <c r="I321" s="129" t="s">
        <v>678</v>
      </c>
      <c r="J321" s="129" t="s">
        <v>3354</v>
      </c>
      <c r="K321" s="129" t="s">
        <v>589</v>
      </c>
      <c r="L321" s="129" t="s">
        <v>198</v>
      </c>
      <c r="M321" s="129" t="s">
        <v>606</v>
      </c>
      <c r="N321" s="129" t="s">
        <v>370</v>
      </c>
      <c r="O321" s="129" t="s">
        <v>338</v>
      </c>
      <c r="P321" s="3"/>
      <c r="Q321" s="129" t="s">
        <v>417</v>
      </c>
      <c r="R321" s="129" t="s">
        <v>370</v>
      </c>
      <c r="S321" s="130" t="b">
        <v>0</v>
      </c>
      <c r="T321" s="3"/>
      <c r="U321" s="3"/>
      <c r="V321" s="131">
        <v>43320</v>
      </c>
      <c r="W321" s="129" t="s">
        <v>370</v>
      </c>
      <c r="X321" s="3"/>
      <c r="Y321" s="3"/>
      <c r="Z321" s="129" t="s">
        <v>370</v>
      </c>
      <c r="AA321" s="3"/>
      <c r="AB321" s="3"/>
      <c r="AC321" s="129" t="s">
        <v>3588</v>
      </c>
      <c r="AD321" s="131">
        <v>43362</v>
      </c>
      <c r="AE321" s="129" t="s">
        <v>849</v>
      </c>
      <c r="AF321" s="129" t="s">
        <v>3526</v>
      </c>
      <c r="AG321" s="129" t="s">
        <v>3412</v>
      </c>
      <c r="AH321" s="127" t="str">
        <f t="shared" si="4"/>
        <v>FS</v>
      </c>
      <c r="AI321" s="127" t="b">
        <f>ISNUMBER(SEARCH("IRT",Table1[[#This Row],[Current_Status]]))</f>
        <v>0</v>
      </c>
      <c r="AJ321" s="128">
        <f>YEAR(Table1[[#This Row],[Project_Initiated]])</f>
        <v>2018</v>
      </c>
      <c r="AK321" s="67">
        <v>43647</v>
      </c>
      <c r="AL321" s="67" t="str">
        <f>IF(Table1[[#This Row],[Current_Status]]="Complete",IF(Table1[[#This Row],[Project_Description]]&gt;=DATE(2019,7,1),"FY 19 - 20","FY 18 - 19"),"")</f>
        <v>FY 18 - 19</v>
      </c>
      <c r="AX321"/>
      <c r="BA321" s="2"/>
    </row>
    <row r="322" spans="1:53" x14ac:dyDescent="0.25">
      <c r="A322" s="129" t="s">
        <v>601</v>
      </c>
      <c r="B322" s="129" t="s">
        <v>370</v>
      </c>
      <c r="C322" s="129" t="s">
        <v>601</v>
      </c>
      <c r="D322" s="130" t="b">
        <v>0</v>
      </c>
      <c r="E322" s="129" t="s">
        <v>194</v>
      </c>
      <c r="F322" s="129" t="s">
        <v>4213</v>
      </c>
      <c r="G322" s="129" t="s">
        <v>578</v>
      </c>
      <c r="H322" s="129" t="s">
        <v>816</v>
      </c>
      <c r="I322" s="129" t="s">
        <v>370</v>
      </c>
      <c r="J322" s="129" t="s">
        <v>3348</v>
      </c>
      <c r="K322" s="129" t="s">
        <v>589</v>
      </c>
      <c r="L322" s="129" t="s">
        <v>198</v>
      </c>
      <c r="M322" s="129" t="s">
        <v>590</v>
      </c>
      <c r="N322" s="129" t="s">
        <v>370</v>
      </c>
      <c r="O322" s="129" t="s">
        <v>338</v>
      </c>
      <c r="P322" s="3"/>
      <c r="Q322" s="129" t="s">
        <v>561</v>
      </c>
      <c r="R322" s="129" t="s">
        <v>569</v>
      </c>
      <c r="S322" s="130" t="b">
        <v>0</v>
      </c>
      <c r="T322" s="3"/>
      <c r="U322" s="3"/>
      <c r="V322" s="131">
        <v>43245</v>
      </c>
      <c r="W322" s="129" t="s">
        <v>370</v>
      </c>
      <c r="X322" s="3"/>
      <c r="Y322" s="3"/>
      <c r="Z322" s="129" t="s">
        <v>370</v>
      </c>
      <c r="AA322" s="3"/>
      <c r="AB322" s="3"/>
      <c r="AC322" s="129" t="s">
        <v>3876</v>
      </c>
      <c r="AD322" s="3"/>
      <c r="AE322" s="129" t="s">
        <v>338</v>
      </c>
      <c r="AF322" s="129" t="s">
        <v>1065</v>
      </c>
      <c r="AG322" s="129" t="s">
        <v>3412</v>
      </c>
      <c r="AH322" s="127" t="str">
        <f t="shared" si="4"/>
        <v>FS</v>
      </c>
      <c r="AI322" s="127" t="b">
        <f>ISNUMBER(SEARCH("IRT",Table1[[#This Row],[Current_Status]]))</f>
        <v>0</v>
      </c>
      <c r="AJ322" s="128">
        <f>YEAR(Table1[[#This Row],[Project_Initiated]])</f>
        <v>2018</v>
      </c>
      <c r="AK322" s="67">
        <v>43647</v>
      </c>
      <c r="AL322" s="67" t="str">
        <f>IF(Table1[[#This Row],[Current_Status]]="Complete",IF(Table1[[#This Row],[Project_Description]]&gt;=DATE(2019,7,1),"FY 19 - 20","FY 18 - 19"),"")</f>
        <v/>
      </c>
      <c r="AX322"/>
      <c r="BA322" s="2"/>
    </row>
    <row r="323" spans="1:53" x14ac:dyDescent="0.25">
      <c r="A323" s="129" t="s">
        <v>602</v>
      </c>
      <c r="B323" s="129" t="s">
        <v>370</v>
      </c>
      <c r="C323" s="129" t="s">
        <v>602</v>
      </c>
      <c r="D323" s="130" t="b">
        <v>0</v>
      </c>
      <c r="E323" s="129" t="s">
        <v>194</v>
      </c>
      <c r="F323" s="129" t="s">
        <v>4214</v>
      </c>
      <c r="G323" s="133">
        <v>43552</v>
      </c>
      <c r="H323" s="129" t="s">
        <v>817</v>
      </c>
      <c r="I323" s="129" t="s">
        <v>370</v>
      </c>
      <c r="J323" s="129" t="s">
        <v>3354</v>
      </c>
      <c r="K323" s="129" t="s">
        <v>589</v>
      </c>
      <c r="L323" s="129" t="s">
        <v>198</v>
      </c>
      <c r="M323" s="129" t="s">
        <v>379</v>
      </c>
      <c r="N323" s="129" t="s">
        <v>370</v>
      </c>
      <c r="O323" s="129" t="s">
        <v>338</v>
      </c>
      <c r="P323" s="3"/>
      <c r="Q323" s="129" t="s">
        <v>563</v>
      </c>
      <c r="R323" s="129" t="s">
        <v>370</v>
      </c>
      <c r="S323" s="130" t="b">
        <v>0</v>
      </c>
      <c r="T323" s="3"/>
      <c r="U323" s="3"/>
      <c r="V323" s="131">
        <v>43322</v>
      </c>
      <c r="W323" s="129" t="s">
        <v>370</v>
      </c>
      <c r="X323" s="3"/>
      <c r="Y323" s="3"/>
      <c r="Z323" s="129" t="s">
        <v>370</v>
      </c>
      <c r="AA323" s="3"/>
      <c r="AB323" s="3"/>
      <c r="AC323" s="129" t="s">
        <v>3716</v>
      </c>
      <c r="AD323" s="3"/>
      <c r="AE323" s="129" t="s">
        <v>849</v>
      </c>
      <c r="AF323" s="129" t="s">
        <v>3403</v>
      </c>
      <c r="AG323" s="129" t="s">
        <v>3412</v>
      </c>
      <c r="AH323" s="127" t="str">
        <f t="shared" ref="AH323:AH386" si="5">IF(LEN(A323)&gt;6,"FS","PD&amp;C")</f>
        <v>FS</v>
      </c>
      <c r="AI323" s="127" t="b">
        <f>ISNUMBER(SEARCH("IRT",Table1[[#This Row],[Current_Status]]))</f>
        <v>0</v>
      </c>
      <c r="AJ323" s="128">
        <f>YEAR(Table1[[#This Row],[Project_Initiated]])</f>
        <v>2018</v>
      </c>
      <c r="AK323" s="67">
        <v>43647</v>
      </c>
      <c r="AL323" s="67" t="str">
        <f>IF(Table1[[#This Row],[Current_Status]]="Complete",IF(Table1[[#This Row],[Project_Description]]&gt;=DATE(2019,7,1),"FY 19 - 20","FY 18 - 19"),"")</f>
        <v>FY 18 - 19</v>
      </c>
      <c r="AX323"/>
      <c r="BA323" s="2"/>
    </row>
    <row r="324" spans="1:53" x14ac:dyDescent="0.25">
      <c r="A324" s="129" t="s">
        <v>603</v>
      </c>
      <c r="B324" s="129" t="s">
        <v>370</v>
      </c>
      <c r="C324" s="129" t="s">
        <v>603</v>
      </c>
      <c r="D324" s="130" t="b">
        <v>0</v>
      </c>
      <c r="E324" s="129" t="s">
        <v>194</v>
      </c>
      <c r="F324" s="129" t="s">
        <v>4215</v>
      </c>
      <c r="G324" s="129" t="s">
        <v>1276</v>
      </c>
      <c r="H324" s="129" t="s">
        <v>818</v>
      </c>
      <c r="I324" s="129" t="s">
        <v>604</v>
      </c>
      <c r="J324" s="129" t="s">
        <v>3375</v>
      </c>
      <c r="K324" s="129" t="s">
        <v>589</v>
      </c>
      <c r="L324" s="129" t="s">
        <v>198</v>
      </c>
      <c r="M324" s="129" t="s">
        <v>379</v>
      </c>
      <c r="N324" s="129" t="s">
        <v>370</v>
      </c>
      <c r="O324" s="129" t="s">
        <v>338</v>
      </c>
      <c r="P324" s="3"/>
      <c r="Q324" s="129" t="s">
        <v>565</v>
      </c>
      <c r="R324" s="129" t="s">
        <v>370</v>
      </c>
      <c r="S324" s="130" t="b">
        <v>0</v>
      </c>
      <c r="T324" s="3"/>
      <c r="U324" s="3"/>
      <c r="V324" s="131">
        <v>43301</v>
      </c>
      <c r="W324" s="129" t="s">
        <v>370</v>
      </c>
      <c r="X324" s="3"/>
      <c r="Y324" s="3"/>
      <c r="Z324" s="129" t="s">
        <v>370</v>
      </c>
      <c r="AA324" s="3"/>
      <c r="AB324" s="3"/>
      <c r="AC324" s="129" t="s">
        <v>370</v>
      </c>
      <c r="AD324" s="131">
        <v>43395</v>
      </c>
      <c r="AE324" s="129" t="s">
        <v>849</v>
      </c>
      <c r="AF324" s="129" t="s">
        <v>3429</v>
      </c>
      <c r="AG324" s="129" t="s">
        <v>3412</v>
      </c>
      <c r="AH324" s="127" t="str">
        <f t="shared" si="5"/>
        <v>FS</v>
      </c>
      <c r="AI324" s="127" t="b">
        <f>ISNUMBER(SEARCH("IRT",Table1[[#This Row],[Current_Status]]))</f>
        <v>0</v>
      </c>
      <c r="AJ324" s="128">
        <f>YEAR(Table1[[#This Row],[Project_Initiated]])</f>
        <v>2018</v>
      </c>
      <c r="AK324" s="67">
        <v>43647</v>
      </c>
      <c r="AL324" s="67" t="str">
        <f>IF(Table1[[#This Row],[Current_Status]]="Complete",IF(Table1[[#This Row],[Project_Description]]&gt;=DATE(2019,7,1),"FY 19 - 20","FY 18 - 19"),"")</f>
        <v/>
      </c>
      <c r="AX324"/>
      <c r="BA324" s="2"/>
    </row>
    <row r="325" spans="1:53" x14ac:dyDescent="0.25">
      <c r="A325" s="129" t="s">
        <v>1321</v>
      </c>
      <c r="B325" s="129" t="s">
        <v>370</v>
      </c>
      <c r="C325" s="129" t="s">
        <v>1321</v>
      </c>
      <c r="D325" s="130" t="b">
        <v>0</v>
      </c>
      <c r="E325" s="129" t="s">
        <v>194</v>
      </c>
      <c r="F325" s="129" t="s">
        <v>4216</v>
      </c>
      <c r="G325" s="133">
        <v>43383</v>
      </c>
      <c r="H325" s="129" t="s">
        <v>784</v>
      </c>
      <c r="I325" s="129" t="s">
        <v>159</v>
      </c>
      <c r="J325" s="129" t="s">
        <v>3354</v>
      </c>
      <c r="K325" s="129" t="s">
        <v>589</v>
      </c>
      <c r="L325" s="129" t="s">
        <v>198</v>
      </c>
      <c r="M325" s="129" t="s">
        <v>337</v>
      </c>
      <c r="N325" s="129" t="s">
        <v>370</v>
      </c>
      <c r="O325" s="129" t="s">
        <v>314</v>
      </c>
      <c r="P325" s="3"/>
      <c r="Q325" s="129" t="s">
        <v>419</v>
      </c>
      <c r="R325" s="129" t="s">
        <v>370</v>
      </c>
      <c r="S325" s="130" t="b">
        <v>1</v>
      </c>
      <c r="T325" s="3"/>
      <c r="U325" s="3"/>
      <c r="V325" s="131">
        <v>43336</v>
      </c>
      <c r="W325" s="129" t="s">
        <v>370</v>
      </c>
      <c r="X325" s="3"/>
      <c r="Y325" s="3"/>
      <c r="Z325" s="129" t="s">
        <v>370</v>
      </c>
      <c r="AA325" s="3"/>
      <c r="AB325" s="3"/>
      <c r="AC325" s="129" t="s">
        <v>890</v>
      </c>
      <c r="AD325" s="3"/>
      <c r="AE325" s="129" t="s">
        <v>314</v>
      </c>
      <c r="AF325" s="129" t="s">
        <v>890</v>
      </c>
      <c r="AG325" s="129" t="s">
        <v>890</v>
      </c>
      <c r="AH325" s="127" t="str">
        <f t="shared" si="5"/>
        <v>FS</v>
      </c>
      <c r="AI325" s="127" t="b">
        <f>ISNUMBER(SEARCH("IRT",Table1[[#This Row],[Current_Status]]))</f>
        <v>0</v>
      </c>
      <c r="AJ325" s="128">
        <f>YEAR(Table1[[#This Row],[Project_Initiated]])</f>
        <v>2018</v>
      </c>
      <c r="AK325" s="67">
        <v>43647</v>
      </c>
      <c r="AL325" s="67" t="str">
        <f>IF(Table1[[#This Row],[Current_Status]]="Complete",IF(Table1[[#This Row],[Project_Description]]&gt;=DATE(2019,7,1),"FY 19 - 20","FY 18 - 19"),"")</f>
        <v>FY 18 - 19</v>
      </c>
      <c r="AX325"/>
      <c r="BA325" s="2"/>
    </row>
    <row r="326" spans="1:53" x14ac:dyDescent="0.25">
      <c r="A326" s="129" t="s">
        <v>4433</v>
      </c>
      <c r="B326" s="129" t="s">
        <v>370</v>
      </c>
      <c r="C326" s="129" t="s">
        <v>4433</v>
      </c>
      <c r="D326" s="130" t="b">
        <v>0</v>
      </c>
      <c r="E326" s="129" t="s">
        <v>194</v>
      </c>
      <c r="F326" s="129" t="s">
        <v>4434</v>
      </c>
      <c r="G326" s="129"/>
      <c r="H326" s="129" t="s">
        <v>685</v>
      </c>
      <c r="I326" s="129" t="s">
        <v>4435</v>
      </c>
      <c r="J326" s="129" t="s">
        <v>3342</v>
      </c>
      <c r="K326" s="129" t="s">
        <v>589</v>
      </c>
      <c r="L326" s="129" t="s">
        <v>198</v>
      </c>
      <c r="M326" s="129" t="s">
        <v>4436</v>
      </c>
      <c r="N326" s="129" t="s">
        <v>370</v>
      </c>
      <c r="O326" s="129" t="s">
        <v>338</v>
      </c>
      <c r="P326" s="3"/>
      <c r="Q326" s="129" t="s">
        <v>419</v>
      </c>
      <c r="R326" s="129" t="s">
        <v>370</v>
      </c>
      <c r="S326" s="130" t="b">
        <v>0</v>
      </c>
      <c r="T326" s="3"/>
      <c r="U326" s="3"/>
      <c r="V326" s="131">
        <v>43600</v>
      </c>
      <c r="W326" s="129" t="s">
        <v>370</v>
      </c>
      <c r="X326" s="3"/>
      <c r="Y326" s="3"/>
      <c r="Z326" s="129" t="s">
        <v>370</v>
      </c>
      <c r="AA326" s="3"/>
      <c r="AB326" s="3"/>
      <c r="AC326" s="129" t="s">
        <v>370</v>
      </c>
      <c r="AD326" s="3"/>
      <c r="AE326" s="129" t="s">
        <v>849</v>
      </c>
      <c r="AF326" s="129" t="s">
        <v>4508</v>
      </c>
      <c r="AG326" s="129" t="s">
        <v>370</v>
      </c>
      <c r="AH326" s="127" t="str">
        <f t="shared" si="5"/>
        <v>FS</v>
      </c>
      <c r="AI326" s="127" t="b">
        <f>ISNUMBER(SEARCH("IRT",Table1[[#This Row],[Current_Status]]))</f>
        <v>0</v>
      </c>
      <c r="AJ326" s="128">
        <f>YEAR(Table1[[#This Row],[Project_Initiated]])</f>
        <v>2019</v>
      </c>
      <c r="AK326" s="67">
        <v>43647</v>
      </c>
      <c r="AL326" s="67" t="str">
        <f>IF(Table1[[#This Row],[Current_Status]]="Complete",IF(Table1[[#This Row],[Project_Description]]&gt;=DATE(2019,7,1),"FY 19 - 20","FY 18 - 19"),"")</f>
        <v/>
      </c>
      <c r="AX326"/>
      <c r="BA326" s="2"/>
    </row>
    <row r="327" spans="1:53" x14ac:dyDescent="0.25">
      <c r="A327" s="129" t="s">
        <v>3916</v>
      </c>
      <c r="B327" s="129" t="s">
        <v>370</v>
      </c>
      <c r="C327" s="129" t="s">
        <v>3916</v>
      </c>
      <c r="D327" s="130" t="b">
        <v>0</v>
      </c>
      <c r="E327" s="129" t="s">
        <v>194</v>
      </c>
      <c r="F327" s="129" t="s">
        <v>4218</v>
      </c>
      <c r="G327" s="129"/>
      <c r="H327" s="129" t="s">
        <v>821</v>
      </c>
      <c r="I327" s="129" t="s">
        <v>4219</v>
      </c>
      <c r="J327" s="129" t="s">
        <v>3355</v>
      </c>
      <c r="K327" s="129" t="s">
        <v>589</v>
      </c>
      <c r="L327" s="129" t="s">
        <v>198</v>
      </c>
      <c r="M327" s="129" t="s">
        <v>382</v>
      </c>
      <c r="N327" s="129" t="s">
        <v>370</v>
      </c>
      <c r="O327" s="129" t="s">
        <v>314</v>
      </c>
      <c r="P327" s="3"/>
      <c r="Q327" s="129" t="s">
        <v>419</v>
      </c>
      <c r="R327" s="129" t="s">
        <v>370</v>
      </c>
      <c r="S327" s="130" t="b">
        <v>0</v>
      </c>
      <c r="T327" s="3"/>
      <c r="U327" s="3"/>
      <c r="V327" s="131">
        <v>43599</v>
      </c>
      <c r="W327" s="129" t="s">
        <v>370</v>
      </c>
      <c r="X327" s="3"/>
      <c r="Y327" s="3"/>
      <c r="Z327" s="129" t="s">
        <v>370</v>
      </c>
      <c r="AA327" s="3"/>
      <c r="AB327" s="3"/>
      <c r="AC327" s="129" t="s">
        <v>370</v>
      </c>
      <c r="AD327" s="3"/>
      <c r="AE327" s="129" t="s">
        <v>370</v>
      </c>
      <c r="AF327" s="129" t="s">
        <v>370</v>
      </c>
      <c r="AG327" s="129" t="s">
        <v>370</v>
      </c>
      <c r="AH327" s="127" t="str">
        <f t="shared" si="5"/>
        <v>FS</v>
      </c>
      <c r="AI327" s="127" t="b">
        <f>ISNUMBER(SEARCH("IRT",Table1[[#This Row],[Current_Status]]))</f>
        <v>0</v>
      </c>
      <c r="AJ327" s="128">
        <f>YEAR(Table1[[#This Row],[Project_Initiated]])</f>
        <v>2019</v>
      </c>
      <c r="AK327" s="67">
        <v>43647</v>
      </c>
      <c r="AL327" s="67" t="str">
        <f>IF(Table1[[#This Row],[Current_Status]]="Complete",IF(Table1[[#This Row],[Project_Description]]&gt;=DATE(2019,7,1),"FY 19 - 20","FY 18 - 19"),"")</f>
        <v/>
      </c>
      <c r="AX327"/>
      <c r="BA327" s="2"/>
    </row>
    <row r="328" spans="1:53" x14ac:dyDescent="0.25">
      <c r="A328" s="129" t="s">
        <v>1387</v>
      </c>
      <c r="B328" s="129" t="s">
        <v>370</v>
      </c>
      <c r="C328" s="129" t="s">
        <v>1387</v>
      </c>
      <c r="D328" s="130" t="b">
        <v>0</v>
      </c>
      <c r="E328" s="129" t="s">
        <v>194</v>
      </c>
      <c r="F328" s="129" t="s">
        <v>4220</v>
      </c>
      <c r="G328" s="133">
        <v>43504</v>
      </c>
      <c r="H328" s="129" t="s">
        <v>143</v>
      </c>
      <c r="I328" s="129" t="s">
        <v>370</v>
      </c>
      <c r="J328" s="129" t="s">
        <v>3354</v>
      </c>
      <c r="K328" s="129" t="s">
        <v>589</v>
      </c>
      <c r="L328" s="129" t="s">
        <v>198</v>
      </c>
      <c r="M328" s="129" t="s">
        <v>383</v>
      </c>
      <c r="N328" s="129" t="s">
        <v>370</v>
      </c>
      <c r="O328" s="129" t="s">
        <v>314</v>
      </c>
      <c r="P328" s="3"/>
      <c r="Q328" s="129" t="s">
        <v>419</v>
      </c>
      <c r="R328" s="129" t="s">
        <v>370</v>
      </c>
      <c r="S328" s="130" t="b">
        <v>0</v>
      </c>
      <c r="T328" s="3"/>
      <c r="U328" s="3"/>
      <c r="V328" s="131">
        <v>43385</v>
      </c>
      <c r="W328" s="129" t="s">
        <v>370</v>
      </c>
      <c r="X328" s="3"/>
      <c r="Y328" s="3"/>
      <c r="Z328" s="129" t="s">
        <v>370</v>
      </c>
      <c r="AA328" s="3"/>
      <c r="AB328" s="3"/>
      <c r="AC328" s="129" t="s">
        <v>3583</v>
      </c>
      <c r="AD328" s="3"/>
      <c r="AE328" s="129" t="s">
        <v>314</v>
      </c>
      <c r="AF328" s="129" t="s">
        <v>890</v>
      </c>
      <c r="AG328" s="129" t="s">
        <v>890</v>
      </c>
      <c r="AH328" s="127" t="str">
        <f t="shared" si="5"/>
        <v>FS</v>
      </c>
      <c r="AI328" s="127" t="b">
        <f>ISNUMBER(SEARCH("IRT",Table1[[#This Row],[Current_Status]]))</f>
        <v>0</v>
      </c>
      <c r="AJ328" s="128">
        <f>YEAR(Table1[[#This Row],[Project_Initiated]])</f>
        <v>2018</v>
      </c>
      <c r="AK328" s="67">
        <v>43647</v>
      </c>
      <c r="AL328" s="67" t="str">
        <f>IF(Table1[[#This Row],[Current_Status]]="Complete",IF(Table1[[#This Row],[Project_Description]]&gt;=DATE(2019,7,1),"FY 19 - 20","FY 18 - 19"),"")</f>
        <v>FY 18 - 19</v>
      </c>
      <c r="AX328"/>
      <c r="BA328" s="2"/>
    </row>
    <row r="329" spans="1:53" x14ac:dyDescent="0.25">
      <c r="A329" s="129" t="s">
        <v>1385</v>
      </c>
      <c r="B329" s="129" t="s">
        <v>370</v>
      </c>
      <c r="C329" s="129" t="s">
        <v>1385</v>
      </c>
      <c r="D329" s="130" t="b">
        <v>0</v>
      </c>
      <c r="E329" s="129" t="s">
        <v>194</v>
      </c>
      <c r="F329" s="129" t="s">
        <v>4217</v>
      </c>
      <c r="G329" s="133">
        <v>43504</v>
      </c>
      <c r="H329" s="129" t="s">
        <v>3160</v>
      </c>
      <c r="I329" s="129" t="s">
        <v>3167</v>
      </c>
      <c r="J329" s="129" t="s">
        <v>3354</v>
      </c>
      <c r="K329" s="129" t="s">
        <v>589</v>
      </c>
      <c r="L329" s="129" t="s">
        <v>198</v>
      </c>
      <c r="M329" s="129" t="s">
        <v>1386</v>
      </c>
      <c r="N329" s="129" t="s">
        <v>370</v>
      </c>
      <c r="O329" s="129" t="s">
        <v>314</v>
      </c>
      <c r="P329" s="3"/>
      <c r="Q329" s="129" t="s">
        <v>419</v>
      </c>
      <c r="R329" s="129" t="s">
        <v>370</v>
      </c>
      <c r="S329" s="130" t="b">
        <v>0</v>
      </c>
      <c r="T329" s="3"/>
      <c r="U329" s="3"/>
      <c r="V329" s="131">
        <v>43385</v>
      </c>
      <c r="W329" s="129" t="s">
        <v>370</v>
      </c>
      <c r="X329" s="3"/>
      <c r="Y329" s="3"/>
      <c r="Z329" s="129" t="s">
        <v>370</v>
      </c>
      <c r="AA329" s="3"/>
      <c r="AB329" s="3"/>
      <c r="AC329" s="129" t="s">
        <v>3583</v>
      </c>
      <c r="AD329" s="3"/>
      <c r="AE329" s="129" t="s">
        <v>314</v>
      </c>
      <c r="AF329" s="129" t="s">
        <v>890</v>
      </c>
      <c r="AG329" s="129" t="s">
        <v>890</v>
      </c>
      <c r="AH329" s="127" t="str">
        <f t="shared" si="5"/>
        <v>FS</v>
      </c>
      <c r="AI329" s="127" t="b">
        <f>ISNUMBER(SEARCH("IRT",Table1[[#This Row],[Current_Status]]))</f>
        <v>0</v>
      </c>
      <c r="AJ329" s="128">
        <f>YEAR(Table1[[#This Row],[Project_Initiated]])</f>
        <v>2018</v>
      </c>
      <c r="AK329" s="67">
        <v>43647</v>
      </c>
      <c r="AL329" s="67" t="str">
        <f>IF(Table1[[#This Row],[Current_Status]]="Complete",IF(Table1[[#This Row],[Project_Description]]&gt;=DATE(2019,7,1),"FY 19 - 20","FY 18 - 19"),"")</f>
        <v>FY 18 - 19</v>
      </c>
      <c r="AX329"/>
      <c r="BA329" s="2"/>
    </row>
    <row r="330" spans="1:53" x14ac:dyDescent="0.25">
      <c r="A330" s="129" t="s">
        <v>605</v>
      </c>
      <c r="B330" s="129" t="s">
        <v>370</v>
      </c>
      <c r="C330" s="129" t="s">
        <v>605</v>
      </c>
      <c r="D330" s="130" t="b">
        <v>0</v>
      </c>
      <c r="E330" s="129" t="s">
        <v>194</v>
      </c>
      <c r="F330" s="129" t="s">
        <v>4221</v>
      </c>
      <c r="G330" s="129" t="s">
        <v>578</v>
      </c>
      <c r="H330" s="129" t="s">
        <v>1431</v>
      </c>
      <c r="I330" s="129" t="s">
        <v>3256</v>
      </c>
      <c r="J330" s="129" t="s">
        <v>3337</v>
      </c>
      <c r="K330" s="129" t="s">
        <v>589</v>
      </c>
      <c r="L330" s="129" t="s">
        <v>198</v>
      </c>
      <c r="M330" s="129" t="s">
        <v>606</v>
      </c>
      <c r="N330" s="129" t="s">
        <v>370</v>
      </c>
      <c r="O330" s="129" t="s">
        <v>338</v>
      </c>
      <c r="P330" s="3"/>
      <c r="Q330" s="129" t="s">
        <v>569</v>
      </c>
      <c r="R330" s="129" t="s">
        <v>370</v>
      </c>
      <c r="S330" s="130" t="b">
        <v>0</v>
      </c>
      <c r="T330" s="3"/>
      <c r="U330" s="3"/>
      <c r="V330" s="131">
        <v>43348</v>
      </c>
      <c r="W330" s="129" t="s">
        <v>370</v>
      </c>
      <c r="X330" s="3"/>
      <c r="Y330" s="3"/>
      <c r="Z330" s="129" t="s">
        <v>370</v>
      </c>
      <c r="AA330" s="3"/>
      <c r="AB330" s="3"/>
      <c r="AC330" s="129" t="s">
        <v>4518</v>
      </c>
      <c r="AD330" s="131">
        <v>43362</v>
      </c>
      <c r="AE330" s="129" t="s">
        <v>849</v>
      </c>
      <c r="AF330" s="129" t="s">
        <v>3752</v>
      </c>
      <c r="AG330" s="129" t="s">
        <v>3412</v>
      </c>
      <c r="AH330" s="127" t="str">
        <f t="shared" si="5"/>
        <v>FS</v>
      </c>
      <c r="AI330" s="127" t="b">
        <f>ISNUMBER(SEARCH("IRT",Table1[[#This Row],[Current_Status]]))</f>
        <v>0</v>
      </c>
      <c r="AJ330" s="128">
        <f>YEAR(Table1[[#This Row],[Project_Initiated]])</f>
        <v>2018</v>
      </c>
      <c r="AK330" s="67">
        <v>43647</v>
      </c>
      <c r="AL330" s="67" t="str">
        <f>IF(Table1[[#This Row],[Current_Status]]="Complete",IF(Table1[[#This Row],[Project_Description]]&gt;=DATE(2019,7,1),"FY 19 - 20","FY 18 - 19"),"")</f>
        <v/>
      </c>
      <c r="AX330"/>
      <c r="BA330" s="2"/>
    </row>
    <row r="331" spans="1:53" x14ac:dyDescent="0.25">
      <c r="A331" s="129" t="s">
        <v>607</v>
      </c>
      <c r="B331" s="129" t="s">
        <v>370</v>
      </c>
      <c r="C331" s="129" t="s">
        <v>607</v>
      </c>
      <c r="D331" s="130" t="b">
        <v>0</v>
      </c>
      <c r="E331" s="129" t="s">
        <v>194</v>
      </c>
      <c r="F331" s="129" t="s">
        <v>4222</v>
      </c>
      <c r="G331" s="129" t="s">
        <v>3257</v>
      </c>
      <c r="H331" s="129" t="s">
        <v>819</v>
      </c>
      <c r="I331" s="129" t="s">
        <v>3258</v>
      </c>
      <c r="J331" s="129" t="s">
        <v>3337</v>
      </c>
      <c r="K331" s="129" t="s">
        <v>589</v>
      </c>
      <c r="L331" s="129" t="s">
        <v>198</v>
      </c>
      <c r="M331" s="129" t="s">
        <v>381</v>
      </c>
      <c r="N331" s="129" t="s">
        <v>370</v>
      </c>
      <c r="O331" s="129" t="s">
        <v>338</v>
      </c>
      <c r="P331" s="3"/>
      <c r="Q331" s="129" t="s">
        <v>574</v>
      </c>
      <c r="R331" s="129" t="s">
        <v>574</v>
      </c>
      <c r="S331" s="130" t="b">
        <v>0</v>
      </c>
      <c r="T331" s="3"/>
      <c r="U331" s="3"/>
      <c r="V331" s="131">
        <v>43200</v>
      </c>
      <c r="W331" s="129" t="s">
        <v>370</v>
      </c>
      <c r="X331" s="3"/>
      <c r="Y331" s="3"/>
      <c r="Z331" s="129" t="s">
        <v>370</v>
      </c>
      <c r="AA331" s="3"/>
      <c r="AB331" s="3"/>
      <c r="AC331" s="129" t="s">
        <v>4223</v>
      </c>
      <c r="AD331" s="3"/>
      <c r="AE331" s="129" t="s">
        <v>328</v>
      </c>
      <c r="AF331" s="129" t="s">
        <v>1130</v>
      </c>
      <c r="AG331" s="129" t="s">
        <v>3412</v>
      </c>
      <c r="AH331" s="127" t="str">
        <f t="shared" si="5"/>
        <v>FS</v>
      </c>
      <c r="AI331" s="127" t="b">
        <f>ISNUMBER(SEARCH("IRT",Table1[[#This Row],[Current_Status]]))</f>
        <v>0</v>
      </c>
      <c r="AJ331" s="128">
        <f>YEAR(Table1[[#This Row],[Project_Initiated]])</f>
        <v>2018</v>
      </c>
      <c r="AK331" s="67">
        <v>43647</v>
      </c>
      <c r="AL331" s="67" t="str">
        <f>IF(Table1[[#This Row],[Current_Status]]="Complete",IF(Table1[[#This Row],[Project_Description]]&gt;=DATE(2019,7,1),"FY 19 - 20","FY 18 - 19"),"")</f>
        <v/>
      </c>
      <c r="AX331"/>
      <c r="BA331" s="2"/>
    </row>
    <row r="332" spans="1:53" x14ac:dyDescent="0.25">
      <c r="A332" s="129" t="s">
        <v>608</v>
      </c>
      <c r="B332" s="129" t="s">
        <v>370</v>
      </c>
      <c r="C332" s="129" t="s">
        <v>608</v>
      </c>
      <c r="D332" s="130" t="b">
        <v>0</v>
      </c>
      <c r="E332" s="129" t="s">
        <v>194</v>
      </c>
      <c r="F332" s="129" t="s">
        <v>4224</v>
      </c>
      <c r="G332" s="129" t="s">
        <v>3259</v>
      </c>
      <c r="H332" s="129" t="s">
        <v>1208</v>
      </c>
      <c r="I332" s="129" t="s">
        <v>370</v>
      </c>
      <c r="J332" s="129" t="s">
        <v>3372</v>
      </c>
      <c r="K332" s="129" t="s">
        <v>589</v>
      </c>
      <c r="L332" s="129" t="s">
        <v>198</v>
      </c>
      <c r="M332" s="129" t="s">
        <v>379</v>
      </c>
      <c r="N332" s="129" t="s">
        <v>370</v>
      </c>
      <c r="O332" s="129" t="s">
        <v>314</v>
      </c>
      <c r="P332" s="3"/>
      <c r="Q332" s="129" t="s">
        <v>576</v>
      </c>
      <c r="R332" s="129" t="s">
        <v>370</v>
      </c>
      <c r="S332" s="130" t="b">
        <v>0</v>
      </c>
      <c r="T332" s="3"/>
      <c r="U332" s="3"/>
      <c r="V332" s="131">
        <v>43276</v>
      </c>
      <c r="W332" s="129" t="s">
        <v>370</v>
      </c>
      <c r="X332" s="3"/>
      <c r="Y332" s="3"/>
      <c r="Z332" s="129" t="s">
        <v>370</v>
      </c>
      <c r="AA332" s="3"/>
      <c r="AB332" s="3"/>
      <c r="AC332" s="129" t="s">
        <v>890</v>
      </c>
      <c r="AD332" s="3"/>
      <c r="AE332" s="129" t="s">
        <v>314</v>
      </c>
      <c r="AF332" s="129" t="s">
        <v>890</v>
      </c>
      <c r="AG332" s="129" t="s">
        <v>890</v>
      </c>
      <c r="AH332" s="127" t="str">
        <f t="shared" si="5"/>
        <v>FS</v>
      </c>
      <c r="AI332" s="127" t="b">
        <f>ISNUMBER(SEARCH("IRT",Table1[[#This Row],[Current_Status]]))</f>
        <v>0</v>
      </c>
      <c r="AJ332" s="128">
        <f>YEAR(Table1[[#This Row],[Project_Initiated]])</f>
        <v>2018</v>
      </c>
      <c r="AK332" s="67">
        <v>43647</v>
      </c>
      <c r="AL332" s="67" t="str">
        <f>IF(Table1[[#This Row],[Current_Status]]="Complete",IF(Table1[[#This Row],[Project_Description]]&gt;=DATE(2019,7,1),"FY 19 - 20","FY 18 - 19"),"")</f>
        <v/>
      </c>
      <c r="AX332"/>
      <c r="BA332" s="2"/>
    </row>
    <row r="333" spans="1:53" x14ac:dyDescent="0.25">
      <c r="A333" s="129" t="s">
        <v>609</v>
      </c>
      <c r="B333" s="129" t="s">
        <v>370</v>
      </c>
      <c r="C333" s="129" t="s">
        <v>609</v>
      </c>
      <c r="D333" s="130" t="b">
        <v>0</v>
      </c>
      <c r="E333" s="129" t="s">
        <v>194</v>
      </c>
      <c r="F333" s="129" t="s">
        <v>4225</v>
      </c>
      <c r="G333" s="129" t="s">
        <v>578</v>
      </c>
      <c r="H333" s="129" t="s">
        <v>784</v>
      </c>
      <c r="I333" s="129" t="s">
        <v>610</v>
      </c>
      <c r="J333" s="129" t="s">
        <v>3337</v>
      </c>
      <c r="K333" s="129" t="s">
        <v>589</v>
      </c>
      <c r="L333" s="129" t="s">
        <v>198</v>
      </c>
      <c r="M333" s="129" t="s">
        <v>337</v>
      </c>
      <c r="N333" s="129" t="s">
        <v>370</v>
      </c>
      <c r="O333" s="129" t="s">
        <v>338</v>
      </c>
      <c r="P333" s="3"/>
      <c r="Q333" s="129" t="s">
        <v>611</v>
      </c>
      <c r="R333" s="129" t="s">
        <v>370</v>
      </c>
      <c r="S333" s="130" t="b">
        <v>0</v>
      </c>
      <c r="T333" s="3"/>
      <c r="U333" s="3"/>
      <c r="V333" s="131">
        <v>43279</v>
      </c>
      <c r="W333" s="129" t="s">
        <v>370</v>
      </c>
      <c r="X333" s="3"/>
      <c r="Y333" s="3"/>
      <c r="Z333" s="129" t="s">
        <v>370</v>
      </c>
      <c r="AA333" s="3"/>
      <c r="AB333" s="3"/>
      <c r="AC333" s="129" t="s">
        <v>4226</v>
      </c>
      <c r="AD333" s="3"/>
      <c r="AE333" s="129" t="s">
        <v>338</v>
      </c>
      <c r="AF333" s="129" t="s">
        <v>3260</v>
      </c>
      <c r="AG333" s="129" t="s">
        <v>3412</v>
      </c>
      <c r="AH333" s="127" t="str">
        <f t="shared" si="5"/>
        <v>FS</v>
      </c>
      <c r="AI333" s="127" t="b">
        <f>ISNUMBER(SEARCH("IRT",Table1[[#This Row],[Current_Status]]))</f>
        <v>0</v>
      </c>
      <c r="AJ333" s="128">
        <f>YEAR(Table1[[#This Row],[Project_Initiated]])</f>
        <v>2018</v>
      </c>
      <c r="AK333" s="67">
        <v>43647</v>
      </c>
      <c r="AL333" s="67" t="str">
        <f>IF(Table1[[#This Row],[Current_Status]]="Complete",IF(Table1[[#This Row],[Project_Description]]&gt;=DATE(2019,7,1),"FY 19 - 20","FY 18 - 19"),"")</f>
        <v/>
      </c>
      <c r="AX333"/>
      <c r="BA333" s="2"/>
    </row>
    <row r="334" spans="1:53" x14ac:dyDescent="0.25">
      <c r="A334" s="129" t="s">
        <v>612</v>
      </c>
      <c r="B334" s="129" t="s">
        <v>370</v>
      </c>
      <c r="C334" s="129" t="s">
        <v>612</v>
      </c>
      <c r="D334" s="130" t="b">
        <v>0</v>
      </c>
      <c r="E334" s="129" t="s">
        <v>194</v>
      </c>
      <c r="F334" s="129" t="s">
        <v>4227</v>
      </c>
      <c r="G334" s="129" t="s">
        <v>578</v>
      </c>
      <c r="H334" s="129" t="s">
        <v>807</v>
      </c>
      <c r="I334" s="129" t="s">
        <v>3261</v>
      </c>
      <c r="J334" s="129" t="s">
        <v>3354</v>
      </c>
      <c r="K334" s="129" t="s">
        <v>589</v>
      </c>
      <c r="L334" s="129" t="s">
        <v>198</v>
      </c>
      <c r="M334" s="129" t="s">
        <v>383</v>
      </c>
      <c r="N334" s="129" t="s">
        <v>370</v>
      </c>
      <c r="O334" s="129" t="s">
        <v>338</v>
      </c>
      <c r="P334" s="3"/>
      <c r="Q334" s="129" t="s">
        <v>613</v>
      </c>
      <c r="R334" s="129" t="s">
        <v>370</v>
      </c>
      <c r="S334" s="130" t="b">
        <v>0</v>
      </c>
      <c r="T334" s="3"/>
      <c r="U334" s="3"/>
      <c r="V334" s="131">
        <v>43336</v>
      </c>
      <c r="W334" s="129" t="s">
        <v>370</v>
      </c>
      <c r="X334" s="3"/>
      <c r="Y334" s="3"/>
      <c r="Z334" s="129" t="s">
        <v>370</v>
      </c>
      <c r="AA334" s="3"/>
      <c r="AB334" s="3"/>
      <c r="AC334" s="129" t="s">
        <v>4519</v>
      </c>
      <c r="AD334" s="131">
        <v>43362</v>
      </c>
      <c r="AE334" s="129" t="s">
        <v>849</v>
      </c>
      <c r="AF334" s="129" t="s">
        <v>3753</v>
      </c>
      <c r="AG334" s="129" t="s">
        <v>3412</v>
      </c>
      <c r="AH334" s="127" t="str">
        <f t="shared" si="5"/>
        <v>FS</v>
      </c>
      <c r="AI334" s="127" t="b">
        <f>ISNUMBER(SEARCH("IRT",Table1[[#This Row],[Current_Status]]))</f>
        <v>0</v>
      </c>
      <c r="AJ334" s="128">
        <f>YEAR(Table1[[#This Row],[Project_Initiated]])</f>
        <v>2018</v>
      </c>
      <c r="AK334" s="67">
        <v>43647</v>
      </c>
      <c r="AL334" s="67" t="str">
        <f>IF(Table1[[#This Row],[Current_Status]]="Complete",IF(Table1[[#This Row],[Project_Description]]&gt;=DATE(2019,7,1),"FY 19 - 20","FY 18 - 19"),"")</f>
        <v>FY 19 - 20</v>
      </c>
      <c r="AX334"/>
      <c r="BA334" s="2"/>
    </row>
    <row r="335" spans="1:53" x14ac:dyDescent="0.25">
      <c r="A335" s="129" t="s">
        <v>614</v>
      </c>
      <c r="B335" s="129" t="s">
        <v>370</v>
      </c>
      <c r="C335" s="129" t="s">
        <v>614</v>
      </c>
      <c r="D335" s="130" t="b">
        <v>0</v>
      </c>
      <c r="E335" s="129" t="s">
        <v>194</v>
      </c>
      <c r="F335" s="129" t="s">
        <v>4228</v>
      </c>
      <c r="G335" s="133">
        <v>43574</v>
      </c>
      <c r="H335" s="129" t="s">
        <v>817</v>
      </c>
      <c r="I335" s="129" t="s">
        <v>370</v>
      </c>
      <c r="J335" s="129" t="s">
        <v>3354</v>
      </c>
      <c r="K335" s="129" t="s">
        <v>589</v>
      </c>
      <c r="L335" s="129" t="s">
        <v>198</v>
      </c>
      <c r="M335" s="129" t="s">
        <v>615</v>
      </c>
      <c r="N335" s="129" t="s">
        <v>370</v>
      </c>
      <c r="O335" s="129" t="s">
        <v>338</v>
      </c>
      <c r="P335" s="3"/>
      <c r="Q335" s="129" t="s">
        <v>616</v>
      </c>
      <c r="R335" s="129" t="s">
        <v>576</v>
      </c>
      <c r="S335" s="130" t="b">
        <v>0</v>
      </c>
      <c r="T335" s="3"/>
      <c r="U335" s="3"/>
      <c r="V335" s="131">
        <v>42986</v>
      </c>
      <c r="W335" s="129" t="s">
        <v>370</v>
      </c>
      <c r="X335" s="3"/>
      <c r="Y335" s="3"/>
      <c r="Z335" s="129" t="s">
        <v>370</v>
      </c>
      <c r="AA335" s="3"/>
      <c r="AB335" s="3"/>
      <c r="AC335" s="129" t="s">
        <v>3805</v>
      </c>
      <c r="AD335" s="3"/>
      <c r="AE335" s="129" t="s">
        <v>338</v>
      </c>
      <c r="AF335" s="129" t="s">
        <v>3754</v>
      </c>
      <c r="AG335" s="129" t="s">
        <v>3412</v>
      </c>
      <c r="AH335" s="127" t="str">
        <f t="shared" si="5"/>
        <v>FS</v>
      </c>
      <c r="AI335" s="127" t="b">
        <f>ISNUMBER(SEARCH("IRT",Table1[[#This Row],[Current_Status]]))</f>
        <v>0</v>
      </c>
      <c r="AJ335" s="128">
        <f>YEAR(Table1[[#This Row],[Project_Initiated]])</f>
        <v>2017</v>
      </c>
      <c r="AK335" s="67">
        <v>43647</v>
      </c>
      <c r="AL335" s="67" t="str">
        <f>IF(Table1[[#This Row],[Current_Status]]="Complete",IF(Table1[[#This Row],[Project_Description]]&gt;=DATE(2019,7,1),"FY 19 - 20","FY 18 - 19"),"")</f>
        <v>FY 18 - 19</v>
      </c>
      <c r="AX335"/>
      <c r="BA335" s="2"/>
    </row>
    <row r="336" spans="1:53" x14ac:dyDescent="0.25">
      <c r="A336" s="129" t="s">
        <v>963</v>
      </c>
      <c r="B336" s="129" t="s">
        <v>370</v>
      </c>
      <c r="C336" s="129" t="s">
        <v>963</v>
      </c>
      <c r="D336" s="130" t="b">
        <v>0</v>
      </c>
      <c r="E336" s="129" t="s">
        <v>194</v>
      </c>
      <c r="F336" s="129" t="s">
        <v>3262</v>
      </c>
      <c r="G336" s="133">
        <v>43395</v>
      </c>
      <c r="H336" s="129" t="s">
        <v>805</v>
      </c>
      <c r="I336" s="129" t="s">
        <v>3161</v>
      </c>
      <c r="J336" s="129" t="s">
        <v>3354</v>
      </c>
      <c r="K336" s="129" t="s">
        <v>589</v>
      </c>
      <c r="L336" s="129" t="s">
        <v>198</v>
      </c>
      <c r="M336" s="129" t="s">
        <v>386</v>
      </c>
      <c r="N336" s="129" t="s">
        <v>370</v>
      </c>
      <c r="O336" s="129" t="s">
        <v>314</v>
      </c>
      <c r="P336" s="3"/>
      <c r="Q336" s="129" t="s">
        <v>964</v>
      </c>
      <c r="R336" s="129" t="s">
        <v>616</v>
      </c>
      <c r="S336" s="130" t="b">
        <v>0</v>
      </c>
      <c r="T336" s="3"/>
      <c r="U336" s="3"/>
      <c r="V336" s="131">
        <v>42859</v>
      </c>
      <c r="W336" s="129" t="s">
        <v>370</v>
      </c>
      <c r="X336" s="3"/>
      <c r="Y336" s="3"/>
      <c r="Z336" s="129" t="s">
        <v>370</v>
      </c>
      <c r="AA336" s="3"/>
      <c r="AB336" s="3"/>
      <c r="AC336" s="129" t="s">
        <v>965</v>
      </c>
      <c r="AD336" s="3"/>
      <c r="AE336" s="129" t="s">
        <v>338</v>
      </c>
      <c r="AF336" s="129" t="s">
        <v>965</v>
      </c>
      <c r="AG336" s="129" t="s">
        <v>3412</v>
      </c>
      <c r="AH336" s="127" t="str">
        <f t="shared" si="5"/>
        <v>FS</v>
      </c>
      <c r="AI336" s="127" t="b">
        <f>ISNUMBER(SEARCH("IRT",Table1[[#This Row],[Current_Status]]))</f>
        <v>0</v>
      </c>
      <c r="AJ336" s="128">
        <f>YEAR(Table1[[#This Row],[Project_Initiated]])</f>
        <v>2017</v>
      </c>
      <c r="AK336" s="67">
        <v>43647</v>
      </c>
      <c r="AL336" s="67" t="str">
        <f>IF(Table1[[#This Row],[Current_Status]]="Complete",IF(Table1[[#This Row],[Project_Description]]&gt;=DATE(2019,7,1),"FY 19 - 20","FY 18 - 19"),"")</f>
        <v>FY 18 - 19</v>
      </c>
      <c r="AX336"/>
      <c r="BA336" s="2"/>
    </row>
    <row r="337" spans="1:53" x14ac:dyDescent="0.25">
      <c r="A337" s="129" t="s">
        <v>617</v>
      </c>
      <c r="B337" s="129" t="s">
        <v>370</v>
      </c>
      <c r="C337" s="129" t="s">
        <v>617</v>
      </c>
      <c r="D337" s="130" t="b">
        <v>0</v>
      </c>
      <c r="E337" s="129" t="s">
        <v>194</v>
      </c>
      <c r="F337" s="129" t="s">
        <v>4229</v>
      </c>
      <c r="G337" s="133">
        <v>43497</v>
      </c>
      <c r="H337" s="129" t="s">
        <v>3160</v>
      </c>
      <c r="I337" s="129" t="s">
        <v>618</v>
      </c>
      <c r="J337" s="129" t="s">
        <v>3354</v>
      </c>
      <c r="K337" s="129" t="s">
        <v>589</v>
      </c>
      <c r="L337" s="129" t="s">
        <v>198</v>
      </c>
      <c r="M337" s="129" t="s">
        <v>591</v>
      </c>
      <c r="N337" s="129" t="s">
        <v>370</v>
      </c>
      <c r="O337" s="129" t="s">
        <v>338</v>
      </c>
      <c r="P337" s="3"/>
      <c r="Q337" s="129" t="s">
        <v>619</v>
      </c>
      <c r="R337" s="129" t="s">
        <v>619</v>
      </c>
      <c r="S337" s="130" t="b">
        <v>0</v>
      </c>
      <c r="T337" s="3"/>
      <c r="U337" s="3"/>
      <c r="V337" s="131">
        <v>43091</v>
      </c>
      <c r="W337" s="129" t="s">
        <v>370</v>
      </c>
      <c r="X337" s="3"/>
      <c r="Y337" s="3"/>
      <c r="Z337" s="129" t="s">
        <v>370</v>
      </c>
      <c r="AA337" s="3"/>
      <c r="AB337" s="3"/>
      <c r="AC337" s="129" t="s">
        <v>3521</v>
      </c>
      <c r="AD337" s="3"/>
      <c r="AE337" s="129" t="s">
        <v>328</v>
      </c>
      <c r="AF337" s="129" t="s">
        <v>1025</v>
      </c>
      <c r="AG337" s="129" t="s">
        <v>3412</v>
      </c>
      <c r="AH337" s="127" t="str">
        <f t="shared" si="5"/>
        <v>FS</v>
      </c>
      <c r="AI337" s="127" t="b">
        <f>ISNUMBER(SEARCH("IRT",Table1[[#This Row],[Current_Status]]))</f>
        <v>0</v>
      </c>
      <c r="AJ337" s="128">
        <f>YEAR(Table1[[#This Row],[Project_Initiated]])</f>
        <v>2017</v>
      </c>
      <c r="AK337" s="67">
        <v>43647</v>
      </c>
      <c r="AL337" s="67" t="str">
        <f>IF(Table1[[#This Row],[Current_Status]]="Complete",IF(Table1[[#This Row],[Project_Description]]&gt;=DATE(2019,7,1),"FY 19 - 20","FY 18 - 19"),"")</f>
        <v>FY 18 - 19</v>
      </c>
      <c r="AX337"/>
      <c r="BA337" s="2"/>
    </row>
    <row r="338" spans="1:53" x14ac:dyDescent="0.25">
      <c r="A338" s="129" t="s">
        <v>621</v>
      </c>
      <c r="B338" s="129" t="s">
        <v>370</v>
      </c>
      <c r="C338" s="129" t="s">
        <v>621</v>
      </c>
      <c r="D338" s="130" t="b">
        <v>0</v>
      </c>
      <c r="E338" s="129" t="s">
        <v>194</v>
      </c>
      <c r="F338" s="129" t="s">
        <v>4230</v>
      </c>
      <c r="G338" s="133">
        <v>43497</v>
      </c>
      <c r="H338" s="129" t="s">
        <v>3160</v>
      </c>
      <c r="I338" s="129" t="s">
        <v>622</v>
      </c>
      <c r="J338" s="129" t="s">
        <v>3354</v>
      </c>
      <c r="K338" s="129" t="s">
        <v>589</v>
      </c>
      <c r="L338" s="129" t="s">
        <v>198</v>
      </c>
      <c r="M338" s="129" t="s">
        <v>591</v>
      </c>
      <c r="N338" s="129" t="s">
        <v>370</v>
      </c>
      <c r="O338" s="129" t="s">
        <v>338</v>
      </c>
      <c r="P338" s="3"/>
      <c r="Q338" s="129" t="s">
        <v>620</v>
      </c>
      <c r="R338" s="129" t="s">
        <v>3356</v>
      </c>
      <c r="S338" s="130" t="b">
        <v>0</v>
      </c>
      <c r="T338" s="3"/>
      <c r="U338" s="3"/>
      <c r="V338" s="131">
        <v>43091</v>
      </c>
      <c r="W338" s="129" t="s">
        <v>370</v>
      </c>
      <c r="X338" s="3"/>
      <c r="Y338" s="3"/>
      <c r="Z338" s="129" t="s">
        <v>370</v>
      </c>
      <c r="AA338" s="3"/>
      <c r="AB338" s="3"/>
      <c r="AC338" s="129" t="s">
        <v>3522</v>
      </c>
      <c r="AD338" s="3"/>
      <c r="AE338" s="129" t="s">
        <v>328</v>
      </c>
      <c r="AF338" s="129" t="s">
        <v>1025</v>
      </c>
      <c r="AG338" s="129" t="s">
        <v>3412</v>
      </c>
      <c r="AH338" s="127" t="str">
        <f t="shared" si="5"/>
        <v>FS</v>
      </c>
      <c r="AI338" s="127" t="b">
        <f>ISNUMBER(SEARCH("IRT",Table1[[#This Row],[Current_Status]]))</f>
        <v>0</v>
      </c>
      <c r="AJ338" s="128">
        <f>YEAR(Table1[[#This Row],[Project_Initiated]])</f>
        <v>2017</v>
      </c>
      <c r="AK338" s="67">
        <v>43647</v>
      </c>
      <c r="AL338" s="67" t="str">
        <f>IF(Table1[[#This Row],[Current_Status]]="Complete",IF(Table1[[#This Row],[Project_Description]]&gt;=DATE(2019,7,1),"FY 19 - 20","FY 18 - 19"),"")</f>
        <v>FY 18 - 19</v>
      </c>
      <c r="AX338"/>
      <c r="BA338" s="2"/>
    </row>
    <row r="339" spans="1:53" x14ac:dyDescent="0.25">
      <c r="A339" s="129" t="s">
        <v>1044</v>
      </c>
      <c r="B339" s="129" t="s">
        <v>370</v>
      </c>
      <c r="C339" s="129" t="s">
        <v>1044</v>
      </c>
      <c r="D339" s="130" t="b">
        <v>0</v>
      </c>
      <c r="E339" s="129" t="s">
        <v>194</v>
      </c>
      <c r="F339" s="129" t="s">
        <v>4231</v>
      </c>
      <c r="G339" s="133">
        <v>43364</v>
      </c>
      <c r="H339" s="129" t="s">
        <v>3160</v>
      </c>
      <c r="I339" s="129" t="s">
        <v>3263</v>
      </c>
      <c r="J339" s="129" t="s">
        <v>3354</v>
      </c>
      <c r="K339" s="129" t="s">
        <v>589</v>
      </c>
      <c r="L339" s="129" t="s">
        <v>198</v>
      </c>
      <c r="M339" s="129" t="s">
        <v>591</v>
      </c>
      <c r="N339" s="129" t="s">
        <v>370</v>
      </c>
      <c r="O339" s="129" t="s">
        <v>314</v>
      </c>
      <c r="P339" s="3"/>
      <c r="Q339" s="129" t="s">
        <v>620</v>
      </c>
      <c r="R339" s="129" t="s">
        <v>576</v>
      </c>
      <c r="S339" s="130" t="b">
        <v>0</v>
      </c>
      <c r="T339" s="3"/>
      <c r="U339" s="3"/>
      <c r="V339" s="131">
        <v>43131</v>
      </c>
      <c r="W339" s="129" t="s">
        <v>370</v>
      </c>
      <c r="X339" s="3"/>
      <c r="Y339" s="3"/>
      <c r="Z339" s="129" t="s">
        <v>370</v>
      </c>
      <c r="AA339" s="3"/>
      <c r="AB339" s="3"/>
      <c r="AC339" s="129" t="s">
        <v>1045</v>
      </c>
      <c r="AD339" s="3"/>
      <c r="AE339" s="129" t="s">
        <v>338</v>
      </c>
      <c r="AF339" s="129" t="s">
        <v>1045</v>
      </c>
      <c r="AG339" s="129" t="s">
        <v>3412</v>
      </c>
      <c r="AH339" s="127" t="str">
        <f t="shared" si="5"/>
        <v>FS</v>
      </c>
      <c r="AI339" s="127" t="b">
        <f>ISNUMBER(SEARCH("IRT",Table1[[#This Row],[Current_Status]]))</f>
        <v>0</v>
      </c>
      <c r="AJ339" s="128">
        <f>YEAR(Table1[[#This Row],[Project_Initiated]])</f>
        <v>2018</v>
      </c>
      <c r="AK339" s="67">
        <v>43647</v>
      </c>
      <c r="AL339" s="67" t="str">
        <f>IF(Table1[[#This Row],[Current_Status]]="Complete",IF(Table1[[#This Row],[Project_Description]]&gt;=DATE(2019,7,1),"FY 19 - 20","FY 18 - 19"),"")</f>
        <v>FY 18 - 19</v>
      </c>
      <c r="AX339"/>
      <c r="BA339" s="2"/>
    </row>
    <row r="340" spans="1:53" x14ac:dyDescent="0.25">
      <c r="A340" s="129" t="s">
        <v>3917</v>
      </c>
      <c r="B340" s="129" t="s">
        <v>370</v>
      </c>
      <c r="C340" s="129" t="s">
        <v>3917</v>
      </c>
      <c r="D340" s="130" t="b">
        <v>0</v>
      </c>
      <c r="E340" s="129" t="s">
        <v>194</v>
      </c>
      <c r="F340" s="129" t="s">
        <v>4234</v>
      </c>
      <c r="G340" s="129"/>
      <c r="H340" s="129" t="s">
        <v>821</v>
      </c>
      <c r="I340" s="129" t="s">
        <v>3267</v>
      </c>
      <c r="J340" s="129" t="s">
        <v>3355</v>
      </c>
      <c r="K340" s="129" t="s">
        <v>589</v>
      </c>
      <c r="L340" s="129" t="s">
        <v>198</v>
      </c>
      <c r="M340" s="129" t="s">
        <v>382</v>
      </c>
      <c r="N340" s="129" t="s">
        <v>370</v>
      </c>
      <c r="O340" s="129" t="s">
        <v>314</v>
      </c>
      <c r="P340" s="3"/>
      <c r="Q340" s="129" t="s">
        <v>339</v>
      </c>
      <c r="R340" s="129" t="s">
        <v>370</v>
      </c>
      <c r="S340" s="130" t="b">
        <v>0</v>
      </c>
      <c r="T340" s="3"/>
      <c r="U340" s="3"/>
      <c r="V340" s="131">
        <v>43599</v>
      </c>
      <c r="W340" s="129" t="s">
        <v>370</v>
      </c>
      <c r="X340" s="3"/>
      <c r="Y340" s="3"/>
      <c r="Z340" s="129" t="s">
        <v>370</v>
      </c>
      <c r="AA340" s="3"/>
      <c r="AB340" s="3"/>
      <c r="AC340" s="129" t="s">
        <v>370</v>
      </c>
      <c r="AD340" s="3"/>
      <c r="AE340" s="129" t="s">
        <v>370</v>
      </c>
      <c r="AF340" s="129" t="s">
        <v>370</v>
      </c>
      <c r="AG340" s="129" t="s">
        <v>370</v>
      </c>
      <c r="AH340" s="127" t="str">
        <f t="shared" si="5"/>
        <v>FS</v>
      </c>
      <c r="AI340" s="127" t="b">
        <f>ISNUMBER(SEARCH("IRT",Table1[[#This Row],[Current_Status]]))</f>
        <v>0</v>
      </c>
      <c r="AJ340" s="128">
        <f>YEAR(Table1[[#This Row],[Project_Initiated]])</f>
        <v>2019</v>
      </c>
      <c r="AK340" s="67">
        <v>43647</v>
      </c>
      <c r="AL340" s="67" t="str">
        <f>IF(Table1[[#This Row],[Current_Status]]="Complete",IF(Table1[[#This Row],[Project_Description]]&gt;=DATE(2019,7,1),"FY 19 - 20","FY 18 - 19"),"")</f>
        <v/>
      </c>
      <c r="AX340"/>
      <c r="BA340" s="2"/>
    </row>
    <row r="341" spans="1:53" x14ac:dyDescent="0.25">
      <c r="A341" s="129" t="s">
        <v>334</v>
      </c>
      <c r="B341" s="129" t="s">
        <v>370</v>
      </c>
      <c r="C341" s="129" t="s">
        <v>334</v>
      </c>
      <c r="D341" s="130" t="b">
        <v>0</v>
      </c>
      <c r="E341" s="129" t="s">
        <v>194</v>
      </c>
      <c r="F341" s="129" t="s">
        <v>4233</v>
      </c>
      <c r="G341" s="133">
        <v>43542</v>
      </c>
      <c r="H341" s="129" t="s">
        <v>335</v>
      </c>
      <c r="I341" s="129" t="s">
        <v>336</v>
      </c>
      <c r="J341" s="129" t="s">
        <v>3354</v>
      </c>
      <c r="K341" s="129" t="s">
        <v>589</v>
      </c>
      <c r="L341" s="129" t="s">
        <v>198</v>
      </c>
      <c r="M341" s="129" t="s">
        <v>337</v>
      </c>
      <c r="N341" s="129" t="s">
        <v>370</v>
      </c>
      <c r="O341" s="129" t="s">
        <v>338</v>
      </c>
      <c r="P341" s="3"/>
      <c r="Q341" s="129" t="s">
        <v>339</v>
      </c>
      <c r="R341" s="129" t="s">
        <v>370</v>
      </c>
      <c r="S341" s="130" t="b">
        <v>1</v>
      </c>
      <c r="T341" s="3"/>
      <c r="U341" s="3"/>
      <c r="V341" s="131">
        <v>43283</v>
      </c>
      <c r="W341" s="129" t="s">
        <v>370</v>
      </c>
      <c r="X341" s="3"/>
      <c r="Y341" s="3"/>
      <c r="Z341" s="129" t="s">
        <v>370</v>
      </c>
      <c r="AA341" s="3"/>
      <c r="AB341" s="3"/>
      <c r="AC341" s="129" t="s">
        <v>3652</v>
      </c>
      <c r="AD341" s="131">
        <v>43371</v>
      </c>
      <c r="AE341" s="129" t="s">
        <v>849</v>
      </c>
      <c r="AF341" s="129" t="s">
        <v>3523</v>
      </c>
      <c r="AG341" s="129" t="s">
        <v>3412</v>
      </c>
      <c r="AH341" s="127" t="str">
        <f t="shared" si="5"/>
        <v>FS</v>
      </c>
      <c r="AI341" s="127" t="b">
        <f>ISNUMBER(SEARCH("IRT",Table1[[#This Row],[Current_Status]]))</f>
        <v>0</v>
      </c>
      <c r="AJ341" s="128">
        <f>YEAR(Table1[[#This Row],[Project_Initiated]])</f>
        <v>2018</v>
      </c>
      <c r="AK341" s="67">
        <v>43647</v>
      </c>
      <c r="AL341" s="67" t="str">
        <f>IF(Table1[[#This Row],[Current_Status]]="Complete",IF(Table1[[#This Row],[Project_Description]]&gt;=DATE(2019,7,1),"FY 19 - 20","FY 18 - 19"),"")</f>
        <v>FY 18 - 19</v>
      </c>
      <c r="AX341"/>
      <c r="BA341" s="2"/>
    </row>
    <row r="342" spans="1:53" x14ac:dyDescent="0.25">
      <c r="A342" s="129" t="s">
        <v>4437</v>
      </c>
      <c r="B342" s="129" t="s">
        <v>370</v>
      </c>
      <c r="C342" s="129" t="s">
        <v>4437</v>
      </c>
      <c r="D342" s="130" t="b">
        <v>0</v>
      </c>
      <c r="E342" s="129" t="s">
        <v>194</v>
      </c>
      <c r="F342" s="129" t="s">
        <v>4438</v>
      </c>
      <c r="G342" s="129"/>
      <c r="H342" s="129" t="s">
        <v>784</v>
      </c>
      <c r="I342" s="129" t="s">
        <v>3244</v>
      </c>
      <c r="J342" s="129" t="s">
        <v>3342</v>
      </c>
      <c r="K342" s="129" t="s">
        <v>589</v>
      </c>
      <c r="L342" s="129" t="s">
        <v>198</v>
      </c>
      <c r="M342" s="129" t="s">
        <v>337</v>
      </c>
      <c r="N342" s="129" t="s">
        <v>370</v>
      </c>
      <c r="O342" s="129" t="s">
        <v>338</v>
      </c>
      <c r="P342" s="3"/>
      <c r="Q342" s="129" t="s">
        <v>339</v>
      </c>
      <c r="R342" s="129" t="s">
        <v>370</v>
      </c>
      <c r="S342" s="130" t="b">
        <v>0</v>
      </c>
      <c r="T342" s="3"/>
      <c r="U342" s="3"/>
      <c r="V342" s="131">
        <v>43543</v>
      </c>
      <c r="W342" s="129" t="s">
        <v>370</v>
      </c>
      <c r="X342" s="3"/>
      <c r="Y342" s="3"/>
      <c r="Z342" s="129" t="s">
        <v>370</v>
      </c>
      <c r="AA342" s="3"/>
      <c r="AB342" s="3"/>
      <c r="AC342" s="129" t="s">
        <v>370</v>
      </c>
      <c r="AD342" s="3"/>
      <c r="AE342" s="129" t="s">
        <v>849</v>
      </c>
      <c r="AF342" s="129" t="s">
        <v>4520</v>
      </c>
      <c r="AG342" s="129" t="s">
        <v>370</v>
      </c>
      <c r="AH342" s="127" t="str">
        <f t="shared" si="5"/>
        <v>FS</v>
      </c>
      <c r="AI342" s="127" t="b">
        <f>ISNUMBER(SEARCH("IRT",Table1[[#This Row],[Current_Status]]))</f>
        <v>0</v>
      </c>
      <c r="AJ342" s="128">
        <f>YEAR(Table1[[#This Row],[Project_Initiated]])</f>
        <v>2019</v>
      </c>
      <c r="AK342" s="67">
        <v>43647</v>
      </c>
      <c r="AL342" s="67" t="str">
        <f>IF(Table1[[#This Row],[Current_Status]]="Complete",IF(Table1[[#This Row],[Project_Description]]&gt;=DATE(2019,7,1),"FY 19 - 20","FY 18 - 19"),"")</f>
        <v/>
      </c>
      <c r="AX342"/>
      <c r="BA342" s="2"/>
    </row>
    <row r="343" spans="1:53" x14ac:dyDescent="0.25">
      <c r="A343" s="129" t="s">
        <v>1368</v>
      </c>
      <c r="B343" s="129" t="s">
        <v>370</v>
      </c>
      <c r="C343" s="129" t="s">
        <v>1368</v>
      </c>
      <c r="D343" s="130" t="b">
        <v>0</v>
      </c>
      <c r="E343" s="129" t="s">
        <v>194</v>
      </c>
      <c r="F343" s="129" t="s">
        <v>4232</v>
      </c>
      <c r="G343" s="133">
        <v>43504</v>
      </c>
      <c r="H343" s="129" t="s">
        <v>818</v>
      </c>
      <c r="I343" s="129" t="s">
        <v>3238</v>
      </c>
      <c r="J343" s="129" t="s">
        <v>3354</v>
      </c>
      <c r="K343" s="129" t="s">
        <v>589</v>
      </c>
      <c r="L343" s="129" t="s">
        <v>198</v>
      </c>
      <c r="M343" s="129" t="s">
        <v>379</v>
      </c>
      <c r="N343" s="129" t="s">
        <v>370</v>
      </c>
      <c r="O343" s="129" t="s">
        <v>314</v>
      </c>
      <c r="P343" s="3"/>
      <c r="Q343" s="129" t="s">
        <v>339</v>
      </c>
      <c r="R343" s="129" t="s">
        <v>370</v>
      </c>
      <c r="S343" s="130" t="b">
        <v>0</v>
      </c>
      <c r="T343" s="3"/>
      <c r="U343" s="3"/>
      <c r="V343" s="131">
        <v>43370</v>
      </c>
      <c r="W343" s="129" t="s">
        <v>370</v>
      </c>
      <c r="X343" s="3"/>
      <c r="Y343" s="3"/>
      <c r="Z343" s="129" t="s">
        <v>370</v>
      </c>
      <c r="AA343" s="3"/>
      <c r="AB343" s="3"/>
      <c r="AC343" s="129" t="s">
        <v>3583</v>
      </c>
      <c r="AD343" s="3"/>
      <c r="AE343" s="129" t="s">
        <v>314</v>
      </c>
      <c r="AF343" s="129" t="s">
        <v>890</v>
      </c>
      <c r="AG343" s="129" t="s">
        <v>890</v>
      </c>
      <c r="AH343" s="127" t="str">
        <f t="shared" si="5"/>
        <v>FS</v>
      </c>
      <c r="AI343" s="127" t="b">
        <f>ISNUMBER(SEARCH("IRT",Table1[[#This Row],[Current_Status]]))</f>
        <v>0</v>
      </c>
      <c r="AJ343" s="128">
        <f>YEAR(Table1[[#This Row],[Project_Initiated]])</f>
        <v>2018</v>
      </c>
      <c r="AK343" s="67">
        <v>43647</v>
      </c>
      <c r="AL343" s="67" t="str">
        <f>IF(Table1[[#This Row],[Current_Status]]="Complete",IF(Table1[[#This Row],[Project_Description]]&gt;=DATE(2019,7,1),"FY 19 - 20","FY 18 - 19"),"")</f>
        <v>FY 18 - 19</v>
      </c>
      <c r="AX343"/>
      <c r="BA343" s="2"/>
    </row>
    <row r="344" spans="1:53" x14ac:dyDescent="0.25">
      <c r="A344" s="129" t="s">
        <v>623</v>
      </c>
      <c r="B344" s="129" t="s">
        <v>370</v>
      </c>
      <c r="C344" s="129" t="s">
        <v>623</v>
      </c>
      <c r="D344" s="130" t="b">
        <v>0</v>
      </c>
      <c r="E344" s="129" t="s">
        <v>194</v>
      </c>
      <c r="F344" s="129" t="s">
        <v>4235</v>
      </c>
      <c r="G344" s="133">
        <v>43570</v>
      </c>
      <c r="H344" s="129" t="s">
        <v>817</v>
      </c>
      <c r="I344" s="129" t="s">
        <v>521</v>
      </c>
      <c r="J344" s="129" t="s">
        <v>3354</v>
      </c>
      <c r="K344" s="129" t="s">
        <v>589</v>
      </c>
      <c r="L344" s="129" t="s">
        <v>198</v>
      </c>
      <c r="M344" s="129" t="s">
        <v>379</v>
      </c>
      <c r="N344" s="129" t="s">
        <v>370</v>
      </c>
      <c r="O344" s="129" t="s">
        <v>338</v>
      </c>
      <c r="P344" s="3"/>
      <c r="Q344" s="129" t="s">
        <v>624</v>
      </c>
      <c r="R344" s="129" t="s">
        <v>3357</v>
      </c>
      <c r="S344" s="130" t="b">
        <v>0</v>
      </c>
      <c r="T344" s="3"/>
      <c r="U344" s="3"/>
      <c r="V344" s="131">
        <v>43177</v>
      </c>
      <c r="W344" s="129" t="s">
        <v>370</v>
      </c>
      <c r="X344" s="3"/>
      <c r="Y344" s="3"/>
      <c r="Z344" s="129" t="s">
        <v>370</v>
      </c>
      <c r="AA344" s="3"/>
      <c r="AB344" s="3"/>
      <c r="AC344" s="129" t="s">
        <v>3755</v>
      </c>
      <c r="AD344" s="3"/>
      <c r="AE344" s="129" t="s">
        <v>328</v>
      </c>
      <c r="AF344" s="129" t="s">
        <v>1099</v>
      </c>
      <c r="AG344" s="129" t="s">
        <v>3412</v>
      </c>
      <c r="AH344" s="127" t="str">
        <f t="shared" si="5"/>
        <v>FS</v>
      </c>
      <c r="AI344" s="127" t="b">
        <f>ISNUMBER(SEARCH("IRT",Table1[[#This Row],[Current_Status]]))</f>
        <v>0</v>
      </c>
      <c r="AJ344" s="128">
        <f>YEAR(Table1[[#This Row],[Project_Initiated]])</f>
        <v>2018</v>
      </c>
      <c r="AK344" s="67">
        <v>43647</v>
      </c>
      <c r="AL344" s="67" t="str">
        <f>IF(Table1[[#This Row],[Current_Status]]="Complete",IF(Table1[[#This Row],[Project_Description]]&gt;=DATE(2019,7,1),"FY 19 - 20","FY 18 - 19"),"")</f>
        <v>FY 18 - 19</v>
      </c>
      <c r="AX344"/>
      <c r="BA344" s="2"/>
    </row>
    <row r="345" spans="1:53" x14ac:dyDescent="0.25">
      <c r="A345" s="129" t="s">
        <v>625</v>
      </c>
      <c r="B345" s="129" t="s">
        <v>370</v>
      </c>
      <c r="C345" s="129" t="s">
        <v>625</v>
      </c>
      <c r="D345" s="130" t="b">
        <v>0</v>
      </c>
      <c r="E345" s="129" t="s">
        <v>194</v>
      </c>
      <c r="F345" s="129" t="s">
        <v>4236</v>
      </c>
      <c r="G345" s="133">
        <v>43570</v>
      </c>
      <c r="H345" s="129" t="s">
        <v>820</v>
      </c>
      <c r="I345" s="129" t="s">
        <v>626</v>
      </c>
      <c r="J345" s="129" t="s">
        <v>3354</v>
      </c>
      <c r="K345" s="129" t="s">
        <v>589</v>
      </c>
      <c r="L345" s="129" t="s">
        <v>198</v>
      </c>
      <c r="M345" s="129" t="s">
        <v>627</v>
      </c>
      <c r="N345" s="129" t="s">
        <v>370</v>
      </c>
      <c r="O345" s="129" t="s">
        <v>338</v>
      </c>
      <c r="P345" s="3"/>
      <c r="Q345" s="129" t="s">
        <v>628</v>
      </c>
      <c r="R345" s="129" t="s">
        <v>3356</v>
      </c>
      <c r="S345" s="130" t="b">
        <v>0</v>
      </c>
      <c r="T345" s="3"/>
      <c r="U345" s="3"/>
      <c r="V345" s="131">
        <v>43238</v>
      </c>
      <c r="W345" s="129" t="s">
        <v>370</v>
      </c>
      <c r="X345" s="3"/>
      <c r="Y345" s="3"/>
      <c r="Z345" s="129" t="s">
        <v>370</v>
      </c>
      <c r="AA345" s="3"/>
      <c r="AB345" s="3"/>
      <c r="AC345" s="129" t="s">
        <v>3756</v>
      </c>
      <c r="AD345" s="131">
        <v>43433</v>
      </c>
      <c r="AE345" s="129" t="s">
        <v>849</v>
      </c>
      <c r="AF345" s="129" t="s">
        <v>3662</v>
      </c>
      <c r="AG345" s="129" t="s">
        <v>3412</v>
      </c>
      <c r="AH345" s="127" t="str">
        <f t="shared" si="5"/>
        <v>FS</v>
      </c>
      <c r="AI345" s="127" t="b">
        <f>ISNUMBER(SEARCH("IRT",Table1[[#This Row],[Current_Status]]))</f>
        <v>0</v>
      </c>
      <c r="AJ345" s="128">
        <f>YEAR(Table1[[#This Row],[Project_Initiated]])</f>
        <v>2018</v>
      </c>
      <c r="AK345" s="67">
        <v>43647</v>
      </c>
      <c r="AL345" s="67" t="str">
        <f>IF(Table1[[#This Row],[Current_Status]]="Complete",IF(Table1[[#This Row],[Project_Description]]&gt;=DATE(2019,7,1),"FY 19 - 20","FY 18 - 19"),"")</f>
        <v>FY 18 - 19</v>
      </c>
      <c r="AX345"/>
      <c r="BA345" s="2"/>
    </row>
    <row r="346" spans="1:53" x14ac:dyDescent="0.25">
      <c r="A346" s="129" t="s">
        <v>1238</v>
      </c>
      <c r="B346" s="129" t="s">
        <v>370</v>
      </c>
      <c r="C346" s="129" t="s">
        <v>1238</v>
      </c>
      <c r="D346" s="130" t="b">
        <v>0</v>
      </c>
      <c r="E346" s="129" t="s">
        <v>194</v>
      </c>
      <c r="F346" s="129" t="s">
        <v>1239</v>
      </c>
      <c r="G346" s="133">
        <v>43395</v>
      </c>
      <c r="H346" s="129" t="s">
        <v>817</v>
      </c>
      <c r="I346" s="129" t="s">
        <v>3264</v>
      </c>
      <c r="J346" s="129" t="s">
        <v>3354</v>
      </c>
      <c r="K346" s="129" t="s">
        <v>589</v>
      </c>
      <c r="L346" s="129" t="s">
        <v>198</v>
      </c>
      <c r="M346" s="129" t="s">
        <v>837</v>
      </c>
      <c r="N346" s="129" t="s">
        <v>370</v>
      </c>
      <c r="O346" s="129" t="s">
        <v>314</v>
      </c>
      <c r="P346" s="3"/>
      <c r="Q346" s="129" t="s">
        <v>1240</v>
      </c>
      <c r="R346" s="129" t="s">
        <v>620</v>
      </c>
      <c r="S346" s="130" t="b">
        <v>0</v>
      </c>
      <c r="T346" s="3"/>
      <c r="U346" s="3"/>
      <c r="V346" s="131">
        <v>43196</v>
      </c>
      <c r="W346" s="129" t="s">
        <v>370</v>
      </c>
      <c r="X346" s="3"/>
      <c r="Y346" s="3"/>
      <c r="Z346" s="129" t="s">
        <v>370</v>
      </c>
      <c r="AA346" s="3"/>
      <c r="AB346" s="3"/>
      <c r="AC346" s="129" t="s">
        <v>370</v>
      </c>
      <c r="AD346" s="3"/>
      <c r="AE346" s="129" t="s">
        <v>314</v>
      </c>
      <c r="AF346" s="129" t="s">
        <v>370</v>
      </c>
      <c r="AG346" s="129" t="s">
        <v>890</v>
      </c>
      <c r="AH346" s="127" t="str">
        <f t="shared" si="5"/>
        <v>FS</v>
      </c>
      <c r="AI346" s="127" t="b">
        <f>ISNUMBER(SEARCH("IRT",Table1[[#This Row],[Current_Status]]))</f>
        <v>0</v>
      </c>
      <c r="AJ346" s="128">
        <f>YEAR(Table1[[#This Row],[Project_Initiated]])</f>
        <v>2018</v>
      </c>
      <c r="AK346" s="67">
        <v>43647</v>
      </c>
      <c r="AL346" s="67" t="str">
        <f>IF(Table1[[#This Row],[Current_Status]]="Complete",IF(Table1[[#This Row],[Project_Description]]&gt;=DATE(2019,7,1),"FY 19 - 20","FY 18 - 19"),"")</f>
        <v>FY 18 - 19</v>
      </c>
      <c r="AX346"/>
      <c r="BA346" s="2"/>
    </row>
    <row r="347" spans="1:53" x14ac:dyDescent="0.25">
      <c r="A347" s="129" t="s">
        <v>629</v>
      </c>
      <c r="B347" s="129" t="s">
        <v>370</v>
      </c>
      <c r="C347" s="129" t="s">
        <v>629</v>
      </c>
      <c r="D347" s="130" t="b">
        <v>0</v>
      </c>
      <c r="E347" s="129" t="s">
        <v>194</v>
      </c>
      <c r="F347" s="129" t="s">
        <v>4237</v>
      </c>
      <c r="G347" s="133">
        <v>43412</v>
      </c>
      <c r="H347" s="129" t="s">
        <v>92</v>
      </c>
      <c r="I347" s="129" t="s">
        <v>370</v>
      </c>
      <c r="J347" s="129" t="s">
        <v>3354</v>
      </c>
      <c r="K347" s="129" t="s">
        <v>589</v>
      </c>
      <c r="L347" s="129" t="s">
        <v>198</v>
      </c>
      <c r="M347" s="129" t="s">
        <v>382</v>
      </c>
      <c r="N347" s="129" t="s">
        <v>370</v>
      </c>
      <c r="O347" s="129" t="s">
        <v>314</v>
      </c>
      <c r="P347" s="3"/>
      <c r="Q347" s="129" t="s">
        <v>630</v>
      </c>
      <c r="R347" s="129" t="s">
        <v>370</v>
      </c>
      <c r="S347" s="130" t="b">
        <v>0</v>
      </c>
      <c r="T347" s="3"/>
      <c r="U347" s="3"/>
      <c r="V347" s="131">
        <v>43332</v>
      </c>
      <c r="W347" s="129" t="s">
        <v>370</v>
      </c>
      <c r="X347" s="3"/>
      <c r="Y347" s="3"/>
      <c r="Z347" s="129" t="s">
        <v>370</v>
      </c>
      <c r="AA347" s="3"/>
      <c r="AB347" s="3"/>
      <c r="AC347" s="129" t="s">
        <v>890</v>
      </c>
      <c r="AD347" s="3"/>
      <c r="AE347" s="129" t="s">
        <v>314</v>
      </c>
      <c r="AF347" s="129" t="s">
        <v>890</v>
      </c>
      <c r="AG347" s="129" t="s">
        <v>890</v>
      </c>
      <c r="AH347" s="127" t="str">
        <f t="shared" si="5"/>
        <v>FS</v>
      </c>
      <c r="AI347" s="127" t="b">
        <f>ISNUMBER(SEARCH("IRT",Table1[[#This Row],[Current_Status]]))</f>
        <v>0</v>
      </c>
      <c r="AJ347" s="128">
        <f>YEAR(Table1[[#This Row],[Project_Initiated]])</f>
        <v>2018</v>
      </c>
      <c r="AK347" s="67">
        <v>43647</v>
      </c>
      <c r="AL347" s="67" t="str">
        <f>IF(Table1[[#This Row],[Current_Status]]="Complete",IF(Table1[[#This Row],[Project_Description]]&gt;=DATE(2019,7,1),"FY 19 - 20","FY 18 - 19"),"")</f>
        <v>FY 18 - 19</v>
      </c>
      <c r="AX347"/>
      <c r="BA347" s="2"/>
    </row>
    <row r="348" spans="1:53" x14ac:dyDescent="0.25">
      <c r="A348" s="129" t="s">
        <v>631</v>
      </c>
      <c r="B348" s="129" t="s">
        <v>370</v>
      </c>
      <c r="C348" s="129" t="s">
        <v>631</v>
      </c>
      <c r="D348" s="130" t="b">
        <v>0</v>
      </c>
      <c r="E348" s="129" t="s">
        <v>194</v>
      </c>
      <c r="F348" s="129" t="s">
        <v>4238</v>
      </c>
      <c r="G348" s="133">
        <v>43476</v>
      </c>
      <c r="H348" s="129" t="s">
        <v>821</v>
      </c>
      <c r="I348" s="129" t="s">
        <v>500</v>
      </c>
      <c r="J348" s="129" t="s">
        <v>3354</v>
      </c>
      <c r="K348" s="129" t="s">
        <v>589</v>
      </c>
      <c r="L348" s="129" t="s">
        <v>198</v>
      </c>
      <c r="M348" s="129" t="s">
        <v>382</v>
      </c>
      <c r="N348" s="129" t="s">
        <v>370</v>
      </c>
      <c r="O348" s="129" t="s">
        <v>314</v>
      </c>
      <c r="P348" s="3"/>
      <c r="Q348" s="129" t="s">
        <v>632</v>
      </c>
      <c r="R348" s="129" t="s">
        <v>370</v>
      </c>
      <c r="S348" s="130" t="b">
        <v>0</v>
      </c>
      <c r="T348" s="3"/>
      <c r="U348" s="3"/>
      <c r="V348" s="131">
        <v>43328</v>
      </c>
      <c r="W348" s="129" t="s">
        <v>370</v>
      </c>
      <c r="X348" s="3"/>
      <c r="Y348" s="3"/>
      <c r="Z348" s="129" t="s">
        <v>370</v>
      </c>
      <c r="AA348" s="3"/>
      <c r="AB348" s="3"/>
      <c r="AC348" s="129" t="s">
        <v>3425</v>
      </c>
      <c r="AD348" s="3"/>
      <c r="AE348" s="129" t="s">
        <v>314</v>
      </c>
      <c r="AF348" s="129" t="s">
        <v>890</v>
      </c>
      <c r="AG348" s="129" t="s">
        <v>890</v>
      </c>
      <c r="AH348" s="127" t="str">
        <f t="shared" si="5"/>
        <v>FS</v>
      </c>
      <c r="AI348" s="127" t="b">
        <f>ISNUMBER(SEARCH("IRT",Table1[[#This Row],[Current_Status]]))</f>
        <v>0</v>
      </c>
      <c r="AJ348" s="128">
        <f>YEAR(Table1[[#This Row],[Project_Initiated]])</f>
        <v>2018</v>
      </c>
      <c r="AK348" s="67">
        <v>43647</v>
      </c>
      <c r="AL348" s="67" t="str">
        <f>IF(Table1[[#This Row],[Current_Status]]="Complete",IF(Table1[[#This Row],[Project_Description]]&gt;=DATE(2019,7,1),"FY 19 - 20","FY 18 - 19"),"")</f>
        <v>FY 18 - 19</v>
      </c>
      <c r="AX348"/>
      <c r="BA348" s="2"/>
    </row>
    <row r="349" spans="1:53" x14ac:dyDescent="0.25">
      <c r="A349" s="129" t="s">
        <v>633</v>
      </c>
      <c r="B349" s="129" t="s">
        <v>370</v>
      </c>
      <c r="C349" s="129" t="s">
        <v>633</v>
      </c>
      <c r="D349" s="130" t="b">
        <v>0</v>
      </c>
      <c r="E349" s="129" t="s">
        <v>194</v>
      </c>
      <c r="F349" s="129" t="s">
        <v>4239</v>
      </c>
      <c r="G349" s="133">
        <v>43476</v>
      </c>
      <c r="H349" s="129" t="s">
        <v>820</v>
      </c>
      <c r="I349" s="129" t="s">
        <v>634</v>
      </c>
      <c r="J349" s="129" t="s">
        <v>3354</v>
      </c>
      <c r="K349" s="129" t="s">
        <v>589</v>
      </c>
      <c r="L349" s="129" t="s">
        <v>198</v>
      </c>
      <c r="M349" s="129" t="s">
        <v>382</v>
      </c>
      <c r="N349" s="129" t="s">
        <v>370</v>
      </c>
      <c r="O349" s="129" t="s">
        <v>314</v>
      </c>
      <c r="P349" s="3"/>
      <c r="Q349" s="129" t="s">
        <v>635</v>
      </c>
      <c r="R349" s="129" t="s">
        <v>3349</v>
      </c>
      <c r="S349" s="130" t="b">
        <v>0</v>
      </c>
      <c r="T349" s="3"/>
      <c r="U349" s="3"/>
      <c r="V349" s="131">
        <v>43230</v>
      </c>
      <c r="W349" s="129" t="s">
        <v>370</v>
      </c>
      <c r="X349" s="3"/>
      <c r="Y349" s="3"/>
      <c r="Z349" s="129" t="s">
        <v>370</v>
      </c>
      <c r="AA349" s="3"/>
      <c r="AB349" s="3"/>
      <c r="AC349" s="129" t="s">
        <v>3425</v>
      </c>
      <c r="AD349" s="3"/>
      <c r="AE349" s="129" t="s">
        <v>314</v>
      </c>
      <c r="AF349" s="129" t="s">
        <v>370</v>
      </c>
      <c r="AG349" s="129" t="s">
        <v>890</v>
      </c>
      <c r="AH349" s="127" t="str">
        <f t="shared" si="5"/>
        <v>FS</v>
      </c>
      <c r="AI349" s="127" t="b">
        <f>ISNUMBER(SEARCH("IRT",Table1[[#This Row],[Current_Status]]))</f>
        <v>0</v>
      </c>
      <c r="AJ349" s="128">
        <f>YEAR(Table1[[#This Row],[Project_Initiated]])</f>
        <v>2018</v>
      </c>
      <c r="AK349" s="67">
        <v>43647</v>
      </c>
      <c r="AL349" s="67" t="str">
        <f>IF(Table1[[#This Row],[Current_Status]]="Complete",IF(Table1[[#This Row],[Project_Description]]&gt;=DATE(2019,7,1),"FY 19 - 20","FY 18 - 19"),"")</f>
        <v>FY 18 - 19</v>
      </c>
      <c r="AX349"/>
      <c r="BA349" s="2"/>
    </row>
    <row r="350" spans="1:53" x14ac:dyDescent="0.25">
      <c r="A350" s="129" t="s">
        <v>636</v>
      </c>
      <c r="B350" s="129" t="s">
        <v>370</v>
      </c>
      <c r="C350" s="129" t="s">
        <v>636</v>
      </c>
      <c r="D350" s="130" t="b">
        <v>0</v>
      </c>
      <c r="E350" s="129" t="s">
        <v>194</v>
      </c>
      <c r="F350" s="129" t="s">
        <v>4240</v>
      </c>
      <c r="G350" s="133">
        <v>43586</v>
      </c>
      <c r="H350" s="129" t="s">
        <v>536</v>
      </c>
      <c r="I350" s="129" t="s">
        <v>637</v>
      </c>
      <c r="J350" s="129" t="s">
        <v>3354</v>
      </c>
      <c r="K350" s="129" t="s">
        <v>589</v>
      </c>
      <c r="L350" s="129" t="s">
        <v>198</v>
      </c>
      <c r="M350" s="129" t="s">
        <v>638</v>
      </c>
      <c r="N350" s="129" t="s">
        <v>370</v>
      </c>
      <c r="O350" s="129" t="s">
        <v>338</v>
      </c>
      <c r="P350" s="3"/>
      <c r="Q350" s="129" t="s">
        <v>639</v>
      </c>
      <c r="R350" s="129" t="s">
        <v>370</v>
      </c>
      <c r="S350" s="130" t="b">
        <v>0</v>
      </c>
      <c r="T350" s="3"/>
      <c r="U350" s="3"/>
      <c r="V350" s="131">
        <v>43305</v>
      </c>
      <c r="W350" s="129" t="s">
        <v>370</v>
      </c>
      <c r="X350" s="3"/>
      <c r="Y350" s="3"/>
      <c r="Z350" s="129" t="s">
        <v>370</v>
      </c>
      <c r="AA350" s="3"/>
      <c r="AB350" s="3"/>
      <c r="AC350" s="129" t="s">
        <v>3806</v>
      </c>
      <c r="AD350" s="131">
        <v>43362</v>
      </c>
      <c r="AE350" s="129" t="s">
        <v>849</v>
      </c>
      <c r="AF350" s="129" t="s">
        <v>3265</v>
      </c>
      <c r="AG350" s="129" t="s">
        <v>3412</v>
      </c>
      <c r="AH350" s="127" t="str">
        <f t="shared" si="5"/>
        <v>FS</v>
      </c>
      <c r="AI350" s="127" t="b">
        <f>ISNUMBER(SEARCH("IRT",Table1[[#This Row],[Current_Status]]))</f>
        <v>0</v>
      </c>
      <c r="AJ350" s="128">
        <f>YEAR(Table1[[#This Row],[Project_Initiated]])</f>
        <v>2018</v>
      </c>
      <c r="AK350" s="67">
        <v>43647</v>
      </c>
      <c r="AL350" s="67" t="str">
        <f>IF(Table1[[#This Row],[Current_Status]]="Complete",IF(Table1[[#This Row],[Project_Description]]&gt;=DATE(2019,7,1),"FY 19 - 20","FY 18 - 19"),"")</f>
        <v>FY 18 - 19</v>
      </c>
      <c r="AX350"/>
      <c r="BA350" s="2"/>
    </row>
    <row r="351" spans="1:53" x14ac:dyDescent="0.25">
      <c r="A351" s="129" t="s">
        <v>640</v>
      </c>
      <c r="B351" s="129" t="s">
        <v>370</v>
      </c>
      <c r="C351" s="129" t="s">
        <v>640</v>
      </c>
      <c r="D351" s="130" t="b">
        <v>0</v>
      </c>
      <c r="E351" s="129" t="s">
        <v>194</v>
      </c>
      <c r="F351" s="129" t="s">
        <v>4241</v>
      </c>
      <c r="G351" s="133">
        <v>43476</v>
      </c>
      <c r="H351" s="129" t="s">
        <v>820</v>
      </c>
      <c r="I351" s="129" t="s">
        <v>641</v>
      </c>
      <c r="J351" s="129" t="s">
        <v>3354</v>
      </c>
      <c r="K351" s="129" t="s">
        <v>589</v>
      </c>
      <c r="L351" s="129" t="s">
        <v>198</v>
      </c>
      <c r="M351" s="129" t="s">
        <v>627</v>
      </c>
      <c r="N351" s="129" t="s">
        <v>370</v>
      </c>
      <c r="O351" s="129" t="s">
        <v>314</v>
      </c>
      <c r="P351" s="3"/>
      <c r="Q351" s="129" t="s">
        <v>642</v>
      </c>
      <c r="R351" s="129" t="s">
        <v>370</v>
      </c>
      <c r="S351" s="130" t="b">
        <v>0</v>
      </c>
      <c r="T351" s="3"/>
      <c r="U351" s="3"/>
      <c r="V351" s="131">
        <v>43301</v>
      </c>
      <c r="W351" s="129" t="s">
        <v>370</v>
      </c>
      <c r="X351" s="3"/>
      <c r="Y351" s="3"/>
      <c r="Z351" s="129" t="s">
        <v>370</v>
      </c>
      <c r="AA351" s="3"/>
      <c r="AB351" s="3"/>
      <c r="AC351" s="129" t="s">
        <v>3425</v>
      </c>
      <c r="AD351" s="3"/>
      <c r="AE351" s="129" t="s">
        <v>314</v>
      </c>
      <c r="AF351" s="129" t="s">
        <v>890</v>
      </c>
      <c r="AG351" s="129" t="s">
        <v>890</v>
      </c>
      <c r="AH351" s="127" t="str">
        <f t="shared" si="5"/>
        <v>FS</v>
      </c>
      <c r="AI351" s="127" t="b">
        <f>ISNUMBER(SEARCH("IRT",Table1[[#This Row],[Current_Status]]))</f>
        <v>0</v>
      </c>
      <c r="AJ351" s="128">
        <f>YEAR(Table1[[#This Row],[Project_Initiated]])</f>
        <v>2018</v>
      </c>
      <c r="AK351" s="67">
        <v>43647</v>
      </c>
      <c r="AL351" s="67" t="str">
        <f>IF(Table1[[#This Row],[Current_Status]]="Complete",IF(Table1[[#This Row],[Project_Description]]&gt;=DATE(2019,7,1),"FY 19 - 20","FY 18 - 19"),"")</f>
        <v>FY 18 - 19</v>
      </c>
      <c r="AX351"/>
      <c r="BA351" s="2"/>
    </row>
    <row r="352" spans="1:53" x14ac:dyDescent="0.25">
      <c r="A352" s="129" t="s">
        <v>643</v>
      </c>
      <c r="B352" s="129" t="s">
        <v>370</v>
      </c>
      <c r="C352" s="129" t="s">
        <v>643</v>
      </c>
      <c r="D352" s="130" t="b">
        <v>0</v>
      </c>
      <c r="E352" s="129" t="s">
        <v>194</v>
      </c>
      <c r="F352" s="129" t="s">
        <v>4242</v>
      </c>
      <c r="G352" s="133">
        <v>43476</v>
      </c>
      <c r="H352" s="129" t="s">
        <v>784</v>
      </c>
      <c r="I352" s="129" t="s">
        <v>592</v>
      </c>
      <c r="J352" s="129" t="s">
        <v>3354</v>
      </c>
      <c r="K352" s="129" t="s">
        <v>589</v>
      </c>
      <c r="L352" s="129" t="s">
        <v>198</v>
      </c>
      <c r="M352" s="129" t="s">
        <v>522</v>
      </c>
      <c r="N352" s="129" t="s">
        <v>370</v>
      </c>
      <c r="O352" s="129" t="s">
        <v>314</v>
      </c>
      <c r="P352" s="3"/>
      <c r="Q352" s="129" t="s">
        <v>644</v>
      </c>
      <c r="R352" s="129" t="s">
        <v>370</v>
      </c>
      <c r="S352" s="130" t="b">
        <v>0</v>
      </c>
      <c r="T352" s="3"/>
      <c r="U352" s="3"/>
      <c r="V352" s="131">
        <v>43306</v>
      </c>
      <c r="W352" s="129" t="s">
        <v>370</v>
      </c>
      <c r="X352" s="3"/>
      <c r="Y352" s="3"/>
      <c r="Z352" s="129" t="s">
        <v>370</v>
      </c>
      <c r="AA352" s="3"/>
      <c r="AB352" s="3"/>
      <c r="AC352" s="129" t="s">
        <v>3425</v>
      </c>
      <c r="AD352" s="3"/>
      <c r="AE352" s="129" t="s">
        <v>314</v>
      </c>
      <c r="AF352" s="129" t="s">
        <v>890</v>
      </c>
      <c r="AG352" s="129" t="s">
        <v>890</v>
      </c>
      <c r="AH352" s="127" t="str">
        <f t="shared" si="5"/>
        <v>FS</v>
      </c>
      <c r="AI352" s="127" t="b">
        <f>ISNUMBER(SEARCH("IRT",Table1[[#This Row],[Current_Status]]))</f>
        <v>0</v>
      </c>
      <c r="AJ352" s="128">
        <f>YEAR(Table1[[#This Row],[Project_Initiated]])</f>
        <v>2018</v>
      </c>
      <c r="AK352" s="67">
        <v>43647</v>
      </c>
      <c r="AL352" s="67" t="str">
        <f>IF(Table1[[#This Row],[Current_Status]]="Complete",IF(Table1[[#This Row],[Project_Description]]&gt;=DATE(2019,7,1),"FY 19 - 20","FY 18 - 19"),"")</f>
        <v>FY 18 - 19</v>
      </c>
      <c r="AX352"/>
      <c r="BA352" s="2"/>
    </row>
    <row r="353" spans="1:53" x14ac:dyDescent="0.25">
      <c r="A353" s="129" t="s">
        <v>1379</v>
      </c>
      <c r="B353" s="129" t="s">
        <v>370</v>
      </c>
      <c r="C353" s="129" t="s">
        <v>1379</v>
      </c>
      <c r="D353" s="130" t="b">
        <v>0</v>
      </c>
      <c r="E353" s="129" t="s">
        <v>194</v>
      </c>
      <c r="F353" s="129" t="s">
        <v>4243</v>
      </c>
      <c r="G353" s="133">
        <v>43504</v>
      </c>
      <c r="H353" s="129" t="s">
        <v>817</v>
      </c>
      <c r="I353" s="129" t="s">
        <v>3219</v>
      </c>
      <c r="J353" s="129" t="s">
        <v>3354</v>
      </c>
      <c r="K353" s="129" t="s">
        <v>589</v>
      </c>
      <c r="L353" s="129" t="s">
        <v>198</v>
      </c>
      <c r="M353" s="129" t="s">
        <v>1332</v>
      </c>
      <c r="N353" s="129" t="s">
        <v>370</v>
      </c>
      <c r="O353" s="129" t="s">
        <v>314</v>
      </c>
      <c r="P353" s="3"/>
      <c r="Q353" s="129" t="s">
        <v>422</v>
      </c>
      <c r="R353" s="129" t="s">
        <v>370</v>
      </c>
      <c r="S353" s="130" t="b">
        <v>0</v>
      </c>
      <c r="T353" s="3"/>
      <c r="U353" s="3"/>
      <c r="V353" s="131">
        <v>43377</v>
      </c>
      <c r="W353" s="129" t="s">
        <v>370</v>
      </c>
      <c r="X353" s="3"/>
      <c r="Y353" s="3"/>
      <c r="Z353" s="129" t="s">
        <v>370</v>
      </c>
      <c r="AA353" s="3"/>
      <c r="AB353" s="3"/>
      <c r="AC353" s="129" t="s">
        <v>3583</v>
      </c>
      <c r="AD353" s="3"/>
      <c r="AE353" s="129" t="s">
        <v>314</v>
      </c>
      <c r="AF353" s="129" t="s">
        <v>890</v>
      </c>
      <c r="AG353" s="129" t="s">
        <v>890</v>
      </c>
      <c r="AH353" s="127" t="str">
        <f t="shared" si="5"/>
        <v>FS</v>
      </c>
      <c r="AI353" s="127" t="b">
        <f>ISNUMBER(SEARCH("IRT",Table1[[#This Row],[Current_Status]]))</f>
        <v>0</v>
      </c>
      <c r="AJ353" s="128">
        <f>YEAR(Table1[[#This Row],[Project_Initiated]])</f>
        <v>2018</v>
      </c>
      <c r="AK353" s="67">
        <v>43647</v>
      </c>
      <c r="AL353" s="67" t="str">
        <f>IF(Table1[[#This Row],[Current_Status]]="Complete",IF(Table1[[#This Row],[Project_Description]]&gt;=DATE(2019,7,1),"FY 19 - 20","FY 18 - 19"),"")</f>
        <v>FY 18 - 19</v>
      </c>
      <c r="AX353"/>
      <c r="BA353" s="2"/>
    </row>
    <row r="354" spans="1:53" x14ac:dyDescent="0.25">
      <c r="A354" s="129" t="s">
        <v>3918</v>
      </c>
      <c r="B354" s="129" t="s">
        <v>370</v>
      </c>
      <c r="C354" s="129" t="s">
        <v>3918</v>
      </c>
      <c r="D354" s="130" t="b">
        <v>0</v>
      </c>
      <c r="E354" s="129" t="s">
        <v>194</v>
      </c>
      <c r="F354" s="129" t="s">
        <v>4244</v>
      </c>
      <c r="G354" s="129"/>
      <c r="H354" s="129" t="s">
        <v>821</v>
      </c>
      <c r="I354" s="129" t="s">
        <v>4245</v>
      </c>
      <c r="J354" s="129" t="s">
        <v>3355</v>
      </c>
      <c r="K354" s="129" t="s">
        <v>589</v>
      </c>
      <c r="L354" s="129" t="s">
        <v>198</v>
      </c>
      <c r="M354" s="129" t="s">
        <v>382</v>
      </c>
      <c r="N354" s="129" t="s">
        <v>370</v>
      </c>
      <c r="O354" s="129" t="s">
        <v>314</v>
      </c>
      <c r="P354" s="3"/>
      <c r="Q354" s="129" t="s">
        <v>422</v>
      </c>
      <c r="R354" s="129" t="s">
        <v>370</v>
      </c>
      <c r="S354" s="130" t="b">
        <v>0</v>
      </c>
      <c r="T354" s="3"/>
      <c r="U354" s="3"/>
      <c r="V354" s="131">
        <v>43599</v>
      </c>
      <c r="W354" s="129" t="s">
        <v>370</v>
      </c>
      <c r="X354" s="3"/>
      <c r="Y354" s="3"/>
      <c r="Z354" s="129" t="s">
        <v>370</v>
      </c>
      <c r="AA354" s="3"/>
      <c r="AB354" s="3"/>
      <c r="AC354" s="129" t="s">
        <v>370</v>
      </c>
      <c r="AD354" s="3"/>
      <c r="AE354" s="129" t="s">
        <v>370</v>
      </c>
      <c r="AF354" s="129" t="s">
        <v>370</v>
      </c>
      <c r="AG354" s="129" t="s">
        <v>370</v>
      </c>
      <c r="AH354" s="127" t="str">
        <f t="shared" si="5"/>
        <v>FS</v>
      </c>
      <c r="AI354" s="127" t="b">
        <f>ISNUMBER(SEARCH("IRT",Table1[[#This Row],[Current_Status]]))</f>
        <v>0</v>
      </c>
      <c r="AJ354" s="128">
        <f>YEAR(Table1[[#This Row],[Project_Initiated]])</f>
        <v>2019</v>
      </c>
      <c r="AK354" s="67">
        <v>43647</v>
      </c>
      <c r="AL354" s="67" t="str">
        <f>IF(Table1[[#This Row],[Current_Status]]="Complete",IF(Table1[[#This Row],[Project_Description]]&gt;=DATE(2019,7,1),"FY 19 - 20","FY 18 - 19"),"")</f>
        <v/>
      </c>
      <c r="AX354"/>
      <c r="BA354" s="2"/>
    </row>
    <row r="355" spans="1:53" x14ac:dyDescent="0.25">
      <c r="A355" s="129" t="s">
        <v>4439</v>
      </c>
      <c r="B355" s="129" t="s">
        <v>370</v>
      </c>
      <c r="C355" s="129" t="s">
        <v>4439</v>
      </c>
      <c r="D355" s="130" t="b">
        <v>0</v>
      </c>
      <c r="E355" s="129" t="s">
        <v>194</v>
      </c>
      <c r="F355" s="129" t="s">
        <v>4440</v>
      </c>
      <c r="G355" s="129"/>
      <c r="H355" s="129" t="s">
        <v>811</v>
      </c>
      <c r="I355" s="129" t="s">
        <v>4441</v>
      </c>
      <c r="J355" s="129" t="s">
        <v>3342</v>
      </c>
      <c r="K355" s="129" t="s">
        <v>589</v>
      </c>
      <c r="L355" s="129" t="s">
        <v>198</v>
      </c>
      <c r="M355" s="129" t="s">
        <v>1022</v>
      </c>
      <c r="N355" s="129" t="s">
        <v>370</v>
      </c>
      <c r="O355" s="129" t="s">
        <v>338</v>
      </c>
      <c r="P355" s="3"/>
      <c r="Q355" s="129" t="s">
        <v>422</v>
      </c>
      <c r="R355" s="129" t="s">
        <v>370</v>
      </c>
      <c r="S355" s="130" t="b">
        <v>0</v>
      </c>
      <c r="T355" s="3"/>
      <c r="U355" s="3"/>
      <c r="V355" s="131">
        <v>43517</v>
      </c>
      <c r="W355" s="129" t="s">
        <v>370</v>
      </c>
      <c r="X355" s="3"/>
      <c r="Y355" s="3"/>
      <c r="Z355" s="129" t="s">
        <v>370</v>
      </c>
      <c r="AA355" s="3"/>
      <c r="AB355" s="3"/>
      <c r="AC355" s="129" t="s">
        <v>370</v>
      </c>
      <c r="AD355" s="3"/>
      <c r="AE355" s="129" t="s">
        <v>849</v>
      </c>
      <c r="AF355" s="129" t="s">
        <v>4521</v>
      </c>
      <c r="AG355" s="129" t="s">
        <v>370</v>
      </c>
      <c r="AH355" s="127" t="str">
        <f t="shared" si="5"/>
        <v>FS</v>
      </c>
      <c r="AI355" s="127" t="b">
        <f>ISNUMBER(SEARCH("IRT",Table1[[#This Row],[Current_Status]]))</f>
        <v>0</v>
      </c>
      <c r="AJ355" s="128">
        <f>YEAR(Table1[[#This Row],[Project_Initiated]])</f>
        <v>2019</v>
      </c>
      <c r="AK355" s="67">
        <v>43647</v>
      </c>
      <c r="AL355" s="67" t="str">
        <f>IF(Table1[[#This Row],[Current_Status]]="Complete",IF(Table1[[#This Row],[Project_Description]]&gt;=DATE(2019,7,1),"FY 19 - 20","FY 18 - 19"),"")</f>
        <v/>
      </c>
      <c r="AX355"/>
      <c r="BA355" s="2"/>
    </row>
    <row r="356" spans="1:53" x14ac:dyDescent="0.25">
      <c r="A356" s="129" t="s">
        <v>645</v>
      </c>
      <c r="B356" s="129" t="s">
        <v>370</v>
      </c>
      <c r="C356" s="129" t="s">
        <v>645</v>
      </c>
      <c r="D356" s="130" t="b">
        <v>0</v>
      </c>
      <c r="E356" s="129" t="s">
        <v>194</v>
      </c>
      <c r="F356" s="129" t="s">
        <v>4176</v>
      </c>
      <c r="G356" s="129" t="s">
        <v>399</v>
      </c>
      <c r="H356" s="129" t="s">
        <v>805</v>
      </c>
      <c r="I356" s="129" t="s">
        <v>385</v>
      </c>
      <c r="J356" s="129" t="s">
        <v>3375</v>
      </c>
      <c r="K356" s="129" t="s">
        <v>589</v>
      </c>
      <c r="L356" s="129" t="s">
        <v>198</v>
      </c>
      <c r="M356" s="129" t="s">
        <v>386</v>
      </c>
      <c r="N356" s="129" t="s">
        <v>370</v>
      </c>
      <c r="O356" s="129" t="s">
        <v>314</v>
      </c>
      <c r="P356" s="3"/>
      <c r="Q356" s="129" t="s">
        <v>422</v>
      </c>
      <c r="R356" s="129" t="s">
        <v>405</v>
      </c>
      <c r="S356" s="130" t="b">
        <v>1</v>
      </c>
      <c r="T356" s="3"/>
      <c r="U356" s="3"/>
      <c r="V356" s="131">
        <v>43167</v>
      </c>
      <c r="W356" s="129" t="s">
        <v>370</v>
      </c>
      <c r="X356" s="3"/>
      <c r="Y356" s="3"/>
      <c r="Z356" s="129" t="s">
        <v>370</v>
      </c>
      <c r="AA356" s="3"/>
      <c r="AB356" s="3"/>
      <c r="AC356" s="129" t="s">
        <v>3389</v>
      </c>
      <c r="AD356" s="3"/>
      <c r="AE356" s="129" t="s">
        <v>314</v>
      </c>
      <c r="AF356" s="129" t="s">
        <v>370</v>
      </c>
      <c r="AG356" s="129" t="s">
        <v>890</v>
      </c>
      <c r="AH356" s="127" t="str">
        <f t="shared" si="5"/>
        <v>FS</v>
      </c>
      <c r="AI356" s="127" t="b">
        <f>ISNUMBER(SEARCH("IRT",Table1[[#This Row],[Current_Status]]))</f>
        <v>0</v>
      </c>
      <c r="AJ356" s="128">
        <f>YEAR(Table1[[#This Row],[Project_Initiated]])</f>
        <v>2018</v>
      </c>
      <c r="AK356" s="67">
        <v>43647</v>
      </c>
      <c r="AL356" s="67" t="str">
        <f>IF(Table1[[#This Row],[Current_Status]]="Complete",IF(Table1[[#This Row],[Project_Description]]&gt;=DATE(2019,7,1),"FY 19 - 20","FY 18 - 19"),"")</f>
        <v/>
      </c>
      <c r="AX356"/>
      <c r="BA356" s="2"/>
    </row>
    <row r="357" spans="1:53" x14ac:dyDescent="0.25">
      <c r="A357" s="129" t="s">
        <v>646</v>
      </c>
      <c r="B357" s="129" t="s">
        <v>370</v>
      </c>
      <c r="C357" s="129" t="s">
        <v>646</v>
      </c>
      <c r="D357" s="130" t="b">
        <v>0</v>
      </c>
      <c r="E357" s="129" t="s">
        <v>194</v>
      </c>
      <c r="F357" s="129" t="s">
        <v>4246</v>
      </c>
      <c r="G357" s="133">
        <v>43631</v>
      </c>
      <c r="H357" s="129" t="s">
        <v>3236</v>
      </c>
      <c r="I357" s="129" t="s">
        <v>275</v>
      </c>
      <c r="J357" s="129" t="s">
        <v>3354</v>
      </c>
      <c r="K357" s="129" t="s">
        <v>589</v>
      </c>
      <c r="L357" s="129" t="s">
        <v>198</v>
      </c>
      <c r="M357" s="129" t="s">
        <v>381</v>
      </c>
      <c r="N357" s="129" t="s">
        <v>370</v>
      </c>
      <c r="O357" s="129" t="s">
        <v>338</v>
      </c>
      <c r="P357" s="3"/>
      <c r="Q357" s="129" t="s">
        <v>647</v>
      </c>
      <c r="R357" s="129" t="s">
        <v>370</v>
      </c>
      <c r="S357" s="130" t="b">
        <v>0</v>
      </c>
      <c r="T357" s="3"/>
      <c r="U357" s="3"/>
      <c r="V357" s="131">
        <v>43297</v>
      </c>
      <c r="W357" s="129" t="s">
        <v>370</v>
      </c>
      <c r="X357" s="3"/>
      <c r="Y357" s="3"/>
      <c r="Z357" s="129" t="s">
        <v>370</v>
      </c>
      <c r="AA357" s="3"/>
      <c r="AB357" s="3"/>
      <c r="AC357" s="129" t="s">
        <v>3826</v>
      </c>
      <c r="AD357" s="3"/>
      <c r="AE357" s="129" t="s">
        <v>328</v>
      </c>
      <c r="AF357" s="129" t="s">
        <v>3266</v>
      </c>
      <c r="AG357" s="129" t="s">
        <v>3412</v>
      </c>
      <c r="AH357" s="127" t="str">
        <f t="shared" si="5"/>
        <v>FS</v>
      </c>
      <c r="AI357" s="127" t="b">
        <f>ISNUMBER(SEARCH("IRT",Table1[[#This Row],[Current_Status]]))</f>
        <v>0</v>
      </c>
      <c r="AJ357" s="128">
        <f>YEAR(Table1[[#This Row],[Project_Initiated]])</f>
        <v>2018</v>
      </c>
      <c r="AK357" s="67">
        <v>43647</v>
      </c>
      <c r="AL357" s="67" t="str">
        <f>IF(Table1[[#This Row],[Current_Status]]="Complete",IF(Table1[[#This Row],[Project_Description]]&gt;=DATE(2019,7,1),"FY 19 - 20","FY 18 - 19"),"")</f>
        <v>FY 18 - 19</v>
      </c>
      <c r="AX357"/>
      <c r="BA357" s="2"/>
    </row>
    <row r="358" spans="1:53" x14ac:dyDescent="0.25">
      <c r="A358" s="129" t="s">
        <v>648</v>
      </c>
      <c r="B358" s="129" t="s">
        <v>370</v>
      </c>
      <c r="C358" s="129" t="s">
        <v>648</v>
      </c>
      <c r="D358" s="130" t="b">
        <v>0</v>
      </c>
      <c r="E358" s="129" t="s">
        <v>194</v>
      </c>
      <c r="F358" s="129" t="s">
        <v>4247</v>
      </c>
      <c r="G358" s="129" t="s">
        <v>3696</v>
      </c>
      <c r="H358" s="129" t="s">
        <v>773</v>
      </c>
      <c r="I358" s="129" t="s">
        <v>3757</v>
      </c>
      <c r="J358" s="129" t="s">
        <v>3393</v>
      </c>
      <c r="K358" s="129" t="s">
        <v>589</v>
      </c>
      <c r="L358" s="129" t="s">
        <v>198</v>
      </c>
      <c r="M358" s="129" t="s">
        <v>649</v>
      </c>
      <c r="N358" s="129" t="s">
        <v>370</v>
      </c>
      <c r="O358" s="129" t="s">
        <v>338</v>
      </c>
      <c r="P358" s="3"/>
      <c r="Q358" s="129" t="s">
        <v>650</v>
      </c>
      <c r="R358" s="129" t="s">
        <v>370</v>
      </c>
      <c r="S358" s="130" t="b">
        <v>0</v>
      </c>
      <c r="T358" s="3"/>
      <c r="U358" s="3"/>
      <c r="V358" s="131">
        <v>43332</v>
      </c>
      <c r="W358" s="129" t="s">
        <v>370</v>
      </c>
      <c r="X358" s="3"/>
      <c r="Y358" s="3"/>
      <c r="Z358" s="129" t="s">
        <v>370</v>
      </c>
      <c r="AA358" s="3"/>
      <c r="AB358" s="3"/>
      <c r="AC358" s="129" t="s">
        <v>4248</v>
      </c>
      <c r="AD358" s="131">
        <v>43381</v>
      </c>
      <c r="AE358" s="129" t="s">
        <v>849</v>
      </c>
      <c r="AF358" s="129" t="s">
        <v>3758</v>
      </c>
      <c r="AG358" s="129" t="s">
        <v>3412</v>
      </c>
      <c r="AH358" s="127" t="str">
        <f t="shared" si="5"/>
        <v>FS</v>
      </c>
      <c r="AI358" s="127" t="b">
        <f>ISNUMBER(SEARCH("IRT",Table1[[#This Row],[Current_Status]]))</f>
        <v>0</v>
      </c>
      <c r="AJ358" s="128">
        <f>YEAR(Table1[[#This Row],[Project_Initiated]])</f>
        <v>2018</v>
      </c>
      <c r="AK358" s="67">
        <v>43647</v>
      </c>
      <c r="AL358" s="67" t="str">
        <f>IF(Table1[[#This Row],[Current_Status]]="Complete",IF(Table1[[#This Row],[Project_Description]]&gt;=DATE(2019,7,1),"FY 19 - 20","FY 18 - 19"),"")</f>
        <v/>
      </c>
      <c r="AX358"/>
      <c r="BA358" s="2"/>
    </row>
    <row r="359" spans="1:53" x14ac:dyDescent="0.25">
      <c r="A359" s="129" t="s">
        <v>651</v>
      </c>
      <c r="B359" s="129" t="s">
        <v>370</v>
      </c>
      <c r="C359" s="129" t="s">
        <v>651</v>
      </c>
      <c r="D359" s="130" t="b">
        <v>0</v>
      </c>
      <c r="E359" s="129" t="s">
        <v>194</v>
      </c>
      <c r="F359" s="129" t="s">
        <v>4249</v>
      </c>
      <c r="G359" s="133">
        <v>43476</v>
      </c>
      <c r="H359" s="129" t="s">
        <v>823</v>
      </c>
      <c r="I359" s="129" t="s">
        <v>652</v>
      </c>
      <c r="J359" s="129" t="s">
        <v>3354</v>
      </c>
      <c r="K359" s="129" t="s">
        <v>589</v>
      </c>
      <c r="L359" s="129" t="s">
        <v>198</v>
      </c>
      <c r="M359" s="129" t="s">
        <v>381</v>
      </c>
      <c r="N359" s="129" t="s">
        <v>370</v>
      </c>
      <c r="O359" s="129" t="s">
        <v>314</v>
      </c>
      <c r="P359" s="3"/>
      <c r="Q359" s="129" t="s">
        <v>653</v>
      </c>
      <c r="R359" s="129" t="s">
        <v>370</v>
      </c>
      <c r="S359" s="130" t="b">
        <v>0</v>
      </c>
      <c r="T359" s="3"/>
      <c r="U359" s="3"/>
      <c r="V359" s="131">
        <v>43313</v>
      </c>
      <c r="W359" s="129" t="s">
        <v>370</v>
      </c>
      <c r="X359" s="3"/>
      <c r="Y359" s="3"/>
      <c r="Z359" s="129" t="s">
        <v>370</v>
      </c>
      <c r="AA359" s="3"/>
      <c r="AB359" s="3"/>
      <c r="AC359" s="129" t="s">
        <v>3425</v>
      </c>
      <c r="AD359" s="3"/>
      <c r="AE359" s="129" t="s">
        <v>314</v>
      </c>
      <c r="AF359" s="129" t="s">
        <v>890</v>
      </c>
      <c r="AG359" s="129" t="s">
        <v>890</v>
      </c>
      <c r="AH359" s="127" t="str">
        <f t="shared" si="5"/>
        <v>FS</v>
      </c>
      <c r="AI359" s="127" t="b">
        <f>ISNUMBER(SEARCH("IRT",Table1[[#This Row],[Current_Status]]))</f>
        <v>0</v>
      </c>
      <c r="AJ359" s="128">
        <f>YEAR(Table1[[#This Row],[Project_Initiated]])</f>
        <v>2018</v>
      </c>
      <c r="AK359" s="67">
        <v>43647</v>
      </c>
      <c r="AL359" s="67" t="str">
        <f>IF(Table1[[#This Row],[Current_Status]]="Complete",IF(Table1[[#This Row],[Project_Description]]&gt;=DATE(2019,7,1),"FY 19 - 20","FY 18 - 19"),"")</f>
        <v>FY 18 - 19</v>
      </c>
      <c r="AX359"/>
      <c r="BA359" s="2"/>
    </row>
    <row r="360" spans="1:53" x14ac:dyDescent="0.25">
      <c r="A360" s="129" t="s">
        <v>654</v>
      </c>
      <c r="B360" s="129" t="s">
        <v>370</v>
      </c>
      <c r="C360" s="129" t="s">
        <v>654</v>
      </c>
      <c r="D360" s="130" t="b">
        <v>0</v>
      </c>
      <c r="E360" s="129" t="s">
        <v>194</v>
      </c>
      <c r="F360" s="129" t="s">
        <v>4250</v>
      </c>
      <c r="G360" s="133">
        <v>43592</v>
      </c>
      <c r="H360" s="129" t="s">
        <v>536</v>
      </c>
      <c r="I360" s="129" t="s">
        <v>655</v>
      </c>
      <c r="J360" s="129" t="s">
        <v>3354</v>
      </c>
      <c r="K360" s="129" t="s">
        <v>589</v>
      </c>
      <c r="L360" s="129" t="s">
        <v>198</v>
      </c>
      <c r="M360" s="129" t="s">
        <v>590</v>
      </c>
      <c r="N360" s="129" t="s">
        <v>370</v>
      </c>
      <c r="O360" s="129" t="s">
        <v>314</v>
      </c>
      <c r="P360" s="3"/>
      <c r="Q360" s="129" t="s">
        <v>656</v>
      </c>
      <c r="R360" s="129" t="s">
        <v>370</v>
      </c>
      <c r="S360" s="130" t="b">
        <v>0</v>
      </c>
      <c r="T360" s="3"/>
      <c r="U360" s="3"/>
      <c r="V360" s="131">
        <v>43319</v>
      </c>
      <c r="W360" s="129" t="s">
        <v>370</v>
      </c>
      <c r="X360" s="3"/>
      <c r="Y360" s="3"/>
      <c r="Z360" s="129" t="s">
        <v>370</v>
      </c>
      <c r="AA360" s="3"/>
      <c r="AB360" s="3"/>
      <c r="AC360" s="129" t="s">
        <v>3825</v>
      </c>
      <c r="AD360" s="3"/>
      <c r="AE360" s="129" t="s">
        <v>314</v>
      </c>
      <c r="AF360" s="129" t="s">
        <v>890</v>
      </c>
      <c r="AG360" s="129" t="s">
        <v>890</v>
      </c>
      <c r="AH360" s="127" t="str">
        <f t="shared" si="5"/>
        <v>FS</v>
      </c>
      <c r="AI360" s="127" t="b">
        <f>ISNUMBER(SEARCH("IRT",Table1[[#This Row],[Current_Status]]))</f>
        <v>0</v>
      </c>
      <c r="AJ360" s="128">
        <f>YEAR(Table1[[#This Row],[Project_Initiated]])</f>
        <v>2018</v>
      </c>
      <c r="AK360" s="67">
        <v>43647</v>
      </c>
      <c r="AL360" s="67" t="str">
        <f>IF(Table1[[#This Row],[Current_Status]]="Complete",IF(Table1[[#This Row],[Project_Description]]&gt;=DATE(2019,7,1),"FY 19 - 20","FY 18 - 19"),"")</f>
        <v>FY 18 - 19</v>
      </c>
      <c r="AX360"/>
      <c r="BA360" s="2"/>
    </row>
    <row r="361" spans="1:53" x14ac:dyDescent="0.25">
      <c r="A361" s="129" t="s">
        <v>657</v>
      </c>
      <c r="B361" s="129" t="s">
        <v>370</v>
      </c>
      <c r="C361" s="129" t="s">
        <v>657</v>
      </c>
      <c r="D361" s="130" t="b">
        <v>0</v>
      </c>
      <c r="E361" s="129" t="s">
        <v>194</v>
      </c>
      <c r="F361" s="129" t="s">
        <v>4251</v>
      </c>
      <c r="G361" s="133">
        <v>43592</v>
      </c>
      <c r="H361" s="129" t="s">
        <v>1312</v>
      </c>
      <c r="I361" s="129" t="s">
        <v>3267</v>
      </c>
      <c r="J361" s="129" t="s">
        <v>3375</v>
      </c>
      <c r="K361" s="129" t="s">
        <v>589</v>
      </c>
      <c r="L361" s="129" t="s">
        <v>198</v>
      </c>
      <c r="M361" s="129" t="s">
        <v>382</v>
      </c>
      <c r="N361" s="129" t="s">
        <v>370</v>
      </c>
      <c r="O361" s="129" t="s">
        <v>314</v>
      </c>
      <c r="P361" s="3"/>
      <c r="Q361" s="129" t="s">
        <v>658</v>
      </c>
      <c r="R361" s="129" t="s">
        <v>370</v>
      </c>
      <c r="S361" s="130" t="b">
        <v>0</v>
      </c>
      <c r="T361" s="3"/>
      <c r="U361" s="3"/>
      <c r="V361" s="131">
        <v>43333</v>
      </c>
      <c r="W361" s="129" t="s">
        <v>370</v>
      </c>
      <c r="X361" s="3"/>
      <c r="Y361" s="3"/>
      <c r="Z361" s="129" t="s">
        <v>370</v>
      </c>
      <c r="AA361" s="3"/>
      <c r="AB361" s="3"/>
      <c r="AC361" s="129" t="s">
        <v>3828</v>
      </c>
      <c r="AD361" s="3"/>
      <c r="AE361" s="129" t="s">
        <v>314</v>
      </c>
      <c r="AF361" s="129" t="s">
        <v>890</v>
      </c>
      <c r="AG361" s="129" t="s">
        <v>890</v>
      </c>
      <c r="AH361" s="127" t="str">
        <f t="shared" si="5"/>
        <v>FS</v>
      </c>
      <c r="AI361" s="127" t="b">
        <f>ISNUMBER(SEARCH("IRT",Table1[[#This Row],[Current_Status]]))</f>
        <v>0</v>
      </c>
      <c r="AJ361" s="128">
        <f>YEAR(Table1[[#This Row],[Project_Initiated]])</f>
        <v>2018</v>
      </c>
      <c r="AK361" s="67">
        <v>43647</v>
      </c>
      <c r="AL361" s="67" t="str">
        <f>IF(Table1[[#This Row],[Current_Status]]="Complete",IF(Table1[[#This Row],[Project_Description]]&gt;=DATE(2019,7,1),"FY 19 - 20","FY 18 - 19"),"")</f>
        <v/>
      </c>
      <c r="AX361"/>
      <c r="BA361" s="2"/>
    </row>
    <row r="362" spans="1:53" x14ac:dyDescent="0.25">
      <c r="A362" s="129" t="s">
        <v>659</v>
      </c>
      <c r="B362" s="129" t="s">
        <v>370</v>
      </c>
      <c r="C362" s="129" t="s">
        <v>659</v>
      </c>
      <c r="D362" s="130" t="b">
        <v>0</v>
      </c>
      <c r="E362" s="129" t="s">
        <v>194</v>
      </c>
      <c r="F362" s="129" t="s">
        <v>4252</v>
      </c>
      <c r="G362" s="133">
        <v>43570</v>
      </c>
      <c r="H362" s="129" t="s">
        <v>817</v>
      </c>
      <c r="I362" s="129" t="s">
        <v>660</v>
      </c>
      <c r="J362" s="129" t="s">
        <v>3354</v>
      </c>
      <c r="K362" s="129" t="s">
        <v>589</v>
      </c>
      <c r="L362" s="129" t="s">
        <v>198</v>
      </c>
      <c r="M362" s="129" t="s">
        <v>615</v>
      </c>
      <c r="N362" s="129" t="s">
        <v>370</v>
      </c>
      <c r="O362" s="129" t="s">
        <v>338</v>
      </c>
      <c r="P362" s="3"/>
      <c r="Q362" s="129" t="s">
        <v>661</v>
      </c>
      <c r="R362" s="129" t="s">
        <v>370</v>
      </c>
      <c r="S362" s="130" t="b">
        <v>0</v>
      </c>
      <c r="T362" s="3"/>
      <c r="U362" s="3"/>
      <c r="V362" s="131">
        <v>43326</v>
      </c>
      <c r="W362" s="129" t="s">
        <v>370</v>
      </c>
      <c r="X362" s="3"/>
      <c r="Y362" s="3"/>
      <c r="Z362" s="129" t="s">
        <v>370</v>
      </c>
      <c r="AA362" s="3"/>
      <c r="AB362" s="3"/>
      <c r="AC362" s="129" t="s">
        <v>3759</v>
      </c>
      <c r="AD362" s="3"/>
      <c r="AE362" s="129" t="s">
        <v>328</v>
      </c>
      <c r="AF362" s="129" t="s">
        <v>3760</v>
      </c>
      <c r="AG362" s="129" t="s">
        <v>3412</v>
      </c>
      <c r="AH362" s="127" t="str">
        <f t="shared" si="5"/>
        <v>FS</v>
      </c>
      <c r="AI362" s="127" t="b">
        <f>ISNUMBER(SEARCH("IRT",Table1[[#This Row],[Current_Status]]))</f>
        <v>0</v>
      </c>
      <c r="AJ362" s="128">
        <f>YEAR(Table1[[#This Row],[Project_Initiated]])</f>
        <v>2018</v>
      </c>
      <c r="AK362" s="67">
        <v>43647</v>
      </c>
      <c r="AL362" s="67" t="str">
        <f>IF(Table1[[#This Row],[Current_Status]]="Complete",IF(Table1[[#This Row],[Project_Description]]&gt;=DATE(2019,7,1),"FY 19 - 20","FY 18 - 19"),"")</f>
        <v>FY 18 - 19</v>
      </c>
      <c r="AX362"/>
      <c r="BA362" s="2"/>
    </row>
    <row r="363" spans="1:53" x14ac:dyDescent="0.25">
      <c r="A363" s="129" t="s">
        <v>1338</v>
      </c>
      <c r="B363" s="129" t="s">
        <v>370</v>
      </c>
      <c r="C363" s="129" t="s">
        <v>1338</v>
      </c>
      <c r="D363" s="130" t="b">
        <v>0</v>
      </c>
      <c r="E363" s="129" t="s">
        <v>194</v>
      </c>
      <c r="F363" s="129" t="s">
        <v>4253</v>
      </c>
      <c r="G363" s="133">
        <v>43383</v>
      </c>
      <c r="H363" s="129" t="s">
        <v>784</v>
      </c>
      <c r="I363" s="129" t="s">
        <v>3268</v>
      </c>
      <c r="J363" s="129" t="s">
        <v>3354</v>
      </c>
      <c r="K363" s="129" t="s">
        <v>589</v>
      </c>
      <c r="L363" s="129" t="s">
        <v>198</v>
      </c>
      <c r="M363" s="129" t="s">
        <v>337</v>
      </c>
      <c r="N363" s="129" t="s">
        <v>370</v>
      </c>
      <c r="O363" s="129" t="s">
        <v>314</v>
      </c>
      <c r="P363" s="3"/>
      <c r="Q363" s="129" t="s">
        <v>663</v>
      </c>
      <c r="R363" s="129" t="s">
        <v>370</v>
      </c>
      <c r="S363" s="130" t="b">
        <v>0</v>
      </c>
      <c r="T363" s="3"/>
      <c r="U363" s="3"/>
      <c r="V363" s="131">
        <v>43350</v>
      </c>
      <c r="W363" s="129" t="s">
        <v>370</v>
      </c>
      <c r="X363" s="3"/>
      <c r="Y363" s="3"/>
      <c r="Z363" s="129" t="s">
        <v>370</v>
      </c>
      <c r="AA363" s="3"/>
      <c r="AB363" s="3"/>
      <c r="AC363" s="129" t="s">
        <v>1333</v>
      </c>
      <c r="AD363" s="3"/>
      <c r="AE363" s="129" t="s">
        <v>314</v>
      </c>
      <c r="AF363" s="129" t="s">
        <v>1339</v>
      </c>
      <c r="AG363" s="129" t="s">
        <v>890</v>
      </c>
      <c r="AH363" s="127" t="str">
        <f t="shared" si="5"/>
        <v>FS</v>
      </c>
      <c r="AI363" s="127" t="b">
        <f>ISNUMBER(SEARCH("IRT",Table1[[#This Row],[Current_Status]]))</f>
        <v>0</v>
      </c>
      <c r="AJ363" s="128">
        <f>YEAR(Table1[[#This Row],[Project_Initiated]])</f>
        <v>2018</v>
      </c>
      <c r="AK363" s="67">
        <v>43647</v>
      </c>
      <c r="AL363" s="67" t="str">
        <f>IF(Table1[[#This Row],[Current_Status]]="Complete",IF(Table1[[#This Row],[Project_Description]]&gt;=DATE(2019,7,1),"FY 19 - 20","FY 18 - 19"),"")</f>
        <v>FY 18 - 19</v>
      </c>
      <c r="AX363"/>
      <c r="BA363" s="2"/>
    </row>
    <row r="364" spans="1:53" x14ac:dyDescent="0.25">
      <c r="A364" s="129" t="s">
        <v>664</v>
      </c>
      <c r="B364" s="129" t="s">
        <v>370</v>
      </c>
      <c r="C364" s="129" t="s">
        <v>664</v>
      </c>
      <c r="D364" s="130" t="b">
        <v>0</v>
      </c>
      <c r="E364" s="129" t="s">
        <v>194</v>
      </c>
      <c r="F364" s="129" t="s">
        <v>4254</v>
      </c>
      <c r="G364" s="133">
        <v>43476</v>
      </c>
      <c r="H364" s="129" t="s">
        <v>1312</v>
      </c>
      <c r="I364" s="129" t="s">
        <v>634</v>
      </c>
      <c r="J364" s="129" t="s">
        <v>3354</v>
      </c>
      <c r="K364" s="129" t="s">
        <v>589</v>
      </c>
      <c r="L364" s="129" t="s">
        <v>198</v>
      </c>
      <c r="M364" s="129" t="s">
        <v>382</v>
      </c>
      <c r="N364" s="129" t="s">
        <v>370</v>
      </c>
      <c r="O364" s="129" t="s">
        <v>314</v>
      </c>
      <c r="P364" s="3"/>
      <c r="Q364" s="129" t="s">
        <v>665</v>
      </c>
      <c r="R364" s="129" t="s">
        <v>370</v>
      </c>
      <c r="S364" s="130" t="b">
        <v>0</v>
      </c>
      <c r="T364" s="3"/>
      <c r="U364" s="3"/>
      <c r="V364" s="131">
        <v>43349</v>
      </c>
      <c r="W364" s="129" t="s">
        <v>370</v>
      </c>
      <c r="X364" s="3"/>
      <c r="Y364" s="3"/>
      <c r="Z364" s="129" t="s">
        <v>370</v>
      </c>
      <c r="AA364" s="3"/>
      <c r="AB364" s="3"/>
      <c r="AC364" s="129" t="s">
        <v>3425</v>
      </c>
      <c r="AD364" s="3"/>
      <c r="AE364" s="129" t="s">
        <v>314</v>
      </c>
      <c r="AF364" s="129" t="s">
        <v>1333</v>
      </c>
      <c r="AG364" s="129" t="s">
        <v>890</v>
      </c>
      <c r="AH364" s="127" t="str">
        <f t="shared" si="5"/>
        <v>FS</v>
      </c>
      <c r="AI364" s="127" t="b">
        <f>ISNUMBER(SEARCH("IRT",Table1[[#This Row],[Current_Status]]))</f>
        <v>0</v>
      </c>
      <c r="AJ364" s="128">
        <f>YEAR(Table1[[#This Row],[Project_Initiated]])</f>
        <v>2018</v>
      </c>
      <c r="AK364" s="67">
        <v>43647</v>
      </c>
      <c r="AL364" s="67" t="str">
        <f>IF(Table1[[#This Row],[Current_Status]]="Complete",IF(Table1[[#This Row],[Project_Description]]&gt;=DATE(2019,7,1),"FY 19 - 20","FY 18 - 19"),"")</f>
        <v>FY 18 - 19</v>
      </c>
      <c r="AX364"/>
      <c r="BA364" s="2"/>
    </row>
    <row r="365" spans="1:53" x14ac:dyDescent="0.25">
      <c r="A365" s="129" t="s">
        <v>666</v>
      </c>
      <c r="B365" s="129" t="s">
        <v>370</v>
      </c>
      <c r="C365" s="129" t="s">
        <v>666</v>
      </c>
      <c r="D365" s="130" t="b">
        <v>0</v>
      </c>
      <c r="E365" s="129" t="s">
        <v>194</v>
      </c>
      <c r="F365" s="129" t="s">
        <v>4255</v>
      </c>
      <c r="G365" s="133">
        <v>43476</v>
      </c>
      <c r="H365" s="129" t="s">
        <v>809</v>
      </c>
      <c r="I365" s="129" t="s">
        <v>667</v>
      </c>
      <c r="J365" s="129" t="s">
        <v>3354</v>
      </c>
      <c r="K365" s="129" t="s">
        <v>589</v>
      </c>
      <c r="L365" s="129" t="s">
        <v>198</v>
      </c>
      <c r="M365" s="129" t="s">
        <v>668</v>
      </c>
      <c r="N365" s="129" t="s">
        <v>370</v>
      </c>
      <c r="O365" s="129" t="s">
        <v>314</v>
      </c>
      <c r="P365" s="3"/>
      <c r="Q365" s="129" t="s">
        <v>669</v>
      </c>
      <c r="R365" s="129" t="s">
        <v>370</v>
      </c>
      <c r="S365" s="130" t="b">
        <v>0</v>
      </c>
      <c r="T365" s="3"/>
      <c r="U365" s="3"/>
      <c r="V365" s="131">
        <v>43342</v>
      </c>
      <c r="W365" s="129" t="s">
        <v>370</v>
      </c>
      <c r="X365" s="3"/>
      <c r="Y365" s="3"/>
      <c r="Z365" s="129" t="s">
        <v>370</v>
      </c>
      <c r="AA365" s="3"/>
      <c r="AB365" s="3"/>
      <c r="AC365" s="129" t="s">
        <v>3425</v>
      </c>
      <c r="AD365" s="3"/>
      <c r="AE365" s="129" t="s">
        <v>314</v>
      </c>
      <c r="AF365" s="129" t="s">
        <v>1333</v>
      </c>
      <c r="AG365" s="129" t="s">
        <v>890</v>
      </c>
      <c r="AH365" s="127" t="str">
        <f t="shared" si="5"/>
        <v>FS</v>
      </c>
      <c r="AI365" s="127" t="b">
        <f>ISNUMBER(SEARCH("IRT",Table1[[#This Row],[Current_Status]]))</f>
        <v>0</v>
      </c>
      <c r="AJ365" s="128">
        <f>YEAR(Table1[[#This Row],[Project_Initiated]])</f>
        <v>2018</v>
      </c>
      <c r="AK365" s="67">
        <v>43647</v>
      </c>
      <c r="AL365" s="67" t="str">
        <f>IF(Table1[[#This Row],[Current_Status]]="Complete",IF(Table1[[#This Row],[Project_Description]]&gt;=DATE(2019,7,1),"FY 19 - 20","FY 18 - 19"),"")</f>
        <v>FY 18 - 19</v>
      </c>
      <c r="AX365"/>
      <c r="BA365" s="2"/>
    </row>
    <row r="366" spans="1:53" x14ac:dyDescent="0.25">
      <c r="A366" s="129" t="s">
        <v>670</v>
      </c>
      <c r="B366" s="129" t="s">
        <v>370</v>
      </c>
      <c r="C366" s="129" t="s">
        <v>670</v>
      </c>
      <c r="D366" s="130" t="b">
        <v>0</v>
      </c>
      <c r="E366" s="129" t="s">
        <v>194</v>
      </c>
      <c r="F366" s="129" t="s">
        <v>4256</v>
      </c>
      <c r="G366" s="133">
        <v>43592</v>
      </c>
      <c r="H366" s="129" t="s">
        <v>773</v>
      </c>
      <c r="I366" s="129" t="s">
        <v>378</v>
      </c>
      <c r="J366" s="129" t="s">
        <v>3354</v>
      </c>
      <c r="K366" s="129" t="s">
        <v>589</v>
      </c>
      <c r="L366" s="129" t="s">
        <v>198</v>
      </c>
      <c r="M366" s="129" t="s">
        <v>649</v>
      </c>
      <c r="N366" s="129" t="s">
        <v>370</v>
      </c>
      <c r="O366" s="129" t="s">
        <v>314</v>
      </c>
      <c r="P366" s="3"/>
      <c r="Q366" s="129" t="s">
        <v>671</v>
      </c>
      <c r="R366" s="129" t="s">
        <v>370</v>
      </c>
      <c r="S366" s="130" t="b">
        <v>0</v>
      </c>
      <c r="T366" s="3"/>
      <c r="U366" s="3"/>
      <c r="V366" s="131">
        <v>43349</v>
      </c>
      <c r="W366" s="129" t="s">
        <v>370</v>
      </c>
      <c r="X366" s="3"/>
      <c r="Y366" s="3"/>
      <c r="Z366" s="129" t="s">
        <v>370</v>
      </c>
      <c r="AA366" s="3"/>
      <c r="AB366" s="3"/>
      <c r="AC366" s="129" t="s">
        <v>3825</v>
      </c>
      <c r="AD366" s="3"/>
      <c r="AE366" s="129" t="s">
        <v>314</v>
      </c>
      <c r="AF366" s="129" t="s">
        <v>1333</v>
      </c>
      <c r="AG366" s="129" t="s">
        <v>890</v>
      </c>
      <c r="AH366" s="127" t="str">
        <f t="shared" si="5"/>
        <v>FS</v>
      </c>
      <c r="AI366" s="127" t="b">
        <f>ISNUMBER(SEARCH("IRT",Table1[[#This Row],[Current_Status]]))</f>
        <v>0</v>
      </c>
      <c r="AJ366" s="128">
        <f>YEAR(Table1[[#This Row],[Project_Initiated]])</f>
        <v>2018</v>
      </c>
      <c r="AK366" s="67">
        <v>43647</v>
      </c>
      <c r="AL366" s="67" t="str">
        <f>IF(Table1[[#This Row],[Current_Status]]="Complete",IF(Table1[[#This Row],[Project_Description]]&gt;=DATE(2019,7,1),"FY 19 - 20","FY 18 - 19"),"")</f>
        <v>FY 18 - 19</v>
      </c>
      <c r="AX366"/>
      <c r="BA366" s="2"/>
    </row>
    <row r="367" spans="1:53" x14ac:dyDescent="0.25">
      <c r="A367" s="129" t="s">
        <v>1356</v>
      </c>
      <c r="B367" s="129" t="s">
        <v>370</v>
      </c>
      <c r="C367" s="129" t="s">
        <v>1356</v>
      </c>
      <c r="D367" s="130" t="b">
        <v>0</v>
      </c>
      <c r="E367" s="129" t="s">
        <v>194</v>
      </c>
      <c r="F367" s="129" t="s">
        <v>4259</v>
      </c>
      <c r="G367" s="133">
        <v>43592</v>
      </c>
      <c r="H367" s="129" t="s">
        <v>805</v>
      </c>
      <c r="I367" s="129" t="s">
        <v>3246</v>
      </c>
      <c r="J367" s="129" t="s">
        <v>3354</v>
      </c>
      <c r="K367" s="129" t="s">
        <v>589</v>
      </c>
      <c r="L367" s="129" t="s">
        <v>198</v>
      </c>
      <c r="M367" s="129" t="s">
        <v>386</v>
      </c>
      <c r="N367" s="129" t="s">
        <v>370</v>
      </c>
      <c r="O367" s="129" t="s">
        <v>314</v>
      </c>
      <c r="P367" s="3"/>
      <c r="Q367" s="129" t="s">
        <v>423</v>
      </c>
      <c r="R367" s="129" t="s">
        <v>370</v>
      </c>
      <c r="S367" s="130" t="b">
        <v>0</v>
      </c>
      <c r="T367" s="3"/>
      <c r="U367" s="3"/>
      <c r="V367" s="131">
        <v>43360</v>
      </c>
      <c r="W367" s="129" t="s">
        <v>370</v>
      </c>
      <c r="X367" s="3"/>
      <c r="Y367" s="3"/>
      <c r="Z367" s="129" t="s">
        <v>370</v>
      </c>
      <c r="AA367" s="3"/>
      <c r="AB367" s="3"/>
      <c r="AC367" s="129" t="s">
        <v>3825</v>
      </c>
      <c r="AD367" s="3"/>
      <c r="AE367" s="129" t="s">
        <v>314</v>
      </c>
      <c r="AF367" s="129" t="s">
        <v>890</v>
      </c>
      <c r="AG367" s="129" t="s">
        <v>890</v>
      </c>
      <c r="AH367" s="127" t="str">
        <f t="shared" si="5"/>
        <v>FS</v>
      </c>
      <c r="AI367" s="127" t="b">
        <f>ISNUMBER(SEARCH("IRT",Table1[[#This Row],[Current_Status]]))</f>
        <v>0</v>
      </c>
      <c r="AJ367" s="128">
        <f>YEAR(Table1[[#This Row],[Project_Initiated]])</f>
        <v>2018</v>
      </c>
      <c r="AK367" s="67">
        <v>43647</v>
      </c>
      <c r="AL367" s="67" t="str">
        <f>IF(Table1[[#This Row],[Current_Status]]="Complete",IF(Table1[[#This Row],[Project_Description]]&gt;=DATE(2019,7,1),"FY 19 - 20","FY 18 - 19"),"")</f>
        <v>FY 18 - 19</v>
      </c>
      <c r="AX367"/>
      <c r="BA367" s="2"/>
    </row>
    <row r="368" spans="1:53" x14ac:dyDescent="0.25">
      <c r="A368" s="129" t="s">
        <v>3919</v>
      </c>
      <c r="B368" s="129" t="s">
        <v>370</v>
      </c>
      <c r="C368" s="129" t="s">
        <v>3919</v>
      </c>
      <c r="D368" s="130" t="b">
        <v>0</v>
      </c>
      <c r="E368" s="129" t="s">
        <v>194</v>
      </c>
      <c r="F368" s="129" t="s">
        <v>4257</v>
      </c>
      <c r="G368" s="129"/>
      <c r="H368" s="129" t="s">
        <v>821</v>
      </c>
      <c r="I368" s="129" t="s">
        <v>4258</v>
      </c>
      <c r="J368" s="129" t="s">
        <v>3355</v>
      </c>
      <c r="K368" s="129" t="s">
        <v>589</v>
      </c>
      <c r="L368" s="129" t="s">
        <v>198</v>
      </c>
      <c r="M368" s="129" t="s">
        <v>382</v>
      </c>
      <c r="N368" s="129" t="s">
        <v>370</v>
      </c>
      <c r="O368" s="129" t="s">
        <v>314</v>
      </c>
      <c r="P368" s="3"/>
      <c r="Q368" s="129" t="s">
        <v>423</v>
      </c>
      <c r="R368" s="129" t="s">
        <v>370</v>
      </c>
      <c r="S368" s="130" t="b">
        <v>0</v>
      </c>
      <c r="T368" s="3"/>
      <c r="U368" s="3"/>
      <c r="V368" s="131">
        <v>43599</v>
      </c>
      <c r="W368" s="129" t="s">
        <v>370</v>
      </c>
      <c r="X368" s="3"/>
      <c r="Y368" s="3"/>
      <c r="Z368" s="129" t="s">
        <v>370</v>
      </c>
      <c r="AA368" s="3"/>
      <c r="AB368" s="3"/>
      <c r="AC368" s="129" t="s">
        <v>370</v>
      </c>
      <c r="AD368" s="3"/>
      <c r="AE368" s="129" t="s">
        <v>370</v>
      </c>
      <c r="AF368" s="129" t="s">
        <v>370</v>
      </c>
      <c r="AG368" s="129" t="s">
        <v>370</v>
      </c>
      <c r="AH368" s="127" t="str">
        <f t="shared" si="5"/>
        <v>FS</v>
      </c>
      <c r="AI368" s="127" t="b">
        <f>ISNUMBER(SEARCH("IRT",Table1[[#This Row],[Current_Status]]))</f>
        <v>0</v>
      </c>
      <c r="AJ368" s="128">
        <f>YEAR(Table1[[#This Row],[Project_Initiated]])</f>
        <v>2019</v>
      </c>
      <c r="AK368" s="67">
        <v>43647</v>
      </c>
      <c r="AL368" s="67" t="str">
        <f>IF(Table1[[#This Row],[Current_Status]]="Complete",IF(Table1[[#This Row],[Project_Description]]&gt;=DATE(2019,7,1),"FY 19 - 20","FY 18 - 19"),"")</f>
        <v/>
      </c>
      <c r="AX368"/>
      <c r="BA368" s="2"/>
    </row>
    <row r="369" spans="1:53" x14ac:dyDescent="0.25">
      <c r="A369" s="129" t="s">
        <v>672</v>
      </c>
      <c r="B369" s="129" t="s">
        <v>370</v>
      </c>
      <c r="C369" s="129" t="s">
        <v>672</v>
      </c>
      <c r="D369" s="130" t="b">
        <v>0</v>
      </c>
      <c r="E369" s="129" t="s">
        <v>194</v>
      </c>
      <c r="F369" s="129" t="s">
        <v>4260</v>
      </c>
      <c r="G369" s="133">
        <v>43497</v>
      </c>
      <c r="H369" s="129" t="s">
        <v>335</v>
      </c>
      <c r="I369" s="129" t="s">
        <v>673</v>
      </c>
      <c r="J369" s="129" t="s">
        <v>3354</v>
      </c>
      <c r="K369" s="129" t="s">
        <v>589</v>
      </c>
      <c r="L369" s="129" t="s">
        <v>198</v>
      </c>
      <c r="M369" s="129" t="s">
        <v>337</v>
      </c>
      <c r="N369" s="129" t="s">
        <v>370</v>
      </c>
      <c r="O369" s="129" t="s">
        <v>338</v>
      </c>
      <c r="P369" s="3"/>
      <c r="Q369" s="129" t="s">
        <v>423</v>
      </c>
      <c r="R369" s="129" t="s">
        <v>565</v>
      </c>
      <c r="S369" s="130" t="b">
        <v>1</v>
      </c>
      <c r="T369" s="3"/>
      <c r="U369" s="3"/>
      <c r="V369" s="131">
        <v>43311</v>
      </c>
      <c r="W369" s="129" t="s">
        <v>370</v>
      </c>
      <c r="X369" s="3"/>
      <c r="Y369" s="3"/>
      <c r="Z369" s="129" t="s">
        <v>370</v>
      </c>
      <c r="AA369" s="3"/>
      <c r="AB369" s="3"/>
      <c r="AC369" s="129" t="s">
        <v>3524</v>
      </c>
      <c r="AD369" s="131">
        <v>43334</v>
      </c>
      <c r="AE369" s="129" t="s">
        <v>849</v>
      </c>
      <c r="AF369" s="129" t="s">
        <v>3525</v>
      </c>
      <c r="AG369" s="129" t="s">
        <v>3412</v>
      </c>
      <c r="AH369" s="127" t="str">
        <f t="shared" si="5"/>
        <v>FS</v>
      </c>
      <c r="AI369" s="127" t="b">
        <f>ISNUMBER(SEARCH("IRT",Table1[[#This Row],[Current_Status]]))</f>
        <v>0</v>
      </c>
      <c r="AJ369" s="128">
        <f>YEAR(Table1[[#This Row],[Project_Initiated]])</f>
        <v>2018</v>
      </c>
      <c r="AK369" s="67">
        <v>43647</v>
      </c>
      <c r="AL369" s="67" t="str">
        <f>IF(Table1[[#This Row],[Current_Status]]="Complete",IF(Table1[[#This Row],[Project_Description]]&gt;=DATE(2019,7,1),"FY 19 - 20","FY 18 - 19"),"")</f>
        <v>FY 18 - 19</v>
      </c>
      <c r="AX369"/>
      <c r="BA369" s="2"/>
    </row>
    <row r="370" spans="1:53" x14ac:dyDescent="0.25">
      <c r="A370" s="129" t="s">
        <v>674</v>
      </c>
      <c r="B370" s="129" t="s">
        <v>370</v>
      </c>
      <c r="C370" s="129" t="s">
        <v>674</v>
      </c>
      <c r="D370" s="130" t="b">
        <v>0</v>
      </c>
      <c r="E370" s="129" t="s">
        <v>194</v>
      </c>
      <c r="F370" s="129" t="s">
        <v>4261</v>
      </c>
      <c r="G370" s="133">
        <v>43480</v>
      </c>
      <c r="H370" s="129" t="s">
        <v>784</v>
      </c>
      <c r="I370" s="129" t="s">
        <v>675</v>
      </c>
      <c r="J370" s="129" t="s">
        <v>3354</v>
      </c>
      <c r="K370" s="129" t="s">
        <v>589</v>
      </c>
      <c r="L370" s="129" t="s">
        <v>198</v>
      </c>
      <c r="M370" s="129" t="s">
        <v>337</v>
      </c>
      <c r="N370" s="129" t="s">
        <v>370</v>
      </c>
      <c r="O370" s="129" t="s">
        <v>314</v>
      </c>
      <c r="P370" s="3"/>
      <c r="Q370" s="129" t="s">
        <v>676</v>
      </c>
      <c r="R370" s="129" t="s">
        <v>370</v>
      </c>
      <c r="S370" s="130" t="b">
        <v>0</v>
      </c>
      <c r="T370" s="3"/>
      <c r="U370" s="3"/>
      <c r="V370" s="131">
        <v>43322</v>
      </c>
      <c r="W370" s="129" t="s">
        <v>370</v>
      </c>
      <c r="X370" s="3"/>
      <c r="Y370" s="3"/>
      <c r="Z370" s="129" t="s">
        <v>370</v>
      </c>
      <c r="AA370" s="3"/>
      <c r="AB370" s="3"/>
      <c r="AC370" s="129" t="s">
        <v>890</v>
      </c>
      <c r="AD370" s="3"/>
      <c r="AE370" s="129" t="s">
        <v>314</v>
      </c>
      <c r="AF370" s="129" t="s">
        <v>3510</v>
      </c>
      <c r="AG370" s="129" t="s">
        <v>890</v>
      </c>
      <c r="AH370" s="127" t="str">
        <f t="shared" si="5"/>
        <v>FS</v>
      </c>
      <c r="AI370" s="127" t="b">
        <f>ISNUMBER(SEARCH("IRT",Table1[[#This Row],[Current_Status]]))</f>
        <v>0</v>
      </c>
      <c r="AJ370" s="128">
        <f>YEAR(Table1[[#This Row],[Project_Initiated]])</f>
        <v>2018</v>
      </c>
      <c r="AK370" s="67">
        <v>43647</v>
      </c>
      <c r="AL370" s="67" t="str">
        <f>IF(Table1[[#This Row],[Current_Status]]="Complete",IF(Table1[[#This Row],[Project_Description]]&gt;=DATE(2019,7,1),"FY 19 - 20","FY 18 - 19"),"")</f>
        <v>FY 18 - 19</v>
      </c>
      <c r="AX370"/>
      <c r="BA370" s="2"/>
    </row>
    <row r="371" spans="1:53" x14ac:dyDescent="0.25">
      <c r="A371" s="129" t="s">
        <v>677</v>
      </c>
      <c r="B371" s="129" t="s">
        <v>370</v>
      </c>
      <c r="C371" s="129" t="s">
        <v>677</v>
      </c>
      <c r="D371" s="130" t="b">
        <v>0</v>
      </c>
      <c r="E371" s="129" t="s">
        <v>194</v>
      </c>
      <c r="F371" s="129" t="s">
        <v>4262</v>
      </c>
      <c r="G371" s="129" t="s">
        <v>399</v>
      </c>
      <c r="H371" s="129" t="s">
        <v>693</v>
      </c>
      <c r="I371" s="129" t="s">
        <v>423</v>
      </c>
      <c r="J371" s="129" t="s">
        <v>3372</v>
      </c>
      <c r="K371" s="129" t="s">
        <v>589</v>
      </c>
      <c r="L371" s="129" t="s">
        <v>198</v>
      </c>
      <c r="M371" s="129" t="s">
        <v>386</v>
      </c>
      <c r="N371" s="129" t="s">
        <v>370</v>
      </c>
      <c r="O371" s="129" t="s">
        <v>314</v>
      </c>
      <c r="P371" s="3"/>
      <c r="Q371" s="129" t="s">
        <v>678</v>
      </c>
      <c r="R371" s="129" t="s">
        <v>370</v>
      </c>
      <c r="S371" s="130" t="b">
        <v>0</v>
      </c>
      <c r="T371" s="3"/>
      <c r="U371" s="3"/>
      <c r="V371" s="131">
        <v>43329</v>
      </c>
      <c r="W371" s="129" t="s">
        <v>370</v>
      </c>
      <c r="X371" s="3"/>
      <c r="Y371" s="3"/>
      <c r="Z371" s="129" t="s">
        <v>370</v>
      </c>
      <c r="AA371" s="3"/>
      <c r="AB371" s="3"/>
      <c r="AC371" s="129" t="s">
        <v>3385</v>
      </c>
      <c r="AD371" s="3"/>
      <c r="AE371" s="129" t="s">
        <v>314</v>
      </c>
      <c r="AF371" s="129" t="s">
        <v>890</v>
      </c>
      <c r="AG371" s="129" t="s">
        <v>890</v>
      </c>
      <c r="AH371" s="127" t="str">
        <f t="shared" si="5"/>
        <v>FS</v>
      </c>
      <c r="AI371" s="127" t="b">
        <f>ISNUMBER(SEARCH("IRT",Table1[[#This Row],[Current_Status]]))</f>
        <v>0</v>
      </c>
      <c r="AJ371" s="128">
        <f>YEAR(Table1[[#This Row],[Project_Initiated]])</f>
        <v>2018</v>
      </c>
      <c r="AK371" s="67">
        <v>43647</v>
      </c>
      <c r="AL371" s="67" t="str">
        <f>IF(Table1[[#This Row],[Current_Status]]="Complete",IF(Table1[[#This Row],[Project_Description]]&gt;=DATE(2019,7,1),"FY 19 - 20","FY 18 - 19"),"")</f>
        <v/>
      </c>
      <c r="AX371"/>
      <c r="BA371" s="2"/>
    </row>
    <row r="372" spans="1:53" x14ac:dyDescent="0.25">
      <c r="A372" s="129" t="s">
        <v>679</v>
      </c>
      <c r="B372" s="129" t="s">
        <v>370</v>
      </c>
      <c r="C372" s="129" t="s">
        <v>679</v>
      </c>
      <c r="D372" s="130" t="b">
        <v>0</v>
      </c>
      <c r="E372" s="129" t="s">
        <v>194</v>
      </c>
      <c r="F372" s="129" t="s">
        <v>4263</v>
      </c>
      <c r="G372" s="133">
        <v>43448</v>
      </c>
      <c r="H372" s="129" t="s">
        <v>807</v>
      </c>
      <c r="I372" s="129" t="s">
        <v>680</v>
      </c>
      <c r="J372" s="129" t="s">
        <v>3354</v>
      </c>
      <c r="K372" s="129" t="s">
        <v>589</v>
      </c>
      <c r="L372" s="129" t="s">
        <v>198</v>
      </c>
      <c r="M372" s="129" t="s">
        <v>681</v>
      </c>
      <c r="N372" s="129" t="s">
        <v>370</v>
      </c>
      <c r="O372" s="129" t="s">
        <v>338</v>
      </c>
      <c r="P372" s="3"/>
      <c r="Q372" s="129" t="s">
        <v>425</v>
      </c>
      <c r="R372" s="129" t="s">
        <v>370</v>
      </c>
      <c r="S372" s="130" t="b">
        <v>1</v>
      </c>
      <c r="T372" s="3"/>
      <c r="U372" s="3"/>
      <c r="V372" s="131">
        <v>43315</v>
      </c>
      <c r="W372" s="129" t="s">
        <v>370</v>
      </c>
      <c r="X372" s="3"/>
      <c r="Y372" s="3"/>
      <c r="Z372" s="129" t="s">
        <v>370</v>
      </c>
      <c r="AA372" s="3"/>
      <c r="AB372" s="3"/>
      <c r="AC372" s="129" t="s">
        <v>3404</v>
      </c>
      <c r="AD372" s="3"/>
      <c r="AE372" s="129" t="s">
        <v>849</v>
      </c>
      <c r="AF372" s="129" t="s">
        <v>3269</v>
      </c>
      <c r="AG372" s="129" t="s">
        <v>3412</v>
      </c>
      <c r="AH372" s="127" t="str">
        <f t="shared" si="5"/>
        <v>FS</v>
      </c>
      <c r="AI372" s="127" t="b">
        <f>ISNUMBER(SEARCH("IRT",Table1[[#This Row],[Current_Status]]))</f>
        <v>0</v>
      </c>
      <c r="AJ372" s="128">
        <f>YEAR(Table1[[#This Row],[Project_Initiated]])</f>
        <v>2018</v>
      </c>
      <c r="AK372" s="67">
        <v>43647</v>
      </c>
      <c r="AL372" s="67" t="str">
        <f>IF(Table1[[#This Row],[Current_Status]]="Complete",IF(Table1[[#This Row],[Project_Description]]&gt;=DATE(2019,7,1),"FY 19 - 20","FY 18 - 19"),"")</f>
        <v>FY 18 - 19</v>
      </c>
      <c r="AX372"/>
      <c r="BA372" s="2"/>
    </row>
    <row r="373" spans="1:53" x14ac:dyDescent="0.25">
      <c r="A373" s="129" t="s">
        <v>3920</v>
      </c>
      <c r="B373" s="129" t="s">
        <v>370</v>
      </c>
      <c r="C373" s="129" t="s">
        <v>3920</v>
      </c>
      <c r="D373" s="130" t="b">
        <v>0</v>
      </c>
      <c r="E373" s="129" t="s">
        <v>194</v>
      </c>
      <c r="F373" s="129" t="s">
        <v>4264</v>
      </c>
      <c r="G373" s="129"/>
      <c r="H373" s="129" t="s">
        <v>821</v>
      </c>
      <c r="I373" s="129" t="s">
        <v>3215</v>
      </c>
      <c r="J373" s="129" t="s">
        <v>3355</v>
      </c>
      <c r="K373" s="129" t="s">
        <v>589</v>
      </c>
      <c r="L373" s="129" t="s">
        <v>198</v>
      </c>
      <c r="M373" s="129" t="s">
        <v>382</v>
      </c>
      <c r="N373" s="129" t="s">
        <v>370</v>
      </c>
      <c r="O373" s="129" t="s">
        <v>314</v>
      </c>
      <c r="P373" s="3"/>
      <c r="Q373" s="129" t="s">
        <v>425</v>
      </c>
      <c r="R373" s="129" t="s">
        <v>370</v>
      </c>
      <c r="S373" s="130" t="b">
        <v>0</v>
      </c>
      <c r="T373" s="3"/>
      <c r="U373" s="3"/>
      <c r="V373" s="131">
        <v>43599</v>
      </c>
      <c r="W373" s="129" t="s">
        <v>370</v>
      </c>
      <c r="X373" s="3"/>
      <c r="Y373" s="3"/>
      <c r="Z373" s="129" t="s">
        <v>370</v>
      </c>
      <c r="AA373" s="3"/>
      <c r="AB373" s="3"/>
      <c r="AC373" s="129" t="s">
        <v>370</v>
      </c>
      <c r="AD373" s="3"/>
      <c r="AE373" s="129" t="s">
        <v>370</v>
      </c>
      <c r="AF373" s="129" t="s">
        <v>370</v>
      </c>
      <c r="AG373" s="129" t="s">
        <v>370</v>
      </c>
      <c r="AH373" s="127" t="str">
        <f t="shared" si="5"/>
        <v>FS</v>
      </c>
      <c r="AI373" s="127" t="b">
        <f>ISNUMBER(SEARCH("IRT",Table1[[#This Row],[Current_Status]]))</f>
        <v>0</v>
      </c>
      <c r="AJ373" s="128">
        <f>YEAR(Table1[[#This Row],[Project_Initiated]])</f>
        <v>2019</v>
      </c>
      <c r="AK373" s="67">
        <v>43647</v>
      </c>
      <c r="AL373" s="67" t="str">
        <f>IF(Table1[[#This Row],[Current_Status]]="Complete",IF(Table1[[#This Row],[Project_Description]]&gt;=DATE(2019,7,1),"FY 19 - 20","FY 18 - 19"),"")</f>
        <v/>
      </c>
      <c r="AX373"/>
      <c r="BA373" s="2"/>
    </row>
    <row r="374" spans="1:53" x14ac:dyDescent="0.25">
      <c r="A374" s="129" t="s">
        <v>1331</v>
      </c>
      <c r="B374" s="129" t="s">
        <v>370</v>
      </c>
      <c r="C374" s="129" t="s">
        <v>1331</v>
      </c>
      <c r="D374" s="130" t="b">
        <v>0</v>
      </c>
      <c r="E374" s="129" t="s">
        <v>194</v>
      </c>
      <c r="F374" s="129" t="s">
        <v>4265</v>
      </c>
      <c r="G374" s="133">
        <v>43383</v>
      </c>
      <c r="H374" s="129" t="s">
        <v>817</v>
      </c>
      <c r="I374" s="129" t="s">
        <v>3270</v>
      </c>
      <c r="J374" s="129" t="s">
        <v>3354</v>
      </c>
      <c r="K374" s="129" t="s">
        <v>589</v>
      </c>
      <c r="L374" s="129" t="s">
        <v>198</v>
      </c>
      <c r="M374" s="129" t="s">
        <v>1332</v>
      </c>
      <c r="N374" s="129" t="s">
        <v>370</v>
      </c>
      <c r="O374" s="129" t="s">
        <v>314</v>
      </c>
      <c r="P374" s="3"/>
      <c r="Q374" s="129" t="s">
        <v>426</v>
      </c>
      <c r="R374" s="129" t="s">
        <v>370</v>
      </c>
      <c r="S374" s="130" t="b">
        <v>1</v>
      </c>
      <c r="T374" s="3"/>
      <c r="U374" s="3"/>
      <c r="V374" s="131">
        <v>43342</v>
      </c>
      <c r="W374" s="129" t="s">
        <v>370</v>
      </c>
      <c r="X374" s="3"/>
      <c r="Y374" s="3"/>
      <c r="Z374" s="129" t="s">
        <v>370</v>
      </c>
      <c r="AA374" s="3"/>
      <c r="AB374" s="3"/>
      <c r="AC374" s="129" t="s">
        <v>1333</v>
      </c>
      <c r="AD374" s="3"/>
      <c r="AE374" s="129" t="s">
        <v>314</v>
      </c>
      <c r="AF374" s="129" t="s">
        <v>1333</v>
      </c>
      <c r="AG374" s="129" t="s">
        <v>890</v>
      </c>
      <c r="AH374" s="127" t="str">
        <f t="shared" si="5"/>
        <v>FS</v>
      </c>
      <c r="AI374" s="127" t="b">
        <f>ISNUMBER(SEARCH("IRT",Table1[[#This Row],[Current_Status]]))</f>
        <v>0</v>
      </c>
      <c r="AJ374" s="128">
        <f>YEAR(Table1[[#This Row],[Project_Initiated]])</f>
        <v>2018</v>
      </c>
      <c r="AK374" s="67">
        <v>43647</v>
      </c>
      <c r="AL374" s="67" t="str">
        <f>IF(Table1[[#This Row],[Current_Status]]="Complete",IF(Table1[[#This Row],[Project_Description]]&gt;=DATE(2019,7,1),"FY 19 - 20","FY 18 - 19"),"")</f>
        <v>FY 18 - 19</v>
      </c>
      <c r="AX374"/>
      <c r="BA374" s="2"/>
    </row>
    <row r="375" spans="1:53" x14ac:dyDescent="0.25">
      <c r="A375" s="129" t="s">
        <v>3232</v>
      </c>
      <c r="B375" s="129" t="s">
        <v>370</v>
      </c>
      <c r="C375" s="129" t="s">
        <v>3232</v>
      </c>
      <c r="D375" s="130" t="b">
        <v>0</v>
      </c>
      <c r="E375" s="129" t="s">
        <v>194</v>
      </c>
      <c r="F375" s="129" t="s">
        <v>4267</v>
      </c>
      <c r="G375" s="133">
        <v>43528</v>
      </c>
      <c r="H375" s="129" t="s">
        <v>817</v>
      </c>
      <c r="I375" s="129" t="s">
        <v>3233</v>
      </c>
      <c r="J375" s="129" t="s">
        <v>3354</v>
      </c>
      <c r="K375" s="129" t="s">
        <v>589</v>
      </c>
      <c r="L375" s="129" t="s">
        <v>198</v>
      </c>
      <c r="M375" s="129" t="s">
        <v>1332</v>
      </c>
      <c r="N375" s="129" t="s">
        <v>370</v>
      </c>
      <c r="O375" s="129" t="s">
        <v>314</v>
      </c>
      <c r="P375" s="3"/>
      <c r="Q375" s="129" t="s">
        <v>426</v>
      </c>
      <c r="R375" s="129" t="s">
        <v>370</v>
      </c>
      <c r="S375" s="130" t="b">
        <v>0</v>
      </c>
      <c r="T375" s="3"/>
      <c r="U375" s="3"/>
      <c r="V375" s="131">
        <v>43402</v>
      </c>
      <c r="W375" s="129" t="s">
        <v>370</v>
      </c>
      <c r="X375" s="3"/>
      <c r="Y375" s="3"/>
      <c r="Z375" s="129" t="s">
        <v>370</v>
      </c>
      <c r="AA375" s="3"/>
      <c r="AB375" s="3"/>
      <c r="AC375" s="129" t="s">
        <v>3639</v>
      </c>
      <c r="AD375" s="3"/>
      <c r="AE375" s="129" t="s">
        <v>314</v>
      </c>
      <c r="AF375" s="129" t="s">
        <v>890</v>
      </c>
      <c r="AG375" s="129" t="s">
        <v>890</v>
      </c>
      <c r="AH375" s="127" t="str">
        <f t="shared" si="5"/>
        <v>FS</v>
      </c>
      <c r="AI375" s="127" t="b">
        <f>ISNUMBER(SEARCH("IRT",Table1[[#This Row],[Current_Status]]))</f>
        <v>0</v>
      </c>
      <c r="AJ375" s="128">
        <f>YEAR(Table1[[#This Row],[Project_Initiated]])</f>
        <v>2018</v>
      </c>
      <c r="AK375" s="67">
        <v>43647</v>
      </c>
      <c r="AL375" s="67" t="str">
        <f>IF(Table1[[#This Row],[Current_Status]]="Complete",IF(Table1[[#This Row],[Project_Description]]&gt;=DATE(2019,7,1),"FY 19 - 20","FY 18 - 19"),"")</f>
        <v>FY 18 - 19</v>
      </c>
      <c r="AX375"/>
      <c r="BA375" s="2"/>
    </row>
    <row r="376" spans="1:53" x14ac:dyDescent="0.25">
      <c r="A376" s="129" t="s">
        <v>3921</v>
      </c>
      <c r="B376" s="129" t="s">
        <v>370</v>
      </c>
      <c r="C376" s="129" t="s">
        <v>3921</v>
      </c>
      <c r="D376" s="130" t="b">
        <v>0</v>
      </c>
      <c r="E376" s="129" t="s">
        <v>194</v>
      </c>
      <c r="F376" s="129" t="s">
        <v>4266</v>
      </c>
      <c r="G376" s="129"/>
      <c r="H376" s="129" t="s">
        <v>821</v>
      </c>
      <c r="I376" s="129" t="s">
        <v>622</v>
      </c>
      <c r="J376" s="129" t="s">
        <v>3355</v>
      </c>
      <c r="K376" s="129" t="s">
        <v>589</v>
      </c>
      <c r="L376" s="129" t="s">
        <v>198</v>
      </c>
      <c r="M376" s="129" t="s">
        <v>382</v>
      </c>
      <c r="N376" s="129" t="s">
        <v>370</v>
      </c>
      <c r="O376" s="129" t="s">
        <v>314</v>
      </c>
      <c r="P376" s="3"/>
      <c r="Q376" s="129" t="s">
        <v>426</v>
      </c>
      <c r="R376" s="129" t="s">
        <v>370</v>
      </c>
      <c r="S376" s="130" t="b">
        <v>0</v>
      </c>
      <c r="T376" s="3"/>
      <c r="U376" s="3"/>
      <c r="V376" s="131">
        <v>43599</v>
      </c>
      <c r="W376" s="129" t="s">
        <v>370</v>
      </c>
      <c r="X376" s="3"/>
      <c r="Y376" s="3"/>
      <c r="Z376" s="129" t="s">
        <v>370</v>
      </c>
      <c r="AA376" s="3"/>
      <c r="AB376" s="3"/>
      <c r="AC376" s="129" t="s">
        <v>370</v>
      </c>
      <c r="AD376" s="3"/>
      <c r="AE376" s="129" t="s">
        <v>370</v>
      </c>
      <c r="AF376" s="129" t="s">
        <v>370</v>
      </c>
      <c r="AG376" s="129" t="s">
        <v>370</v>
      </c>
      <c r="AH376" s="127" t="str">
        <f t="shared" si="5"/>
        <v>FS</v>
      </c>
      <c r="AI376" s="127" t="b">
        <f>ISNUMBER(SEARCH("IRT",Table1[[#This Row],[Current_Status]]))</f>
        <v>0</v>
      </c>
      <c r="AJ376" s="128">
        <f>YEAR(Table1[[#This Row],[Project_Initiated]])</f>
        <v>2019</v>
      </c>
      <c r="AK376" s="67">
        <v>43647</v>
      </c>
      <c r="AL376" s="67" t="str">
        <f>IF(Table1[[#This Row],[Current_Status]]="Complete",IF(Table1[[#This Row],[Project_Description]]&gt;=DATE(2019,7,1),"FY 19 - 20","FY 18 - 19"),"")</f>
        <v/>
      </c>
      <c r="AX376"/>
      <c r="BA376" s="2"/>
    </row>
    <row r="377" spans="1:53" x14ac:dyDescent="0.25">
      <c r="A377" s="129" t="s">
        <v>3922</v>
      </c>
      <c r="B377" s="129" t="s">
        <v>370</v>
      </c>
      <c r="C377" s="129" t="s">
        <v>3922</v>
      </c>
      <c r="D377" s="130" t="b">
        <v>0</v>
      </c>
      <c r="E377" s="129" t="s">
        <v>194</v>
      </c>
      <c r="F377" s="129" t="s">
        <v>4270</v>
      </c>
      <c r="G377" s="133">
        <v>43644</v>
      </c>
      <c r="H377" s="129" t="s">
        <v>143</v>
      </c>
      <c r="I377" s="129" t="s">
        <v>4271</v>
      </c>
      <c r="J377" s="129" t="s">
        <v>3354</v>
      </c>
      <c r="K377" s="129" t="s">
        <v>589</v>
      </c>
      <c r="L377" s="129" t="s">
        <v>198</v>
      </c>
      <c r="M377" s="129" t="s">
        <v>4272</v>
      </c>
      <c r="N377" s="129" t="s">
        <v>370</v>
      </c>
      <c r="O377" s="129" t="s">
        <v>314</v>
      </c>
      <c r="P377" s="3"/>
      <c r="Q377" s="129" t="s">
        <v>427</v>
      </c>
      <c r="R377" s="129" t="s">
        <v>370</v>
      </c>
      <c r="S377" s="130" t="b">
        <v>0</v>
      </c>
      <c r="T377" s="3"/>
      <c r="U377" s="3"/>
      <c r="V377" s="131">
        <v>43497</v>
      </c>
      <c r="W377" s="129" t="s">
        <v>370</v>
      </c>
      <c r="X377" s="3"/>
      <c r="Y377" s="3"/>
      <c r="Z377" s="129" t="s">
        <v>370</v>
      </c>
      <c r="AA377" s="3"/>
      <c r="AB377" s="3"/>
      <c r="AC377" s="129" t="s">
        <v>4477</v>
      </c>
      <c r="AD377" s="3"/>
      <c r="AE377" s="129" t="s">
        <v>370</v>
      </c>
      <c r="AF377" s="129" t="s">
        <v>370</v>
      </c>
      <c r="AG377" s="129" t="s">
        <v>370</v>
      </c>
      <c r="AH377" s="127" t="str">
        <f t="shared" si="5"/>
        <v>FS</v>
      </c>
      <c r="AI377" s="127" t="b">
        <f>ISNUMBER(SEARCH("IRT",Table1[[#This Row],[Current_Status]]))</f>
        <v>0</v>
      </c>
      <c r="AJ377" s="128">
        <f>YEAR(Table1[[#This Row],[Project_Initiated]])</f>
        <v>2019</v>
      </c>
      <c r="AK377" s="67">
        <v>43647</v>
      </c>
      <c r="AL377" s="67" t="str">
        <f>IF(Table1[[#This Row],[Current_Status]]="Complete",IF(Table1[[#This Row],[Project_Description]]&gt;=DATE(2019,7,1),"FY 19 - 20","FY 18 - 19"),"")</f>
        <v>FY 18 - 19</v>
      </c>
      <c r="AX377"/>
      <c r="BA377" s="2"/>
    </row>
    <row r="378" spans="1:53" x14ac:dyDescent="0.25">
      <c r="A378" s="129" t="s">
        <v>3221</v>
      </c>
      <c r="B378" s="129" t="s">
        <v>370</v>
      </c>
      <c r="C378" s="129" t="s">
        <v>3221</v>
      </c>
      <c r="D378" s="130" t="b">
        <v>0</v>
      </c>
      <c r="E378" s="129" t="s">
        <v>194</v>
      </c>
      <c r="F378" s="129" t="s">
        <v>4269</v>
      </c>
      <c r="G378" s="133">
        <v>43592</v>
      </c>
      <c r="H378" s="129" t="s">
        <v>143</v>
      </c>
      <c r="I378" s="129" t="s">
        <v>271</v>
      </c>
      <c r="J378" s="129" t="s">
        <v>3354</v>
      </c>
      <c r="K378" s="129" t="s">
        <v>589</v>
      </c>
      <c r="L378" s="129" t="s">
        <v>198</v>
      </c>
      <c r="M378" s="129" t="s">
        <v>590</v>
      </c>
      <c r="N378" s="129" t="s">
        <v>370</v>
      </c>
      <c r="O378" s="129" t="s">
        <v>314</v>
      </c>
      <c r="P378" s="3"/>
      <c r="Q378" s="129" t="s">
        <v>427</v>
      </c>
      <c r="R378" s="129" t="s">
        <v>370</v>
      </c>
      <c r="S378" s="130" t="b">
        <v>0</v>
      </c>
      <c r="T378" s="3"/>
      <c r="U378" s="3"/>
      <c r="V378" s="131">
        <v>43405</v>
      </c>
      <c r="W378" s="129" t="s">
        <v>370</v>
      </c>
      <c r="X378" s="3"/>
      <c r="Y378" s="3"/>
      <c r="Z378" s="129" t="s">
        <v>370</v>
      </c>
      <c r="AA378" s="3"/>
      <c r="AB378" s="3"/>
      <c r="AC378" s="129" t="s">
        <v>3825</v>
      </c>
      <c r="AD378" s="3"/>
      <c r="AE378" s="129" t="s">
        <v>370</v>
      </c>
      <c r="AF378" s="129" t="s">
        <v>370</v>
      </c>
      <c r="AG378" s="129" t="s">
        <v>370</v>
      </c>
      <c r="AH378" s="127" t="str">
        <f t="shared" si="5"/>
        <v>FS</v>
      </c>
      <c r="AI378" s="127" t="b">
        <f>ISNUMBER(SEARCH("IRT",Table1[[#This Row],[Current_Status]]))</f>
        <v>0</v>
      </c>
      <c r="AJ378" s="128">
        <f>YEAR(Table1[[#This Row],[Project_Initiated]])</f>
        <v>2018</v>
      </c>
      <c r="AK378" s="67">
        <v>43647</v>
      </c>
      <c r="AL378" s="67" t="str">
        <f>IF(Table1[[#This Row],[Current_Status]]="Complete",IF(Table1[[#This Row],[Project_Description]]&gt;=DATE(2019,7,1),"FY 19 - 20","FY 18 - 19"),"")</f>
        <v>FY 18 - 19</v>
      </c>
      <c r="AX378"/>
      <c r="BA378" s="2"/>
    </row>
    <row r="379" spans="1:53" x14ac:dyDescent="0.25">
      <c r="A379" s="129" t="s">
        <v>1343</v>
      </c>
      <c r="B379" s="129" t="s">
        <v>370</v>
      </c>
      <c r="C379" s="129" t="s">
        <v>1343</v>
      </c>
      <c r="D379" s="130" t="b">
        <v>0</v>
      </c>
      <c r="E379" s="129" t="s">
        <v>194</v>
      </c>
      <c r="F379" s="129" t="s">
        <v>4268</v>
      </c>
      <c r="G379" s="133">
        <v>43383</v>
      </c>
      <c r="H379" s="129" t="s">
        <v>807</v>
      </c>
      <c r="I379" s="129" t="s">
        <v>3271</v>
      </c>
      <c r="J379" s="129" t="s">
        <v>3354</v>
      </c>
      <c r="K379" s="129" t="s">
        <v>589</v>
      </c>
      <c r="L379" s="129" t="s">
        <v>198</v>
      </c>
      <c r="M379" s="129" t="s">
        <v>681</v>
      </c>
      <c r="N379" s="129" t="s">
        <v>370</v>
      </c>
      <c r="O379" s="129" t="s">
        <v>314</v>
      </c>
      <c r="P379" s="3"/>
      <c r="Q379" s="129" t="s">
        <v>427</v>
      </c>
      <c r="R379" s="129" t="s">
        <v>370</v>
      </c>
      <c r="S379" s="130" t="b">
        <v>1</v>
      </c>
      <c r="T379" s="3"/>
      <c r="U379" s="3"/>
      <c r="V379" s="131">
        <v>43353</v>
      </c>
      <c r="W379" s="129" t="s">
        <v>370</v>
      </c>
      <c r="X379" s="3"/>
      <c r="Y379" s="3"/>
      <c r="Z379" s="129" t="s">
        <v>370</v>
      </c>
      <c r="AA379" s="3"/>
      <c r="AB379" s="3"/>
      <c r="AC379" s="129" t="s">
        <v>370</v>
      </c>
      <c r="AD379" s="3"/>
      <c r="AE379" s="129" t="s">
        <v>314</v>
      </c>
      <c r="AF379" s="129" t="s">
        <v>370</v>
      </c>
      <c r="AG379" s="129" t="s">
        <v>370</v>
      </c>
      <c r="AH379" s="127" t="str">
        <f t="shared" si="5"/>
        <v>FS</v>
      </c>
      <c r="AI379" s="127" t="b">
        <f>ISNUMBER(SEARCH("IRT",Table1[[#This Row],[Current_Status]]))</f>
        <v>0</v>
      </c>
      <c r="AJ379" s="128">
        <f>YEAR(Table1[[#This Row],[Project_Initiated]])</f>
        <v>2018</v>
      </c>
      <c r="AK379" s="67">
        <v>43647</v>
      </c>
      <c r="AL379" s="67" t="str">
        <f>IF(Table1[[#This Row],[Current_Status]]="Complete",IF(Table1[[#This Row],[Project_Description]]&gt;=DATE(2019,7,1),"FY 19 - 20","FY 18 - 19"),"")</f>
        <v>FY 18 - 19</v>
      </c>
      <c r="AX379"/>
      <c r="BA379" s="2"/>
    </row>
    <row r="380" spans="1:53" x14ac:dyDescent="0.25">
      <c r="A380" s="129" t="s">
        <v>682</v>
      </c>
      <c r="B380" s="129" t="s">
        <v>370</v>
      </c>
      <c r="C380" s="129" t="s">
        <v>682</v>
      </c>
      <c r="D380" s="130" t="b">
        <v>0</v>
      </c>
      <c r="E380" s="129" t="s">
        <v>194</v>
      </c>
      <c r="F380" s="129" t="s">
        <v>4276</v>
      </c>
      <c r="G380" s="133">
        <v>43448</v>
      </c>
      <c r="H380" s="129" t="s">
        <v>335</v>
      </c>
      <c r="I380" s="129" t="s">
        <v>502</v>
      </c>
      <c r="J380" s="129" t="s">
        <v>3354</v>
      </c>
      <c r="K380" s="129" t="s">
        <v>589</v>
      </c>
      <c r="L380" s="129" t="s">
        <v>198</v>
      </c>
      <c r="M380" s="129" t="s">
        <v>337</v>
      </c>
      <c r="N380" s="129" t="s">
        <v>370</v>
      </c>
      <c r="O380" s="129" t="s">
        <v>338</v>
      </c>
      <c r="P380" s="3"/>
      <c r="Q380" s="129" t="s">
        <v>195</v>
      </c>
      <c r="R380" s="129" t="s">
        <v>332</v>
      </c>
      <c r="S380" s="130" t="b">
        <v>0</v>
      </c>
      <c r="T380" s="3"/>
      <c r="U380" s="3"/>
      <c r="V380" s="131">
        <v>42940</v>
      </c>
      <c r="W380" s="129" t="s">
        <v>370</v>
      </c>
      <c r="X380" s="3"/>
      <c r="Y380" s="3"/>
      <c r="Z380" s="129" t="s">
        <v>370</v>
      </c>
      <c r="AA380" s="3"/>
      <c r="AB380" s="3"/>
      <c r="AC380" s="129" t="s">
        <v>3406</v>
      </c>
      <c r="AD380" s="3"/>
      <c r="AE380" s="129" t="s">
        <v>849</v>
      </c>
      <c r="AF380" s="129" t="s">
        <v>1361</v>
      </c>
      <c r="AG380" s="129" t="s">
        <v>3412</v>
      </c>
      <c r="AH380" s="127" t="str">
        <f t="shared" si="5"/>
        <v>FS</v>
      </c>
      <c r="AI380" s="127" t="b">
        <f>ISNUMBER(SEARCH("IRT",Table1[[#This Row],[Current_Status]]))</f>
        <v>0</v>
      </c>
      <c r="AJ380" s="128">
        <f>YEAR(Table1[[#This Row],[Project_Initiated]])</f>
        <v>2017</v>
      </c>
      <c r="AK380" s="67">
        <v>43647</v>
      </c>
      <c r="AL380" s="67" t="str">
        <f>IF(Table1[[#This Row],[Current_Status]]="Complete",IF(Table1[[#This Row],[Project_Description]]&gt;=DATE(2019,7,1),"FY 19 - 20","FY 18 - 19"),"")</f>
        <v>FY 18 - 19</v>
      </c>
      <c r="AX380"/>
      <c r="BA380" s="2"/>
    </row>
    <row r="381" spans="1:53" x14ac:dyDescent="0.25">
      <c r="A381" s="129" t="s">
        <v>33</v>
      </c>
      <c r="B381" s="129" t="s">
        <v>370</v>
      </c>
      <c r="C381" s="129" t="s">
        <v>33</v>
      </c>
      <c r="D381" s="130" t="b">
        <v>0</v>
      </c>
      <c r="E381" s="129" t="s">
        <v>194</v>
      </c>
      <c r="F381" s="129" t="s">
        <v>4273</v>
      </c>
      <c r="G381" s="133">
        <v>43448</v>
      </c>
      <c r="H381" s="129" t="s">
        <v>811</v>
      </c>
      <c r="I381" s="129" t="s">
        <v>196</v>
      </c>
      <c r="J381" s="129" t="s">
        <v>3354</v>
      </c>
      <c r="K381" s="129" t="s">
        <v>589</v>
      </c>
      <c r="L381" s="129" t="s">
        <v>198</v>
      </c>
      <c r="M381" s="129" t="s">
        <v>197</v>
      </c>
      <c r="N381" s="129" t="s">
        <v>370</v>
      </c>
      <c r="O381" s="129" t="s">
        <v>338</v>
      </c>
      <c r="P381" s="3"/>
      <c r="Q381" s="129" t="s">
        <v>195</v>
      </c>
      <c r="R381" s="129" t="s">
        <v>417</v>
      </c>
      <c r="S381" s="130" t="b">
        <v>0</v>
      </c>
      <c r="T381" s="3"/>
      <c r="U381" s="3"/>
      <c r="V381" s="131">
        <v>43080</v>
      </c>
      <c r="W381" s="129" t="s">
        <v>370</v>
      </c>
      <c r="X381" s="3"/>
      <c r="Y381" s="3"/>
      <c r="Z381" s="129" t="s">
        <v>370</v>
      </c>
      <c r="AA381" s="3"/>
      <c r="AB381" s="3"/>
      <c r="AC381" s="129" t="s">
        <v>3405</v>
      </c>
      <c r="AD381" s="3"/>
      <c r="AE381" s="129" t="s">
        <v>338</v>
      </c>
      <c r="AF381" s="129" t="s">
        <v>1017</v>
      </c>
      <c r="AG381" s="129" t="s">
        <v>3412</v>
      </c>
      <c r="AH381" s="127" t="str">
        <f t="shared" si="5"/>
        <v>FS</v>
      </c>
      <c r="AI381" s="127" t="b">
        <f>ISNUMBER(SEARCH("IRT",Table1[[#This Row],[Current_Status]]))</f>
        <v>0</v>
      </c>
      <c r="AJ381" s="128">
        <f>YEAR(Table1[[#This Row],[Project_Initiated]])</f>
        <v>2017</v>
      </c>
      <c r="AK381" s="67">
        <v>43647</v>
      </c>
      <c r="AL381" s="67" t="str">
        <f>IF(Table1[[#This Row],[Current_Status]]="Complete",IF(Table1[[#This Row],[Project_Description]]&gt;=DATE(2019,7,1),"FY 19 - 20","FY 18 - 19"),"")</f>
        <v>FY 18 - 19</v>
      </c>
      <c r="AX381"/>
      <c r="BA381" s="2"/>
    </row>
    <row r="382" spans="1:53" x14ac:dyDescent="0.25">
      <c r="A382" s="129" t="s">
        <v>1360</v>
      </c>
      <c r="B382" s="129" t="s">
        <v>370</v>
      </c>
      <c r="C382" s="129" t="s">
        <v>1360</v>
      </c>
      <c r="D382" s="130" t="b">
        <v>0</v>
      </c>
      <c r="E382" s="129" t="s">
        <v>194</v>
      </c>
      <c r="F382" s="129" t="s">
        <v>4275</v>
      </c>
      <c r="G382" s="133">
        <v>43528</v>
      </c>
      <c r="H382" s="129" t="s">
        <v>1312</v>
      </c>
      <c r="I382" s="129" t="s">
        <v>3253</v>
      </c>
      <c r="J382" s="129" t="s">
        <v>3354</v>
      </c>
      <c r="K382" s="129" t="s">
        <v>589</v>
      </c>
      <c r="L382" s="129" t="s">
        <v>198</v>
      </c>
      <c r="M382" s="129" t="s">
        <v>382</v>
      </c>
      <c r="N382" s="129" t="s">
        <v>370</v>
      </c>
      <c r="O382" s="129" t="s">
        <v>314</v>
      </c>
      <c r="P382" s="3"/>
      <c r="Q382" s="129" t="s">
        <v>195</v>
      </c>
      <c r="R382" s="129" t="s">
        <v>370</v>
      </c>
      <c r="S382" s="130" t="b">
        <v>0</v>
      </c>
      <c r="T382" s="3"/>
      <c r="U382" s="3"/>
      <c r="V382" s="131">
        <v>43362</v>
      </c>
      <c r="W382" s="129" t="s">
        <v>370</v>
      </c>
      <c r="X382" s="3"/>
      <c r="Y382" s="3"/>
      <c r="Z382" s="129" t="s">
        <v>370</v>
      </c>
      <c r="AA382" s="3"/>
      <c r="AB382" s="3"/>
      <c r="AC382" s="129" t="s">
        <v>3830</v>
      </c>
      <c r="AD382" s="3"/>
      <c r="AE382" s="129" t="s">
        <v>314</v>
      </c>
      <c r="AF382" s="129" t="s">
        <v>890</v>
      </c>
      <c r="AG382" s="129" t="s">
        <v>890</v>
      </c>
      <c r="AH382" s="127" t="str">
        <f t="shared" si="5"/>
        <v>FS</v>
      </c>
      <c r="AI382" s="127" t="b">
        <f>ISNUMBER(SEARCH("IRT",Table1[[#This Row],[Current_Status]]))</f>
        <v>0</v>
      </c>
      <c r="AJ382" s="128">
        <f>YEAR(Table1[[#This Row],[Project_Initiated]])</f>
        <v>2018</v>
      </c>
      <c r="AK382" s="67">
        <v>43647</v>
      </c>
      <c r="AL382" s="67" t="str">
        <f>IF(Table1[[#This Row],[Current_Status]]="Complete",IF(Table1[[#This Row],[Project_Description]]&gt;=DATE(2019,7,1),"FY 19 - 20","FY 18 - 19"),"")</f>
        <v>FY 18 - 19</v>
      </c>
      <c r="AX382"/>
      <c r="BA382" s="2"/>
    </row>
    <row r="383" spans="1:53" x14ac:dyDescent="0.25">
      <c r="A383" s="129" t="s">
        <v>3923</v>
      </c>
      <c r="B383" s="129" t="s">
        <v>370</v>
      </c>
      <c r="C383" s="129" t="s">
        <v>3923</v>
      </c>
      <c r="D383" s="130" t="b">
        <v>0</v>
      </c>
      <c r="E383" s="129" t="s">
        <v>194</v>
      </c>
      <c r="F383" s="129" t="s">
        <v>4274</v>
      </c>
      <c r="G383" s="129" t="s">
        <v>4479</v>
      </c>
      <c r="H383" s="129" t="s">
        <v>819</v>
      </c>
      <c r="I383" s="129" t="s">
        <v>117</v>
      </c>
      <c r="J383" s="129" t="s">
        <v>3373</v>
      </c>
      <c r="K383" s="129" t="s">
        <v>589</v>
      </c>
      <c r="L383" s="129" t="s">
        <v>198</v>
      </c>
      <c r="M383" s="129" t="s">
        <v>381</v>
      </c>
      <c r="N383" s="129" t="s">
        <v>370</v>
      </c>
      <c r="O383" s="129" t="s">
        <v>314</v>
      </c>
      <c r="P383" s="3"/>
      <c r="Q383" s="129" t="s">
        <v>195</v>
      </c>
      <c r="R383" s="129" t="s">
        <v>370</v>
      </c>
      <c r="S383" s="130" t="b">
        <v>0</v>
      </c>
      <c r="T383" s="3"/>
      <c r="U383" s="3"/>
      <c r="V383" s="131">
        <v>43536</v>
      </c>
      <c r="W383" s="129" t="s">
        <v>370</v>
      </c>
      <c r="X383" s="3"/>
      <c r="Y383" s="3"/>
      <c r="Z383" s="129" t="s">
        <v>370</v>
      </c>
      <c r="AA383" s="3"/>
      <c r="AB383" s="3"/>
      <c r="AC383" s="129" t="s">
        <v>370</v>
      </c>
      <c r="AD383" s="3"/>
      <c r="AE383" s="129" t="s">
        <v>370</v>
      </c>
      <c r="AF383" s="129" t="s">
        <v>4480</v>
      </c>
      <c r="AG383" s="129" t="s">
        <v>370</v>
      </c>
      <c r="AH383" s="127" t="str">
        <f t="shared" si="5"/>
        <v>FS</v>
      </c>
      <c r="AI383" s="127" t="b">
        <f>ISNUMBER(SEARCH("IRT",Table1[[#This Row],[Current_Status]]))</f>
        <v>0</v>
      </c>
      <c r="AJ383" s="128">
        <f>YEAR(Table1[[#This Row],[Project_Initiated]])</f>
        <v>2019</v>
      </c>
      <c r="AK383" s="67">
        <v>43647</v>
      </c>
      <c r="AL383" s="67" t="str">
        <f>IF(Table1[[#This Row],[Current_Status]]="Complete",IF(Table1[[#This Row],[Project_Description]]&gt;=DATE(2019,7,1),"FY 19 - 20","FY 18 - 19"),"")</f>
        <v/>
      </c>
      <c r="AX383"/>
      <c r="BA383" s="2"/>
    </row>
    <row r="384" spans="1:53" x14ac:dyDescent="0.25">
      <c r="A384" s="129" t="s">
        <v>662</v>
      </c>
      <c r="B384" s="129" t="s">
        <v>370</v>
      </c>
      <c r="C384" s="129" t="s">
        <v>662</v>
      </c>
      <c r="D384" s="130" t="b">
        <v>0</v>
      </c>
      <c r="E384" s="129" t="s">
        <v>194</v>
      </c>
      <c r="F384" s="129" t="s">
        <v>4279</v>
      </c>
      <c r="G384" s="129" t="s">
        <v>3273</v>
      </c>
      <c r="H384" s="129" t="s">
        <v>784</v>
      </c>
      <c r="I384" s="129" t="s">
        <v>3274</v>
      </c>
      <c r="J384" s="129" t="s">
        <v>3372</v>
      </c>
      <c r="K384" s="129" t="s">
        <v>589</v>
      </c>
      <c r="L384" s="129" t="s">
        <v>198</v>
      </c>
      <c r="M384" s="129" t="s">
        <v>522</v>
      </c>
      <c r="N384" s="129" t="s">
        <v>370</v>
      </c>
      <c r="O384" s="129" t="s">
        <v>314</v>
      </c>
      <c r="P384" s="3"/>
      <c r="Q384" s="129" t="s">
        <v>839</v>
      </c>
      <c r="R384" s="129" t="s">
        <v>370</v>
      </c>
      <c r="S384" s="130" t="b">
        <v>0</v>
      </c>
      <c r="T384" s="3"/>
      <c r="U384" s="3"/>
      <c r="V384" s="131">
        <v>43347</v>
      </c>
      <c r="W384" s="129" t="s">
        <v>370</v>
      </c>
      <c r="X384" s="3"/>
      <c r="Y384" s="3"/>
      <c r="Z384" s="129" t="s">
        <v>370</v>
      </c>
      <c r="AA384" s="3"/>
      <c r="AB384" s="3"/>
      <c r="AC384" s="129" t="s">
        <v>1333</v>
      </c>
      <c r="AD384" s="3"/>
      <c r="AE384" s="129" t="s">
        <v>314</v>
      </c>
      <c r="AF384" s="129" t="s">
        <v>1333</v>
      </c>
      <c r="AG384" s="129" t="s">
        <v>890</v>
      </c>
      <c r="AH384" s="127" t="str">
        <f t="shared" si="5"/>
        <v>FS</v>
      </c>
      <c r="AI384" s="127" t="b">
        <f>ISNUMBER(SEARCH("IRT",Table1[[#This Row],[Current_Status]]))</f>
        <v>0</v>
      </c>
      <c r="AJ384" s="128">
        <f>YEAR(Table1[[#This Row],[Project_Initiated]])</f>
        <v>2018</v>
      </c>
      <c r="AK384" s="67">
        <v>43647</v>
      </c>
      <c r="AL384" s="67" t="str">
        <f>IF(Table1[[#This Row],[Current_Status]]="Complete",IF(Table1[[#This Row],[Project_Description]]&gt;=DATE(2019,7,1),"FY 19 - 20","FY 18 - 19"),"")</f>
        <v/>
      </c>
      <c r="AX384"/>
      <c r="BA384" s="2"/>
    </row>
    <row r="385" spans="1:53" x14ac:dyDescent="0.25">
      <c r="A385" s="129" t="s">
        <v>1066</v>
      </c>
      <c r="B385" s="129" t="s">
        <v>370</v>
      </c>
      <c r="C385" s="129" t="s">
        <v>1066</v>
      </c>
      <c r="D385" s="130" t="b">
        <v>0</v>
      </c>
      <c r="E385" s="129" t="s">
        <v>194</v>
      </c>
      <c r="F385" s="129" t="s">
        <v>4278</v>
      </c>
      <c r="G385" s="129" t="s">
        <v>1067</v>
      </c>
      <c r="H385" s="129" t="s">
        <v>3272</v>
      </c>
      <c r="I385" s="129" t="s">
        <v>370</v>
      </c>
      <c r="J385" s="129" t="s">
        <v>3372</v>
      </c>
      <c r="K385" s="129" t="s">
        <v>589</v>
      </c>
      <c r="L385" s="129" t="s">
        <v>198</v>
      </c>
      <c r="M385" s="129" t="s">
        <v>379</v>
      </c>
      <c r="N385" s="129" t="s">
        <v>370</v>
      </c>
      <c r="O385" s="129" t="s">
        <v>338</v>
      </c>
      <c r="P385" s="3"/>
      <c r="Q385" s="129" t="s">
        <v>839</v>
      </c>
      <c r="R385" s="129" t="s">
        <v>642</v>
      </c>
      <c r="S385" s="130" t="b">
        <v>0</v>
      </c>
      <c r="T385" s="3"/>
      <c r="U385" s="3"/>
      <c r="V385" s="131">
        <v>43144</v>
      </c>
      <c r="W385" s="129" t="s">
        <v>370</v>
      </c>
      <c r="X385" s="3"/>
      <c r="Y385" s="3"/>
      <c r="Z385" s="129" t="s">
        <v>370</v>
      </c>
      <c r="AA385" s="3"/>
      <c r="AB385" s="3"/>
      <c r="AC385" s="129" t="s">
        <v>370</v>
      </c>
      <c r="AD385" s="3"/>
      <c r="AE385" s="129" t="s">
        <v>328</v>
      </c>
      <c r="AF385" s="129" t="s">
        <v>3577</v>
      </c>
      <c r="AG385" s="129" t="s">
        <v>3412</v>
      </c>
      <c r="AH385" s="127" t="str">
        <f t="shared" si="5"/>
        <v>FS</v>
      </c>
      <c r="AI385" s="127" t="b">
        <f>ISNUMBER(SEARCH("IRT",Table1[[#This Row],[Current_Status]]))</f>
        <v>0</v>
      </c>
      <c r="AJ385" s="128">
        <f>YEAR(Table1[[#This Row],[Project_Initiated]])</f>
        <v>2018</v>
      </c>
      <c r="AK385" s="67">
        <v>43647</v>
      </c>
      <c r="AL385" s="67" t="str">
        <f>IF(Table1[[#This Row],[Current_Status]]="Complete",IF(Table1[[#This Row],[Project_Description]]&gt;=DATE(2019,7,1),"FY 19 - 20","FY 18 - 19"),"")</f>
        <v/>
      </c>
      <c r="AX385"/>
      <c r="BA385" s="2"/>
    </row>
    <row r="386" spans="1:53" x14ac:dyDescent="0.25">
      <c r="A386" s="129" t="s">
        <v>1300</v>
      </c>
      <c r="B386" s="129" t="s">
        <v>370</v>
      </c>
      <c r="C386" s="129" t="s">
        <v>1300</v>
      </c>
      <c r="D386" s="130" t="b">
        <v>0</v>
      </c>
      <c r="E386" s="129" t="s">
        <v>194</v>
      </c>
      <c r="F386" s="129" t="s">
        <v>4277</v>
      </c>
      <c r="G386" s="129" t="s">
        <v>1301</v>
      </c>
      <c r="H386" s="129" t="s">
        <v>143</v>
      </c>
      <c r="I386" s="129" t="s">
        <v>519</v>
      </c>
      <c r="J386" s="129" t="s">
        <v>3375</v>
      </c>
      <c r="K386" s="129" t="s">
        <v>589</v>
      </c>
      <c r="L386" s="129" t="s">
        <v>198</v>
      </c>
      <c r="M386" s="129" t="s">
        <v>1302</v>
      </c>
      <c r="N386" s="129" t="s">
        <v>370</v>
      </c>
      <c r="O386" s="129" t="s">
        <v>890</v>
      </c>
      <c r="P386" s="3"/>
      <c r="Q386" s="129" t="s">
        <v>839</v>
      </c>
      <c r="R386" s="129" t="s">
        <v>370</v>
      </c>
      <c r="S386" s="130" t="b">
        <v>0</v>
      </c>
      <c r="T386" s="3"/>
      <c r="U386" s="3"/>
      <c r="V386" s="131">
        <v>43315</v>
      </c>
      <c r="W386" s="129" t="s">
        <v>370</v>
      </c>
      <c r="X386" s="3"/>
      <c r="Y386" s="3"/>
      <c r="Z386" s="129" t="s">
        <v>370</v>
      </c>
      <c r="AA386" s="3"/>
      <c r="AB386" s="3"/>
      <c r="AC386" s="129" t="s">
        <v>314</v>
      </c>
      <c r="AD386" s="3"/>
      <c r="AE386" s="129" t="s">
        <v>314</v>
      </c>
      <c r="AF386" s="129" t="s">
        <v>314</v>
      </c>
      <c r="AG386" s="129" t="s">
        <v>370</v>
      </c>
      <c r="AH386" s="127" t="str">
        <f t="shared" si="5"/>
        <v>FS</v>
      </c>
      <c r="AI386" s="127" t="b">
        <f>ISNUMBER(SEARCH("IRT",Table1[[#This Row],[Current_Status]]))</f>
        <v>0</v>
      </c>
      <c r="AJ386" s="128">
        <f>YEAR(Table1[[#This Row],[Project_Initiated]])</f>
        <v>2018</v>
      </c>
      <c r="AK386" s="67">
        <v>43647</v>
      </c>
      <c r="AL386" s="67" t="str">
        <f>IF(Table1[[#This Row],[Current_Status]]="Complete",IF(Table1[[#This Row],[Project_Description]]&gt;=DATE(2019,7,1),"FY 19 - 20","FY 18 - 19"),"")</f>
        <v/>
      </c>
      <c r="AX386"/>
      <c r="BA386" s="2"/>
    </row>
    <row r="387" spans="1:53" x14ac:dyDescent="0.25">
      <c r="A387" s="129" t="s">
        <v>3686</v>
      </c>
      <c r="B387" s="129" t="s">
        <v>370</v>
      </c>
      <c r="C387" s="129" t="s">
        <v>3686</v>
      </c>
      <c r="D387" s="130" t="b">
        <v>0</v>
      </c>
      <c r="E387" s="129" t="s">
        <v>194</v>
      </c>
      <c r="F387" s="129" t="s">
        <v>4202</v>
      </c>
      <c r="G387" s="129" t="s">
        <v>3687</v>
      </c>
      <c r="H387" s="129" t="s">
        <v>536</v>
      </c>
      <c r="I387" s="129" t="s">
        <v>3688</v>
      </c>
      <c r="J387" s="129" t="s">
        <v>3342</v>
      </c>
      <c r="K387" s="129" t="s">
        <v>589</v>
      </c>
      <c r="L387" s="129" t="s">
        <v>198</v>
      </c>
      <c r="M387" s="129" t="s">
        <v>590</v>
      </c>
      <c r="N387" s="129" t="s">
        <v>3689</v>
      </c>
      <c r="O387" s="129" t="s">
        <v>338</v>
      </c>
      <c r="P387" s="3"/>
      <c r="Q387" s="129" t="s">
        <v>4320</v>
      </c>
      <c r="R387" s="129" t="s">
        <v>3690</v>
      </c>
      <c r="S387" s="130" t="b">
        <v>0</v>
      </c>
      <c r="T387" s="3"/>
      <c r="U387" s="3"/>
      <c r="V387" s="131">
        <v>43451</v>
      </c>
      <c r="W387" s="129" t="s">
        <v>370</v>
      </c>
      <c r="X387" s="3"/>
      <c r="Y387" s="3"/>
      <c r="Z387" s="129" t="s">
        <v>370</v>
      </c>
      <c r="AA387" s="3"/>
      <c r="AB387" s="3"/>
      <c r="AC387" s="129" t="s">
        <v>370</v>
      </c>
      <c r="AD387" s="131">
        <v>43628</v>
      </c>
      <c r="AE387" s="129" t="s">
        <v>849</v>
      </c>
      <c r="AF387" s="129" t="s">
        <v>4522</v>
      </c>
      <c r="AG387" s="129" t="s">
        <v>3412</v>
      </c>
      <c r="AH387" s="127" t="str">
        <f t="shared" ref="AH387:AH450" si="6">IF(LEN(A387)&gt;6,"FS","PD&amp;C")</f>
        <v>FS</v>
      </c>
      <c r="AI387" s="127" t="b">
        <f>ISNUMBER(SEARCH("IRT",Table1[[#This Row],[Current_Status]]))</f>
        <v>0</v>
      </c>
      <c r="AJ387" s="128">
        <f>YEAR(Table1[[#This Row],[Project_Initiated]])</f>
        <v>2018</v>
      </c>
      <c r="AK387" s="67">
        <v>43647</v>
      </c>
      <c r="AL387" s="67" t="str">
        <f>IF(Table1[[#This Row],[Current_Status]]="Complete",IF(Table1[[#This Row],[Project_Description]]&gt;=DATE(2019,7,1),"FY 19 - 20","FY 18 - 19"),"")</f>
        <v/>
      </c>
      <c r="AX387"/>
      <c r="BA387" s="2"/>
    </row>
    <row r="388" spans="1:53" x14ac:dyDescent="0.25">
      <c r="A388" s="129" t="s">
        <v>3224</v>
      </c>
      <c r="B388" s="129" t="s">
        <v>370</v>
      </c>
      <c r="C388" s="129" t="s">
        <v>3224</v>
      </c>
      <c r="D388" s="130" t="b">
        <v>0</v>
      </c>
      <c r="E388" s="129" t="s">
        <v>194</v>
      </c>
      <c r="F388" s="129" t="s">
        <v>4205</v>
      </c>
      <c r="G388" s="129" t="s">
        <v>3691</v>
      </c>
      <c r="H388" s="129" t="s">
        <v>3692</v>
      </c>
      <c r="I388" s="129" t="s">
        <v>370</v>
      </c>
      <c r="J388" s="129" t="s">
        <v>3342</v>
      </c>
      <c r="K388" s="129" t="s">
        <v>589</v>
      </c>
      <c r="L388" s="129" t="s">
        <v>198</v>
      </c>
      <c r="M388" s="129" t="s">
        <v>379</v>
      </c>
      <c r="N388" s="129" t="s">
        <v>370</v>
      </c>
      <c r="O388" s="129" t="s">
        <v>338</v>
      </c>
      <c r="P388" s="3"/>
      <c r="Q388" s="129" t="s">
        <v>4324</v>
      </c>
      <c r="R388" s="129" t="s">
        <v>3693</v>
      </c>
      <c r="S388" s="130" t="b">
        <v>0</v>
      </c>
      <c r="T388" s="3"/>
      <c r="U388" s="3"/>
      <c r="V388" s="131">
        <v>43412</v>
      </c>
      <c r="W388" s="129" t="s">
        <v>370</v>
      </c>
      <c r="X388" s="3"/>
      <c r="Y388" s="3"/>
      <c r="Z388" s="129" t="s">
        <v>370</v>
      </c>
      <c r="AA388" s="3"/>
      <c r="AB388" s="3"/>
      <c r="AC388" s="129" t="s">
        <v>370</v>
      </c>
      <c r="AD388" s="131">
        <v>43560</v>
      </c>
      <c r="AE388" s="129" t="s">
        <v>849</v>
      </c>
      <c r="AF388" s="129" t="s">
        <v>3883</v>
      </c>
      <c r="AG388" s="129" t="s">
        <v>3412</v>
      </c>
      <c r="AH388" s="127" t="str">
        <f t="shared" si="6"/>
        <v>FS</v>
      </c>
      <c r="AI388" s="127" t="b">
        <f>ISNUMBER(SEARCH("IRT",Table1[[#This Row],[Current_Status]]))</f>
        <v>0</v>
      </c>
      <c r="AJ388" s="128">
        <f>YEAR(Table1[[#This Row],[Project_Initiated]])</f>
        <v>2018</v>
      </c>
      <c r="AK388" s="67">
        <v>43647</v>
      </c>
      <c r="AL388" s="67" t="str">
        <f>IF(Table1[[#This Row],[Current_Status]]="Complete",IF(Table1[[#This Row],[Project_Description]]&gt;=DATE(2019,7,1),"FY 19 - 20","FY 18 - 19"),"")</f>
        <v/>
      </c>
      <c r="AX388"/>
      <c r="BA388" s="2"/>
    </row>
    <row r="389" spans="1:53" x14ac:dyDescent="0.25">
      <c r="A389" s="129" t="s">
        <v>199</v>
      </c>
      <c r="B389" s="129" t="s">
        <v>199</v>
      </c>
      <c r="C389" s="129" t="s">
        <v>370</v>
      </c>
      <c r="D389" s="130" t="b">
        <v>0</v>
      </c>
      <c r="E389" s="129" t="s">
        <v>194</v>
      </c>
      <c r="F389" s="129" t="s">
        <v>200</v>
      </c>
      <c r="G389" s="129" t="s">
        <v>201</v>
      </c>
      <c r="H389" s="129" t="s">
        <v>684</v>
      </c>
      <c r="I389" s="129" t="s">
        <v>370</v>
      </c>
      <c r="J389" s="129" t="s">
        <v>3705</v>
      </c>
      <c r="K389" s="129" t="s">
        <v>589</v>
      </c>
      <c r="L389" s="129" t="s">
        <v>198</v>
      </c>
      <c r="M389" s="129" t="s">
        <v>202</v>
      </c>
      <c r="N389" s="129" t="s">
        <v>370</v>
      </c>
      <c r="O389" s="129" t="s">
        <v>233</v>
      </c>
      <c r="P389" s="130">
        <v>1</v>
      </c>
      <c r="Q389" s="129" t="s">
        <v>370</v>
      </c>
      <c r="R389" s="129" t="s">
        <v>370</v>
      </c>
      <c r="S389" s="130" t="b">
        <v>0</v>
      </c>
      <c r="T389" s="130">
        <v>1080000</v>
      </c>
      <c r="U389" s="3"/>
      <c r="V389" s="131">
        <v>42710</v>
      </c>
      <c r="W389" s="129" t="s">
        <v>91</v>
      </c>
      <c r="X389" s="131">
        <v>43770</v>
      </c>
      <c r="Y389" s="131">
        <v>43891</v>
      </c>
      <c r="Z389" s="129" t="s">
        <v>370</v>
      </c>
      <c r="AA389" s="3"/>
      <c r="AB389" s="3"/>
      <c r="AC389" s="129" t="s">
        <v>370</v>
      </c>
      <c r="AD389" s="3"/>
      <c r="AE389" s="129" t="s">
        <v>370</v>
      </c>
      <c r="AF389" s="129" t="s">
        <v>370</v>
      </c>
      <c r="AG389" s="129" t="s">
        <v>370</v>
      </c>
      <c r="AH389" s="127" t="str">
        <f t="shared" si="6"/>
        <v>PD&amp;C</v>
      </c>
      <c r="AI389" s="127" t="b">
        <f>ISNUMBER(SEARCH("IRT",Table1[[#This Row],[Current_Status]]))</f>
        <v>0</v>
      </c>
      <c r="AJ389" s="128">
        <f>YEAR(Table1[[#This Row],[Project_Initiated]])</f>
        <v>2016</v>
      </c>
      <c r="AK389" s="67">
        <v>43647</v>
      </c>
      <c r="AL389" s="67" t="str">
        <f>IF(Table1[[#This Row],[Current_Status]]="Complete",IF(Table1[[#This Row],[Project_Description]]&gt;=DATE(2019,7,1),"FY 19 - 20","FY 18 - 19"),"")</f>
        <v/>
      </c>
      <c r="AX389"/>
      <c r="BA389" s="2"/>
    </row>
    <row r="390" spans="1:53" x14ac:dyDescent="0.25">
      <c r="A390" s="129" t="s">
        <v>203</v>
      </c>
      <c r="B390" s="129" t="s">
        <v>203</v>
      </c>
      <c r="C390" s="129" t="s">
        <v>370</v>
      </c>
      <c r="D390" s="130" t="b">
        <v>0</v>
      </c>
      <c r="E390" s="129" t="s">
        <v>194</v>
      </c>
      <c r="F390" s="129" t="s">
        <v>204</v>
      </c>
      <c r="G390" s="129" t="s">
        <v>205</v>
      </c>
      <c r="H390" s="129" t="s">
        <v>370</v>
      </c>
      <c r="I390" s="129" t="s">
        <v>370</v>
      </c>
      <c r="J390" s="129" t="s">
        <v>47</v>
      </c>
      <c r="K390" s="129" t="s">
        <v>589</v>
      </c>
      <c r="L390" s="129" t="s">
        <v>198</v>
      </c>
      <c r="M390" s="129" t="s">
        <v>206</v>
      </c>
      <c r="N390" s="129" t="s">
        <v>370</v>
      </c>
      <c r="O390" s="129" t="s">
        <v>128</v>
      </c>
      <c r="P390" s="130">
        <v>2</v>
      </c>
      <c r="Q390" s="129" t="s">
        <v>370</v>
      </c>
      <c r="R390" s="129" t="s">
        <v>370</v>
      </c>
      <c r="S390" s="130" t="b">
        <v>0</v>
      </c>
      <c r="T390" s="130">
        <v>359000</v>
      </c>
      <c r="U390" s="3"/>
      <c r="V390" s="131">
        <v>42993</v>
      </c>
      <c r="W390" s="129" t="s">
        <v>42</v>
      </c>
      <c r="X390" s="131">
        <v>43495</v>
      </c>
      <c r="Y390" s="131">
        <v>43647</v>
      </c>
      <c r="Z390" s="129" t="s">
        <v>370</v>
      </c>
      <c r="AA390" s="3"/>
      <c r="AB390" s="3"/>
      <c r="AC390" s="129" t="s">
        <v>370</v>
      </c>
      <c r="AD390" s="3"/>
      <c r="AE390" s="129" t="s">
        <v>370</v>
      </c>
      <c r="AF390" s="129" t="s">
        <v>370</v>
      </c>
      <c r="AG390" s="129" t="s">
        <v>370</v>
      </c>
      <c r="AH390" s="127" t="str">
        <f t="shared" si="6"/>
        <v>PD&amp;C</v>
      </c>
      <c r="AI390" s="127" t="b">
        <f>ISNUMBER(SEARCH("IRT",Table1[[#This Row],[Current_Status]]))</f>
        <v>0</v>
      </c>
      <c r="AJ390" s="128">
        <f>YEAR(Table1[[#This Row],[Project_Initiated]])</f>
        <v>2017</v>
      </c>
      <c r="AK390" s="67">
        <v>43647</v>
      </c>
      <c r="AL390" s="67" t="str">
        <f>IF(Table1[[#This Row],[Current_Status]]="Complete",IF(Table1[[#This Row],[Project_Description]]&gt;=DATE(2019,7,1),"FY 19 - 20","FY 18 - 19"),"")</f>
        <v/>
      </c>
      <c r="AX390"/>
      <c r="BA390" s="2"/>
    </row>
    <row r="391" spans="1:53" x14ac:dyDescent="0.25">
      <c r="A391" s="129" t="s">
        <v>207</v>
      </c>
      <c r="B391" s="129" t="s">
        <v>207</v>
      </c>
      <c r="C391" s="129" t="s">
        <v>370</v>
      </c>
      <c r="D391" s="130" t="b">
        <v>0</v>
      </c>
      <c r="E391" s="129" t="s">
        <v>194</v>
      </c>
      <c r="F391" s="129" t="s">
        <v>208</v>
      </c>
      <c r="G391" s="129" t="s">
        <v>686</v>
      </c>
      <c r="H391" s="129" t="s">
        <v>370</v>
      </c>
      <c r="I391" s="129" t="s">
        <v>370</v>
      </c>
      <c r="J391" s="129" t="s">
        <v>3856</v>
      </c>
      <c r="K391" s="129" t="s">
        <v>589</v>
      </c>
      <c r="L391" s="129" t="s">
        <v>198</v>
      </c>
      <c r="M391" s="129" t="s">
        <v>209</v>
      </c>
      <c r="N391" s="129" t="s">
        <v>370</v>
      </c>
      <c r="O391" s="129" t="s">
        <v>233</v>
      </c>
      <c r="P391" s="130">
        <v>3</v>
      </c>
      <c r="Q391" s="129" t="s">
        <v>370</v>
      </c>
      <c r="R391" s="129" t="s">
        <v>370</v>
      </c>
      <c r="S391" s="130" t="b">
        <v>0</v>
      </c>
      <c r="T391" s="130">
        <v>150000</v>
      </c>
      <c r="U391" s="3"/>
      <c r="V391" s="131">
        <v>43108</v>
      </c>
      <c r="W391" s="129" t="s">
        <v>91</v>
      </c>
      <c r="X391" s="131">
        <v>43770</v>
      </c>
      <c r="Y391" s="131">
        <v>43831</v>
      </c>
      <c r="Z391" s="129" t="s">
        <v>370</v>
      </c>
      <c r="AA391" s="3"/>
      <c r="AB391" s="3"/>
      <c r="AC391" s="129" t="s">
        <v>370</v>
      </c>
      <c r="AD391" s="3"/>
      <c r="AE391" s="129" t="s">
        <v>370</v>
      </c>
      <c r="AF391" s="129" t="s">
        <v>370</v>
      </c>
      <c r="AG391" s="129" t="s">
        <v>370</v>
      </c>
      <c r="AH391" s="127" t="str">
        <f t="shared" si="6"/>
        <v>PD&amp;C</v>
      </c>
      <c r="AI391" s="127" t="b">
        <f>ISNUMBER(SEARCH("IRT",Table1[[#This Row],[Current_Status]]))</f>
        <v>0</v>
      </c>
      <c r="AJ391" s="128">
        <f>YEAR(Table1[[#This Row],[Project_Initiated]])</f>
        <v>2018</v>
      </c>
      <c r="AK391" s="67">
        <v>43647</v>
      </c>
      <c r="AL391" s="67" t="str">
        <f>IF(Table1[[#This Row],[Current_Status]]="Complete",IF(Table1[[#This Row],[Project_Description]]&gt;=DATE(2019,7,1),"FY 19 - 20","FY 18 - 19"),"")</f>
        <v/>
      </c>
      <c r="AX391"/>
      <c r="BA391" s="2"/>
    </row>
    <row r="392" spans="1:53" x14ac:dyDescent="0.25">
      <c r="A392" s="129" t="s">
        <v>341</v>
      </c>
      <c r="B392" s="129" t="s">
        <v>341</v>
      </c>
      <c r="C392" s="129" t="s">
        <v>370</v>
      </c>
      <c r="D392" s="130" t="b">
        <v>0</v>
      </c>
      <c r="E392" s="129" t="s">
        <v>194</v>
      </c>
      <c r="F392" s="129" t="s">
        <v>213</v>
      </c>
      <c r="G392" s="129" t="s">
        <v>687</v>
      </c>
      <c r="H392" s="129" t="s">
        <v>370</v>
      </c>
      <c r="I392" s="129" t="s">
        <v>370</v>
      </c>
      <c r="J392" s="129" t="s">
        <v>3857</v>
      </c>
      <c r="K392" s="129" t="s">
        <v>589</v>
      </c>
      <c r="L392" s="129" t="s">
        <v>198</v>
      </c>
      <c r="M392" s="129" t="s">
        <v>214</v>
      </c>
      <c r="N392" s="129" t="s">
        <v>370</v>
      </c>
      <c r="O392" s="129" t="s">
        <v>534</v>
      </c>
      <c r="P392" s="130">
        <v>99</v>
      </c>
      <c r="Q392" s="129" t="s">
        <v>370</v>
      </c>
      <c r="R392" s="129" t="s">
        <v>370</v>
      </c>
      <c r="S392" s="130" t="b">
        <v>0</v>
      </c>
      <c r="T392" s="130">
        <v>2193000</v>
      </c>
      <c r="U392" s="3"/>
      <c r="V392" s="131">
        <v>42286</v>
      </c>
      <c r="W392" s="129" t="s">
        <v>42</v>
      </c>
      <c r="X392" s="131">
        <v>43586</v>
      </c>
      <c r="Y392" s="131">
        <v>43785</v>
      </c>
      <c r="Z392" s="129" t="s">
        <v>370</v>
      </c>
      <c r="AA392" s="3"/>
      <c r="AB392" s="3"/>
      <c r="AC392" s="129" t="s">
        <v>370</v>
      </c>
      <c r="AD392" s="3"/>
      <c r="AE392" s="129" t="s">
        <v>370</v>
      </c>
      <c r="AF392" s="129" t="s">
        <v>370</v>
      </c>
      <c r="AG392" s="129" t="s">
        <v>370</v>
      </c>
      <c r="AH392" s="127" t="str">
        <f t="shared" si="6"/>
        <v>PD&amp;C</v>
      </c>
      <c r="AI392" s="127" t="b">
        <f>ISNUMBER(SEARCH("IRT",Table1[[#This Row],[Current_Status]]))</f>
        <v>0</v>
      </c>
      <c r="AJ392" s="128">
        <f>YEAR(Table1[[#This Row],[Project_Initiated]])</f>
        <v>2015</v>
      </c>
      <c r="AK392" s="67">
        <v>43647</v>
      </c>
      <c r="AL392" s="67" t="str">
        <f>IF(Table1[[#This Row],[Current_Status]]="Complete",IF(Table1[[#This Row],[Project_Description]]&gt;=DATE(2019,7,1),"FY 19 - 20","FY 18 - 19"),"")</f>
        <v/>
      </c>
      <c r="AX392"/>
      <c r="BA392" s="2"/>
    </row>
    <row r="393" spans="1:53" x14ac:dyDescent="0.25">
      <c r="A393" s="129" t="s">
        <v>215</v>
      </c>
      <c r="B393" s="129" t="s">
        <v>215</v>
      </c>
      <c r="C393" s="129" t="s">
        <v>370</v>
      </c>
      <c r="D393" s="130" t="b">
        <v>0</v>
      </c>
      <c r="E393" s="129" t="s">
        <v>194</v>
      </c>
      <c r="F393" s="129" t="s">
        <v>216</v>
      </c>
      <c r="G393" s="129" t="s">
        <v>688</v>
      </c>
      <c r="H393" s="129" t="s">
        <v>370</v>
      </c>
      <c r="I393" s="129" t="s">
        <v>370</v>
      </c>
      <c r="J393" s="129" t="s">
        <v>3380</v>
      </c>
      <c r="K393" s="129" t="s">
        <v>589</v>
      </c>
      <c r="L393" s="129" t="s">
        <v>198</v>
      </c>
      <c r="M393" s="129" t="s">
        <v>217</v>
      </c>
      <c r="N393" s="129" t="s">
        <v>370</v>
      </c>
      <c r="O393" s="129" t="s">
        <v>534</v>
      </c>
      <c r="P393" s="130">
        <v>99</v>
      </c>
      <c r="Q393" s="129" t="s">
        <v>370</v>
      </c>
      <c r="R393" s="129" t="s">
        <v>370</v>
      </c>
      <c r="S393" s="130" t="b">
        <v>0</v>
      </c>
      <c r="T393" s="130">
        <v>2545500</v>
      </c>
      <c r="U393" s="3"/>
      <c r="V393" s="131">
        <v>42331</v>
      </c>
      <c r="W393" s="129" t="s">
        <v>42</v>
      </c>
      <c r="X393" s="131">
        <v>43479</v>
      </c>
      <c r="Y393" s="131">
        <v>43739</v>
      </c>
      <c r="Z393" s="129" t="s">
        <v>370</v>
      </c>
      <c r="AA393" s="3"/>
      <c r="AB393" s="3"/>
      <c r="AC393" s="129" t="s">
        <v>370</v>
      </c>
      <c r="AD393" s="3"/>
      <c r="AE393" s="129" t="s">
        <v>370</v>
      </c>
      <c r="AF393" s="129" t="s">
        <v>370</v>
      </c>
      <c r="AG393" s="129" t="s">
        <v>370</v>
      </c>
      <c r="AH393" s="127" t="str">
        <f t="shared" si="6"/>
        <v>PD&amp;C</v>
      </c>
      <c r="AI393" s="127" t="b">
        <f>ISNUMBER(SEARCH("IRT",Table1[[#This Row],[Current_Status]]))</f>
        <v>0</v>
      </c>
      <c r="AJ393" s="128">
        <f>YEAR(Table1[[#This Row],[Project_Initiated]])</f>
        <v>2015</v>
      </c>
      <c r="AK393" s="67">
        <v>43647</v>
      </c>
      <c r="AL393" s="67" t="str">
        <f>IF(Table1[[#This Row],[Current_Status]]="Complete",IF(Table1[[#This Row],[Project_Description]]&gt;=DATE(2019,7,1),"FY 19 - 20","FY 18 - 19"),"")</f>
        <v/>
      </c>
      <c r="AX393"/>
      <c r="BA393" s="2"/>
    </row>
    <row r="394" spans="1:53" x14ac:dyDescent="0.25">
      <c r="A394" s="129" t="s">
        <v>218</v>
      </c>
      <c r="B394" s="129" t="s">
        <v>218</v>
      </c>
      <c r="C394" s="129" t="s">
        <v>370</v>
      </c>
      <c r="D394" s="130" t="b">
        <v>0</v>
      </c>
      <c r="E394" s="129" t="s">
        <v>194</v>
      </c>
      <c r="F394" s="129" t="s">
        <v>219</v>
      </c>
      <c r="G394" s="129" t="s">
        <v>687</v>
      </c>
      <c r="H394" s="129" t="s">
        <v>370</v>
      </c>
      <c r="I394" s="129" t="s">
        <v>370</v>
      </c>
      <c r="J394" s="129" t="s">
        <v>3589</v>
      </c>
      <c r="K394" s="129" t="s">
        <v>589</v>
      </c>
      <c r="L394" s="129" t="s">
        <v>198</v>
      </c>
      <c r="M394" s="129" t="s">
        <v>214</v>
      </c>
      <c r="N394" s="129" t="s">
        <v>370</v>
      </c>
      <c r="O394" s="129" t="s">
        <v>534</v>
      </c>
      <c r="P394" s="130">
        <v>99</v>
      </c>
      <c r="Q394" s="129" t="s">
        <v>370</v>
      </c>
      <c r="R394" s="129" t="s">
        <v>370</v>
      </c>
      <c r="S394" s="130" t="b">
        <v>0</v>
      </c>
      <c r="T394" s="3"/>
      <c r="U394" s="3"/>
      <c r="V394" s="131">
        <v>43273</v>
      </c>
      <c r="W394" s="129" t="s">
        <v>3415</v>
      </c>
      <c r="X394" s="131">
        <v>43739</v>
      </c>
      <c r="Y394" s="131">
        <v>43800</v>
      </c>
      <c r="Z394" s="129" t="s">
        <v>370</v>
      </c>
      <c r="AA394" s="3"/>
      <c r="AB394" s="3"/>
      <c r="AC394" s="129" t="s">
        <v>370</v>
      </c>
      <c r="AD394" s="3"/>
      <c r="AE394" s="129" t="s">
        <v>370</v>
      </c>
      <c r="AF394" s="129" t="s">
        <v>370</v>
      </c>
      <c r="AG394" s="129" t="s">
        <v>370</v>
      </c>
      <c r="AH394" s="127" t="str">
        <f t="shared" si="6"/>
        <v>PD&amp;C</v>
      </c>
      <c r="AI394" s="127" t="b">
        <f>ISNUMBER(SEARCH("IRT",Table1[[#This Row],[Current_Status]]))</f>
        <v>0</v>
      </c>
      <c r="AJ394" s="128">
        <f>YEAR(Table1[[#This Row],[Project_Initiated]])</f>
        <v>2018</v>
      </c>
      <c r="AK394" s="67">
        <v>43647</v>
      </c>
      <c r="AL394" s="67" t="str">
        <f>IF(Table1[[#This Row],[Current_Status]]="Complete",IF(Table1[[#This Row],[Project_Description]]&gt;=DATE(2019,7,1),"FY 19 - 20","FY 18 - 19"),"")</f>
        <v/>
      </c>
      <c r="AX394"/>
      <c r="BA394" s="2"/>
    </row>
    <row r="395" spans="1:53" x14ac:dyDescent="0.25">
      <c r="A395" s="129" t="s">
        <v>340</v>
      </c>
      <c r="B395" s="129" t="s">
        <v>340</v>
      </c>
      <c r="C395" s="129" t="s">
        <v>370</v>
      </c>
      <c r="D395" s="130" t="b">
        <v>0</v>
      </c>
      <c r="E395" s="129" t="s">
        <v>194</v>
      </c>
      <c r="F395" s="129" t="s">
        <v>210</v>
      </c>
      <c r="G395" s="129" t="s">
        <v>211</v>
      </c>
      <c r="H395" s="129" t="s">
        <v>370</v>
      </c>
      <c r="I395" s="129" t="s">
        <v>370</v>
      </c>
      <c r="J395" s="129" t="s">
        <v>212</v>
      </c>
      <c r="K395" s="129" t="s">
        <v>589</v>
      </c>
      <c r="L395" s="129" t="s">
        <v>198</v>
      </c>
      <c r="M395" s="129" t="s">
        <v>198</v>
      </c>
      <c r="N395" s="129" t="s">
        <v>370</v>
      </c>
      <c r="O395" s="129" t="s">
        <v>233</v>
      </c>
      <c r="P395" s="130">
        <v>99</v>
      </c>
      <c r="Q395" s="129" t="s">
        <v>370</v>
      </c>
      <c r="R395" s="129" t="s">
        <v>370</v>
      </c>
      <c r="S395" s="130" t="b">
        <v>0</v>
      </c>
      <c r="T395" s="130">
        <v>316739</v>
      </c>
      <c r="U395" s="3"/>
      <c r="V395" s="131">
        <v>42662</v>
      </c>
      <c r="W395" s="129" t="s">
        <v>42</v>
      </c>
      <c r="X395" s="131">
        <v>42309</v>
      </c>
      <c r="Y395" s="131">
        <v>43647</v>
      </c>
      <c r="Z395" s="129" t="s">
        <v>370</v>
      </c>
      <c r="AA395" s="3"/>
      <c r="AB395" s="3"/>
      <c r="AC395" s="129" t="s">
        <v>370</v>
      </c>
      <c r="AD395" s="3"/>
      <c r="AE395" s="129" t="s">
        <v>370</v>
      </c>
      <c r="AF395" s="129" t="s">
        <v>370</v>
      </c>
      <c r="AG395" s="129" t="s">
        <v>370</v>
      </c>
      <c r="AH395" s="127" t="str">
        <f t="shared" si="6"/>
        <v>PD&amp;C</v>
      </c>
      <c r="AI395" s="127" t="b">
        <f>ISNUMBER(SEARCH("IRT",Table1[[#This Row],[Current_Status]]))</f>
        <v>0</v>
      </c>
      <c r="AJ395" s="128">
        <f>YEAR(Table1[[#This Row],[Project_Initiated]])</f>
        <v>2016</v>
      </c>
      <c r="AK395" s="67">
        <v>43647</v>
      </c>
      <c r="AL395" s="67" t="str">
        <f>IF(Table1[[#This Row],[Current_Status]]="Complete",IF(Table1[[#This Row],[Project_Description]]&gt;=DATE(2019,7,1),"FY 19 - 20","FY 18 - 19"),"")</f>
        <v/>
      </c>
      <c r="AX395"/>
      <c r="BA395" s="2"/>
    </row>
    <row r="396" spans="1:53" x14ac:dyDescent="0.25">
      <c r="A396" s="129" t="s">
        <v>3474</v>
      </c>
      <c r="B396" s="129" t="s">
        <v>370</v>
      </c>
      <c r="C396" s="129" t="s">
        <v>3474</v>
      </c>
      <c r="D396" s="130" t="b">
        <v>0</v>
      </c>
      <c r="E396" s="129" t="s">
        <v>3338</v>
      </c>
      <c r="F396" s="129" t="s">
        <v>4280</v>
      </c>
      <c r="G396" s="129"/>
      <c r="H396" s="129" t="s">
        <v>790</v>
      </c>
      <c r="I396" s="129" t="s">
        <v>3528</v>
      </c>
      <c r="J396" s="129" t="s">
        <v>3375</v>
      </c>
      <c r="K396" s="129" t="s">
        <v>3277</v>
      </c>
      <c r="L396" s="129" t="s">
        <v>3278</v>
      </c>
      <c r="M396" s="129" t="s">
        <v>1012</v>
      </c>
      <c r="N396" s="129" t="s">
        <v>370</v>
      </c>
      <c r="O396" s="129" t="s">
        <v>370</v>
      </c>
      <c r="P396" s="3"/>
      <c r="Q396" s="129" t="s">
        <v>521</v>
      </c>
      <c r="R396" s="129" t="s">
        <v>370</v>
      </c>
      <c r="S396" s="130" t="b">
        <v>0</v>
      </c>
      <c r="T396" s="3"/>
      <c r="U396" s="3"/>
      <c r="V396" s="131">
        <v>43468</v>
      </c>
      <c r="W396" s="129" t="s">
        <v>370</v>
      </c>
      <c r="X396" s="3"/>
      <c r="Y396" s="3"/>
      <c r="Z396" s="129" t="s">
        <v>370</v>
      </c>
      <c r="AA396" s="3"/>
      <c r="AB396" s="3"/>
      <c r="AC396" s="129" t="s">
        <v>370</v>
      </c>
      <c r="AD396" s="3"/>
      <c r="AE396" s="129" t="s">
        <v>849</v>
      </c>
      <c r="AF396" s="129" t="s">
        <v>3697</v>
      </c>
      <c r="AG396" s="129" t="s">
        <v>890</v>
      </c>
      <c r="AH396" s="127" t="str">
        <f t="shared" si="6"/>
        <v>FS</v>
      </c>
      <c r="AI396" s="127" t="b">
        <f>ISNUMBER(SEARCH("IRT",Table1[[#This Row],[Current_Status]]))</f>
        <v>0</v>
      </c>
      <c r="AJ396" s="128">
        <f>YEAR(Table1[[#This Row],[Project_Initiated]])</f>
        <v>2019</v>
      </c>
      <c r="AK396" s="67">
        <v>43647</v>
      </c>
      <c r="AL396" s="67" t="str">
        <f>IF(Table1[[#This Row],[Current_Status]]="Complete",IF(Table1[[#This Row],[Project_Description]]&gt;=DATE(2019,7,1),"FY 19 - 20","FY 18 - 19"),"")</f>
        <v/>
      </c>
      <c r="AX396"/>
      <c r="BA396" s="2"/>
    </row>
    <row r="397" spans="1:53" x14ac:dyDescent="0.25">
      <c r="A397" s="129" t="s">
        <v>3275</v>
      </c>
      <c r="B397" s="129" t="s">
        <v>370</v>
      </c>
      <c r="C397" s="129" t="s">
        <v>3275</v>
      </c>
      <c r="D397" s="130" t="b">
        <v>0</v>
      </c>
      <c r="E397" s="129" t="s">
        <v>3338</v>
      </c>
      <c r="F397" s="129" t="s">
        <v>4281</v>
      </c>
      <c r="G397" s="133">
        <v>43497</v>
      </c>
      <c r="H397" s="129" t="s">
        <v>790</v>
      </c>
      <c r="I397" s="129" t="s">
        <v>3276</v>
      </c>
      <c r="J397" s="129" t="s">
        <v>3354</v>
      </c>
      <c r="K397" s="129" t="s">
        <v>3277</v>
      </c>
      <c r="L397" s="129" t="s">
        <v>3278</v>
      </c>
      <c r="M397" s="129" t="s">
        <v>3279</v>
      </c>
      <c r="N397" s="129" t="s">
        <v>370</v>
      </c>
      <c r="O397" s="129" t="s">
        <v>314</v>
      </c>
      <c r="P397" s="3"/>
      <c r="Q397" s="129" t="s">
        <v>400</v>
      </c>
      <c r="R397" s="129" t="s">
        <v>370</v>
      </c>
      <c r="S397" s="130" t="b">
        <v>0</v>
      </c>
      <c r="T397" s="3"/>
      <c r="U397" s="3"/>
      <c r="V397" s="131">
        <v>43405</v>
      </c>
      <c r="W397" s="129" t="s">
        <v>370</v>
      </c>
      <c r="X397" s="3"/>
      <c r="Y397" s="3"/>
      <c r="Z397" s="129" t="s">
        <v>370</v>
      </c>
      <c r="AA397" s="3"/>
      <c r="AB397" s="3"/>
      <c r="AC397" s="129" t="s">
        <v>3576</v>
      </c>
      <c r="AD397" s="3"/>
      <c r="AE397" s="129" t="s">
        <v>314</v>
      </c>
      <c r="AF397" s="129" t="s">
        <v>890</v>
      </c>
      <c r="AG397" s="129" t="s">
        <v>890</v>
      </c>
      <c r="AH397" s="127" t="str">
        <f t="shared" si="6"/>
        <v>FS</v>
      </c>
      <c r="AI397" s="127" t="b">
        <f>ISNUMBER(SEARCH("IRT",Table1[[#This Row],[Current_Status]]))</f>
        <v>0</v>
      </c>
      <c r="AJ397" s="128">
        <f>YEAR(Table1[[#This Row],[Project_Initiated]])</f>
        <v>2018</v>
      </c>
      <c r="AK397" s="67">
        <v>43647</v>
      </c>
      <c r="AL397" s="67" t="str">
        <f>IF(Table1[[#This Row],[Current_Status]]="Complete",IF(Table1[[#This Row],[Project_Description]]&gt;=DATE(2019,7,1),"FY 19 - 20","FY 18 - 19"),"")</f>
        <v>FY 18 - 19</v>
      </c>
      <c r="AX397"/>
      <c r="BA397" s="2"/>
    </row>
    <row r="398" spans="1:53" x14ac:dyDescent="0.25">
      <c r="A398" s="129" t="s">
        <v>3475</v>
      </c>
      <c r="B398" s="129" t="s">
        <v>370</v>
      </c>
      <c r="C398" s="129" t="s">
        <v>3475</v>
      </c>
      <c r="D398" s="130" t="b">
        <v>0</v>
      </c>
      <c r="E398" s="129" t="s">
        <v>3338</v>
      </c>
      <c r="F398" s="129" t="s">
        <v>4282</v>
      </c>
      <c r="G398" s="133">
        <v>43504</v>
      </c>
      <c r="H398" s="129" t="s">
        <v>790</v>
      </c>
      <c r="I398" s="129" t="s">
        <v>3529</v>
      </c>
      <c r="J398" s="129" t="s">
        <v>3354</v>
      </c>
      <c r="K398" s="129" t="s">
        <v>3277</v>
      </c>
      <c r="L398" s="129" t="s">
        <v>3278</v>
      </c>
      <c r="M398" s="129" t="s">
        <v>1296</v>
      </c>
      <c r="N398" s="129" t="s">
        <v>370</v>
      </c>
      <c r="O398" s="129" t="s">
        <v>314</v>
      </c>
      <c r="P398" s="3"/>
      <c r="Q398" s="129" t="s">
        <v>400</v>
      </c>
      <c r="R398" s="129" t="s">
        <v>370</v>
      </c>
      <c r="S398" s="130" t="b">
        <v>0</v>
      </c>
      <c r="T398" s="3"/>
      <c r="U398" s="3"/>
      <c r="V398" s="131">
        <v>43424</v>
      </c>
      <c r="W398" s="129" t="s">
        <v>370</v>
      </c>
      <c r="X398" s="3"/>
      <c r="Y398" s="3"/>
      <c r="Z398" s="129" t="s">
        <v>370</v>
      </c>
      <c r="AA398" s="3"/>
      <c r="AB398" s="3"/>
      <c r="AC398" s="129" t="s">
        <v>3583</v>
      </c>
      <c r="AD398" s="3"/>
      <c r="AE398" s="129" t="s">
        <v>370</v>
      </c>
      <c r="AF398" s="129" t="s">
        <v>370</v>
      </c>
      <c r="AG398" s="129" t="s">
        <v>370</v>
      </c>
      <c r="AH398" s="127" t="str">
        <f t="shared" si="6"/>
        <v>FS</v>
      </c>
      <c r="AI398" s="127" t="b">
        <f>ISNUMBER(SEARCH("IRT",Table1[[#This Row],[Current_Status]]))</f>
        <v>0</v>
      </c>
      <c r="AJ398" s="128">
        <f>YEAR(Table1[[#This Row],[Project_Initiated]])</f>
        <v>2018</v>
      </c>
      <c r="AK398" s="67">
        <v>43647</v>
      </c>
      <c r="AL398" s="67" t="str">
        <f>IF(Table1[[#This Row],[Current_Status]]="Complete",IF(Table1[[#This Row],[Project_Description]]&gt;=DATE(2019,7,1),"FY 19 - 20","FY 18 - 19"),"")</f>
        <v>FY 18 - 19</v>
      </c>
      <c r="AX398"/>
      <c r="BA398" s="2"/>
    </row>
    <row r="399" spans="1:53" x14ac:dyDescent="0.25">
      <c r="A399" s="129" t="s">
        <v>4523</v>
      </c>
      <c r="B399" s="129" t="s">
        <v>370</v>
      </c>
      <c r="C399" s="129" t="s">
        <v>4523</v>
      </c>
      <c r="D399" s="130" t="b">
        <v>0</v>
      </c>
      <c r="E399" s="129" t="s">
        <v>343</v>
      </c>
      <c r="F399" s="129" t="s">
        <v>4524</v>
      </c>
      <c r="G399" s="129" t="s">
        <v>4525</v>
      </c>
      <c r="H399" s="129" t="s">
        <v>798</v>
      </c>
      <c r="I399" s="129" t="s">
        <v>4526</v>
      </c>
      <c r="J399" s="129" t="s">
        <v>3348</v>
      </c>
      <c r="K399" s="129" t="s">
        <v>41</v>
      </c>
      <c r="L399" s="129" t="s">
        <v>689</v>
      </c>
      <c r="M399" s="129" t="s">
        <v>4527</v>
      </c>
      <c r="N399" s="129" t="s">
        <v>370</v>
      </c>
      <c r="O399" s="129" t="s">
        <v>338</v>
      </c>
      <c r="P399" s="3"/>
      <c r="Q399" s="129" t="s">
        <v>400</v>
      </c>
      <c r="R399" s="129" t="s">
        <v>370</v>
      </c>
      <c r="S399" s="130" t="b">
        <v>0</v>
      </c>
      <c r="T399" s="3"/>
      <c r="U399" s="3"/>
      <c r="V399" s="131">
        <v>43487</v>
      </c>
      <c r="W399" s="129" t="s">
        <v>370</v>
      </c>
      <c r="X399" s="3"/>
      <c r="Y399" s="3"/>
      <c r="Z399" s="129" t="s">
        <v>370</v>
      </c>
      <c r="AA399" s="3"/>
      <c r="AB399" s="3"/>
      <c r="AC399" s="129" t="s">
        <v>370</v>
      </c>
      <c r="AD399" s="3"/>
      <c r="AE399" s="129" t="s">
        <v>338</v>
      </c>
      <c r="AF399" s="129" t="s">
        <v>370</v>
      </c>
      <c r="AG399" s="129" t="s">
        <v>370</v>
      </c>
      <c r="AH399" s="127" t="str">
        <f t="shared" si="6"/>
        <v>FS</v>
      </c>
      <c r="AI399" s="127" t="b">
        <f>ISNUMBER(SEARCH("IRT",Table1[[#This Row],[Current_Status]]))</f>
        <v>0</v>
      </c>
      <c r="AJ399" s="128">
        <f>YEAR(Table1[[#This Row],[Project_Initiated]])</f>
        <v>2019</v>
      </c>
      <c r="AK399" s="67">
        <v>43647</v>
      </c>
      <c r="AL399" s="67" t="str">
        <f>IF(Table1[[#This Row],[Current_Status]]="Complete",IF(Table1[[#This Row],[Project_Description]]&gt;=DATE(2019,7,1),"FY 19 - 20","FY 18 - 19"),"")</f>
        <v/>
      </c>
      <c r="AX399"/>
      <c r="BA399" s="2"/>
    </row>
    <row r="400" spans="1:53" x14ac:dyDescent="0.25">
      <c r="A400" s="129" t="s">
        <v>4528</v>
      </c>
      <c r="B400" s="129" t="s">
        <v>370</v>
      </c>
      <c r="C400" s="129" t="s">
        <v>4528</v>
      </c>
      <c r="D400" s="130" t="b">
        <v>0</v>
      </c>
      <c r="E400" s="129" t="s">
        <v>343</v>
      </c>
      <c r="F400" s="129" t="s">
        <v>4529</v>
      </c>
      <c r="G400" s="129" t="s">
        <v>4525</v>
      </c>
      <c r="H400" s="129" t="s">
        <v>797</v>
      </c>
      <c r="I400" s="129" t="s">
        <v>4530</v>
      </c>
      <c r="J400" s="129" t="s">
        <v>3348</v>
      </c>
      <c r="K400" s="129" t="s">
        <v>41</v>
      </c>
      <c r="L400" s="129" t="s">
        <v>689</v>
      </c>
      <c r="M400" s="129" t="s">
        <v>4527</v>
      </c>
      <c r="N400" s="129" t="s">
        <v>370</v>
      </c>
      <c r="O400" s="129" t="s">
        <v>338</v>
      </c>
      <c r="P400" s="3"/>
      <c r="Q400" s="129" t="s">
        <v>419</v>
      </c>
      <c r="R400" s="129" t="s">
        <v>370</v>
      </c>
      <c r="S400" s="130" t="b">
        <v>0</v>
      </c>
      <c r="T400" s="3"/>
      <c r="U400" s="3"/>
      <c r="V400" s="131">
        <v>43487</v>
      </c>
      <c r="W400" s="129" t="s">
        <v>370</v>
      </c>
      <c r="X400" s="3"/>
      <c r="Y400" s="3"/>
      <c r="Z400" s="129" t="s">
        <v>370</v>
      </c>
      <c r="AA400" s="3"/>
      <c r="AB400" s="3"/>
      <c r="AC400" s="129" t="s">
        <v>370</v>
      </c>
      <c r="AD400" s="3"/>
      <c r="AE400" s="129" t="s">
        <v>338</v>
      </c>
      <c r="AF400" s="129" t="s">
        <v>370</v>
      </c>
      <c r="AG400" s="129" t="s">
        <v>370</v>
      </c>
      <c r="AH400" s="127" t="str">
        <f t="shared" si="6"/>
        <v>FS</v>
      </c>
      <c r="AI400" s="127" t="b">
        <f>ISNUMBER(SEARCH("IRT",Table1[[#This Row],[Current_Status]]))</f>
        <v>0</v>
      </c>
      <c r="AJ400" s="128">
        <f>YEAR(Table1[[#This Row],[Project_Initiated]])</f>
        <v>2019</v>
      </c>
      <c r="AK400" s="67">
        <v>43647</v>
      </c>
      <c r="AL400" s="67" t="str">
        <f>IF(Table1[[#This Row],[Current_Status]]="Complete",IF(Table1[[#This Row],[Project_Description]]&gt;=DATE(2019,7,1),"FY 19 - 20","FY 18 - 19"),"")</f>
        <v/>
      </c>
      <c r="AX400"/>
      <c r="BA400" s="2"/>
    </row>
    <row r="401" spans="1:53" x14ac:dyDescent="0.25">
      <c r="A401" s="129" t="s">
        <v>4458</v>
      </c>
      <c r="B401" s="129" t="s">
        <v>370</v>
      </c>
      <c r="C401" s="129" t="s">
        <v>4458</v>
      </c>
      <c r="D401" s="130" t="b">
        <v>0</v>
      </c>
      <c r="E401" s="129" t="s">
        <v>343</v>
      </c>
      <c r="F401" s="129" t="s">
        <v>4481</v>
      </c>
      <c r="G401" s="129"/>
      <c r="H401" s="129" t="s">
        <v>2750</v>
      </c>
      <c r="I401" s="129" t="s">
        <v>3291</v>
      </c>
      <c r="J401" s="129" t="s">
        <v>3342</v>
      </c>
      <c r="K401" s="129" t="s">
        <v>41</v>
      </c>
      <c r="L401" s="129" t="s">
        <v>689</v>
      </c>
      <c r="M401" s="129" t="s">
        <v>1134</v>
      </c>
      <c r="N401" s="129" t="s">
        <v>370</v>
      </c>
      <c r="O401" s="129" t="s">
        <v>338</v>
      </c>
      <c r="P401" s="3"/>
      <c r="Q401" s="129" t="s">
        <v>4320</v>
      </c>
      <c r="R401" s="129" t="s">
        <v>370</v>
      </c>
      <c r="S401" s="130" t="b">
        <v>0</v>
      </c>
      <c r="T401" s="3"/>
      <c r="U401" s="3"/>
      <c r="V401" s="131">
        <v>43559</v>
      </c>
      <c r="W401" s="129" t="s">
        <v>370</v>
      </c>
      <c r="X401" s="3"/>
      <c r="Y401" s="3"/>
      <c r="Z401" s="129" t="s">
        <v>370</v>
      </c>
      <c r="AA401" s="3"/>
      <c r="AB401" s="3"/>
      <c r="AC401" s="129" t="s">
        <v>370</v>
      </c>
      <c r="AD401" s="3"/>
      <c r="AE401" s="129" t="s">
        <v>338</v>
      </c>
      <c r="AF401" s="129" t="s">
        <v>4482</v>
      </c>
      <c r="AG401" s="129" t="s">
        <v>370</v>
      </c>
      <c r="AH401" s="127" t="str">
        <f t="shared" si="6"/>
        <v>FS</v>
      </c>
      <c r="AI401" s="127" t="b">
        <f>ISNUMBER(SEARCH("IRT",Table1[[#This Row],[Current_Status]]))</f>
        <v>0</v>
      </c>
      <c r="AJ401" s="128">
        <f>YEAR(Table1[[#This Row],[Project_Initiated]])</f>
        <v>2019</v>
      </c>
      <c r="AK401" s="67">
        <v>43647</v>
      </c>
      <c r="AL401" s="67" t="str">
        <f>IF(Table1[[#This Row],[Current_Status]]="Complete",IF(Table1[[#This Row],[Project_Description]]&gt;=DATE(2019,7,1),"FY 19 - 20","FY 18 - 19"),"")</f>
        <v/>
      </c>
      <c r="AX401"/>
      <c r="BA401" s="2"/>
    </row>
    <row r="402" spans="1:53" x14ac:dyDescent="0.25">
      <c r="A402" s="129" t="s">
        <v>3610</v>
      </c>
      <c r="B402" s="129" t="s">
        <v>3610</v>
      </c>
      <c r="C402" s="129" t="s">
        <v>370</v>
      </c>
      <c r="D402" s="130" t="b">
        <v>0</v>
      </c>
      <c r="E402" s="129" t="s">
        <v>343</v>
      </c>
      <c r="F402" s="129" t="s">
        <v>3861</v>
      </c>
      <c r="G402" s="129" t="s">
        <v>3611</v>
      </c>
      <c r="H402" s="129" t="s">
        <v>370</v>
      </c>
      <c r="I402" s="129" t="s">
        <v>370</v>
      </c>
      <c r="J402" s="129" t="s">
        <v>3603</v>
      </c>
      <c r="K402" s="129" t="s">
        <v>41</v>
      </c>
      <c r="L402" s="129" t="s">
        <v>689</v>
      </c>
      <c r="M402" s="129" t="s">
        <v>246</v>
      </c>
      <c r="N402" s="129" t="s">
        <v>370</v>
      </c>
      <c r="O402" s="129" t="s">
        <v>3600</v>
      </c>
      <c r="P402" s="130">
        <v>2</v>
      </c>
      <c r="Q402" s="129" t="s">
        <v>370</v>
      </c>
      <c r="R402" s="129" t="s">
        <v>370</v>
      </c>
      <c r="S402" s="130" t="b">
        <v>0</v>
      </c>
      <c r="T402" s="130">
        <v>220200</v>
      </c>
      <c r="U402" s="3"/>
      <c r="V402" s="131">
        <v>43521</v>
      </c>
      <c r="W402" s="129" t="s">
        <v>36</v>
      </c>
      <c r="X402" s="131">
        <v>43678</v>
      </c>
      <c r="Y402" s="131">
        <v>43709</v>
      </c>
      <c r="Z402" s="129" t="s">
        <v>370</v>
      </c>
      <c r="AA402" s="3"/>
      <c r="AB402" s="3"/>
      <c r="AC402" s="129" t="s">
        <v>370</v>
      </c>
      <c r="AD402" s="3"/>
      <c r="AE402" s="129" t="s">
        <v>370</v>
      </c>
      <c r="AF402" s="129" t="s">
        <v>370</v>
      </c>
      <c r="AG402" s="129" t="s">
        <v>370</v>
      </c>
      <c r="AH402" s="127" t="str">
        <f t="shared" si="6"/>
        <v>PD&amp;C</v>
      </c>
      <c r="AI402" s="127" t="b">
        <f>ISNUMBER(SEARCH("IRT",Table1[[#This Row],[Current_Status]]))</f>
        <v>0</v>
      </c>
      <c r="AJ402" s="128">
        <f>YEAR(Table1[[#This Row],[Project_Initiated]])</f>
        <v>2019</v>
      </c>
      <c r="AK402" s="67">
        <v>43647</v>
      </c>
      <c r="AL402" s="67" t="str">
        <f>IF(Table1[[#This Row],[Current_Status]]="Complete",IF(Table1[[#This Row],[Project_Description]]&gt;=DATE(2019,7,1),"FY 19 - 20","FY 18 - 19"),"")</f>
        <v/>
      </c>
      <c r="AX402"/>
      <c r="BA402" s="2"/>
    </row>
    <row r="403" spans="1:53" x14ac:dyDescent="0.25">
      <c r="A403" s="129" t="s">
        <v>3820</v>
      </c>
      <c r="B403" s="129" t="s">
        <v>3820</v>
      </c>
      <c r="C403" s="129" t="s">
        <v>370</v>
      </c>
      <c r="D403" s="130" t="b">
        <v>0</v>
      </c>
      <c r="E403" s="129" t="s">
        <v>343</v>
      </c>
      <c r="F403" s="129" t="s">
        <v>3821</v>
      </c>
      <c r="G403" s="129" t="s">
        <v>4504</v>
      </c>
      <c r="H403" s="129" t="s">
        <v>370</v>
      </c>
      <c r="I403" s="129" t="s">
        <v>370</v>
      </c>
      <c r="J403" s="129" t="s">
        <v>63</v>
      </c>
      <c r="K403" s="129" t="s">
        <v>41</v>
      </c>
      <c r="L403" s="129" t="s">
        <v>689</v>
      </c>
      <c r="M403" s="129" t="s">
        <v>3822</v>
      </c>
      <c r="N403" s="129" t="s">
        <v>370</v>
      </c>
      <c r="O403" s="129" t="s">
        <v>233</v>
      </c>
      <c r="P403" s="130">
        <v>4</v>
      </c>
      <c r="Q403" s="129" t="s">
        <v>370</v>
      </c>
      <c r="R403" s="129" t="s">
        <v>370</v>
      </c>
      <c r="S403" s="130" t="b">
        <v>0</v>
      </c>
      <c r="T403" s="3"/>
      <c r="U403" s="3"/>
      <c r="V403" s="131">
        <v>43593</v>
      </c>
      <c r="W403" s="129" t="s">
        <v>3527</v>
      </c>
      <c r="X403" s="3"/>
      <c r="Y403" s="3"/>
      <c r="Z403" s="129" t="s">
        <v>370</v>
      </c>
      <c r="AA403" s="3"/>
      <c r="AB403" s="3"/>
      <c r="AC403" s="129" t="s">
        <v>370</v>
      </c>
      <c r="AD403" s="3"/>
      <c r="AE403" s="129" t="s">
        <v>370</v>
      </c>
      <c r="AF403" s="129" t="s">
        <v>370</v>
      </c>
      <c r="AG403" s="129" t="s">
        <v>370</v>
      </c>
      <c r="AH403" s="127" t="str">
        <f t="shared" si="6"/>
        <v>PD&amp;C</v>
      </c>
      <c r="AI403" s="127" t="b">
        <f>ISNUMBER(SEARCH("IRT",Table1[[#This Row],[Current_Status]]))</f>
        <v>0</v>
      </c>
      <c r="AJ403" s="128">
        <f>YEAR(Table1[[#This Row],[Project_Initiated]])</f>
        <v>2019</v>
      </c>
      <c r="AK403" s="67">
        <v>43647</v>
      </c>
      <c r="AL403" s="67" t="str">
        <f>IF(Table1[[#This Row],[Current_Status]]="Complete",IF(Table1[[#This Row],[Project_Description]]&gt;=DATE(2019,7,1),"FY 19 - 20","FY 18 - 19"),"")</f>
        <v/>
      </c>
      <c r="AX403"/>
      <c r="BA403" s="2"/>
    </row>
    <row r="404" spans="1:53" x14ac:dyDescent="0.25">
      <c r="A404" s="129" t="s">
        <v>3819</v>
      </c>
      <c r="B404" s="129" t="s">
        <v>3819</v>
      </c>
      <c r="C404" s="129" t="s">
        <v>370</v>
      </c>
      <c r="D404" s="130" t="b">
        <v>0</v>
      </c>
      <c r="E404" s="129" t="s">
        <v>343</v>
      </c>
      <c r="F404" s="129" t="s">
        <v>3823</v>
      </c>
      <c r="G404" s="129" t="s">
        <v>4505</v>
      </c>
      <c r="H404" s="129" t="s">
        <v>370</v>
      </c>
      <c r="I404" s="129" t="s">
        <v>370</v>
      </c>
      <c r="J404" s="129" t="s">
        <v>63</v>
      </c>
      <c r="K404" s="129" t="s">
        <v>41</v>
      </c>
      <c r="L404" s="129" t="s">
        <v>689</v>
      </c>
      <c r="M404" s="129" t="s">
        <v>3822</v>
      </c>
      <c r="N404" s="129" t="s">
        <v>370</v>
      </c>
      <c r="O404" s="129" t="s">
        <v>233</v>
      </c>
      <c r="P404" s="130">
        <v>5</v>
      </c>
      <c r="Q404" s="129" t="s">
        <v>370</v>
      </c>
      <c r="R404" s="129" t="s">
        <v>370</v>
      </c>
      <c r="S404" s="130" t="b">
        <v>0</v>
      </c>
      <c r="T404" s="3"/>
      <c r="U404" s="3"/>
      <c r="V404" s="131">
        <v>43599</v>
      </c>
      <c r="W404" s="129" t="s">
        <v>3527</v>
      </c>
      <c r="X404" s="3"/>
      <c r="Y404" s="3"/>
      <c r="Z404" s="129" t="s">
        <v>370</v>
      </c>
      <c r="AA404" s="3"/>
      <c r="AB404" s="3"/>
      <c r="AC404" s="129" t="s">
        <v>370</v>
      </c>
      <c r="AD404" s="3"/>
      <c r="AE404" s="129" t="s">
        <v>370</v>
      </c>
      <c r="AF404" s="129" t="s">
        <v>370</v>
      </c>
      <c r="AG404" s="129" t="s">
        <v>370</v>
      </c>
      <c r="AH404" s="127" t="str">
        <f t="shared" si="6"/>
        <v>PD&amp;C</v>
      </c>
      <c r="AI404" s="127" t="b">
        <f>ISNUMBER(SEARCH("IRT",Table1[[#This Row],[Current_Status]]))</f>
        <v>0</v>
      </c>
      <c r="AJ404" s="128">
        <f>YEAR(Table1[[#This Row],[Project_Initiated]])</f>
        <v>2019</v>
      </c>
      <c r="AK404" s="67">
        <v>43647</v>
      </c>
      <c r="AL404" s="67" t="str">
        <f>IF(Table1[[#This Row],[Current_Status]]="Complete",IF(Table1[[#This Row],[Project_Description]]&gt;=DATE(2019,7,1),"FY 19 - 20","FY 18 - 19"),"")</f>
        <v/>
      </c>
      <c r="AX404"/>
      <c r="BA404" s="2"/>
    </row>
    <row r="405" spans="1:53" x14ac:dyDescent="0.25">
      <c r="A405" s="129" t="s">
        <v>3858</v>
      </c>
      <c r="B405" s="129" t="s">
        <v>3858</v>
      </c>
      <c r="C405" s="129" t="s">
        <v>370</v>
      </c>
      <c r="D405" s="130" t="b">
        <v>0</v>
      </c>
      <c r="E405" s="129" t="s">
        <v>343</v>
      </c>
      <c r="F405" s="129" t="s">
        <v>3859</v>
      </c>
      <c r="G405" s="129" t="s">
        <v>3860</v>
      </c>
      <c r="H405" s="129" t="s">
        <v>370</v>
      </c>
      <c r="I405" s="129" t="s">
        <v>370</v>
      </c>
      <c r="J405" s="129" t="s">
        <v>4483</v>
      </c>
      <c r="K405" s="129" t="s">
        <v>41</v>
      </c>
      <c r="L405" s="129" t="s">
        <v>689</v>
      </c>
      <c r="M405" s="129" t="s">
        <v>233</v>
      </c>
      <c r="N405" s="129" t="s">
        <v>370</v>
      </c>
      <c r="O405" s="129" t="s">
        <v>233</v>
      </c>
      <c r="P405" s="130">
        <v>6</v>
      </c>
      <c r="Q405" s="129" t="s">
        <v>370</v>
      </c>
      <c r="R405" s="129" t="s">
        <v>370</v>
      </c>
      <c r="S405" s="130" t="b">
        <v>0</v>
      </c>
      <c r="T405" s="3"/>
      <c r="U405" s="3"/>
      <c r="V405" s="131">
        <v>43600</v>
      </c>
      <c r="W405" s="129" t="s">
        <v>3352</v>
      </c>
      <c r="X405" s="131">
        <v>43678</v>
      </c>
      <c r="Y405" s="131">
        <v>43709</v>
      </c>
      <c r="Z405" s="129" t="s">
        <v>370</v>
      </c>
      <c r="AA405" s="3"/>
      <c r="AB405" s="3"/>
      <c r="AC405" s="129" t="s">
        <v>370</v>
      </c>
      <c r="AD405" s="3"/>
      <c r="AE405" s="129" t="s">
        <v>370</v>
      </c>
      <c r="AF405" s="129" t="s">
        <v>370</v>
      </c>
      <c r="AG405" s="129" t="s">
        <v>370</v>
      </c>
      <c r="AH405" s="127" t="str">
        <f t="shared" si="6"/>
        <v>PD&amp;C</v>
      </c>
      <c r="AI405" s="127" t="b">
        <f>ISNUMBER(SEARCH("IRT",Table1[[#This Row],[Current_Status]]))</f>
        <v>0</v>
      </c>
      <c r="AJ405" s="128">
        <f>YEAR(Table1[[#This Row],[Project_Initiated]])</f>
        <v>2019</v>
      </c>
      <c r="AK405" s="67">
        <v>43647</v>
      </c>
      <c r="AL405" s="67" t="str">
        <f>IF(Table1[[#This Row],[Current_Status]]="Complete",IF(Table1[[#This Row],[Project_Description]]&gt;=DATE(2019,7,1),"FY 19 - 20","FY 18 - 19"),"")</f>
        <v/>
      </c>
      <c r="AX405"/>
      <c r="BA405" s="2"/>
    </row>
    <row r="406" spans="1:53" x14ac:dyDescent="0.25">
      <c r="A406" s="129" t="s">
        <v>342</v>
      </c>
      <c r="B406" s="129" t="s">
        <v>342</v>
      </c>
      <c r="C406" s="129" t="s">
        <v>370</v>
      </c>
      <c r="D406" s="130" t="b">
        <v>0</v>
      </c>
      <c r="E406" s="129" t="s">
        <v>343</v>
      </c>
      <c r="F406" s="129" t="s">
        <v>3708</v>
      </c>
      <c r="G406" s="129" t="s">
        <v>344</v>
      </c>
      <c r="H406" s="129" t="s">
        <v>370</v>
      </c>
      <c r="I406" s="129" t="s">
        <v>370</v>
      </c>
      <c r="J406" s="129" t="s">
        <v>3607</v>
      </c>
      <c r="K406" s="129" t="s">
        <v>41</v>
      </c>
      <c r="L406" s="129" t="s">
        <v>689</v>
      </c>
      <c r="M406" s="129" t="s">
        <v>345</v>
      </c>
      <c r="N406" s="129" t="s">
        <v>370</v>
      </c>
      <c r="O406" s="129" t="s">
        <v>345</v>
      </c>
      <c r="P406" s="130">
        <v>7</v>
      </c>
      <c r="Q406" s="129" t="s">
        <v>370</v>
      </c>
      <c r="R406" s="129" t="s">
        <v>370</v>
      </c>
      <c r="S406" s="130" t="b">
        <v>0</v>
      </c>
      <c r="T406" s="130">
        <v>1250000</v>
      </c>
      <c r="U406" s="130">
        <v>0</v>
      </c>
      <c r="V406" s="131">
        <v>43390</v>
      </c>
      <c r="W406" s="129" t="s">
        <v>3416</v>
      </c>
      <c r="X406" s="3"/>
      <c r="Y406" s="3"/>
      <c r="Z406" s="129" t="s">
        <v>370</v>
      </c>
      <c r="AA406" s="3"/>
      <c r="AB406" s="3"/>
      <c r="AC406" s="129" t="s">
        <v>370</v>
      </c>
      <c r="AD406" s="3"/>
      <c r="AE406" s="129" t="s">
        <v>370</v>
      </c>
      <c r="AF406" s="129" t="s">
        <v>370</v>
      </c>
      <c r="AG406" s="129" t="s">
        <v>370</v>
      </c>
      <c r="AH406" s="127" t="str">
        <f t="shared" si="6"/>
        <v>PD&amp;C</v>
      </c>
      <c r="AI406" s="127" t="b">
        <f>ISNUMBER(SEARCH("IRT",Table1[[#This Row],[Current_Status]]))</f>
        <v>0</v>
      </c>
      <c r="AJ406" s="128">
        <f>YEAR(Table1[[#This Row],[Project_Initiated]])</f>
        <v>2018</v>
      </c>
      <c r="AK406" s="67">
        <v>43647</v>
      </c>
      <c r="AL406" s="67" t="str">
        <f>IF(Table1[[#This Row],[Current_Status]]="Complete",IF(Table1[[#This Row],[Project_Description]]&gt;=DATE(2019,7,1),"FY 19 - 20","FY 18 - 19"),"")</f>
        <v/>
      </c>
      <c r="AX406"/>
      <c r="BA406" s="2"/>
    </row>
    <row r="407" spans="1:53" x14ac:dyDescent="0.25">
      <c r="A407" s="129" t="s">
        <v>226</v>
      </c>
      <c r="B407" s="129" t="s">
        <v>226</v>
      </c>
      <c r="C407" s="129" t="s">
        <v>370</v>
      </c>
      <c r="D407" s="130" t="b">
        <v>0</v>
      </c>
      <c r="E407" s="129" t="s">
        <v>343</v>
      </c>
      <c r="F407" s="129" t="s">
        <v>3723</v>
      </c>
      <c r="G407" s="129" t="s">
        <v>227</v>
      </c>
      <c r="H407" s="129" t="s">
        <v>370</v>
      </c>
      <c r="I407" s="129" t="s">
        <v>370</v>
      </c>
      <c r="J407" s="129" t="s">
        <v>3606</v>
      </c>
      <c r="K407" s="129" t="s">
        <v>41</v>
      </c>
      <c r="L407" s="129" t="s">
        <v>689</v>
      </c>
      <c r="M407" s="129" t="s">
        <v>136</v>
      </c>
      <c r="N407" s="129" t="s">
        <v>370</v>
      </c>
      <c r="O407" s="129" t="s">
        <v>233</v>
      </c>
      <c r="P407" s="130">
        <v>7</v>
      </c>
      <c r="Q407" s="129" t="s">
        <v>370</v>
      </c>
      <c r="R407" s="129" t="s">
        <v>370</v>
      </c>
      <c r="S407" s="130" t="b">
        <v>0</v>
      </c>
      <c r="T407" s="130">
        <v>383112</v>
      </c>
      <c r="U407" s="3"/>
      <c r="V407" s="131">
        <v>42425</v>
      </c>
      <c r="W407" s="129" t="s">
        <v>225</v>
      </c>
      <c r="X407" s="131">
        <v>43739</v>
      </c>
      <c r="Y407" s="131">
        <v>43739</v>
      </c>
      <c r="Z407" s="129" t="s">
        <v>370</v>
      </c>
      <c r="AA407" s="3"/>
      <c r="AB407" s="3"/>
      <c r="AC407" s="129" t="s">
        <v>370</v>
      </c>
      <c r="AD407" s="3"/>
      <c r="AE407" s="129" t="s">
        <v>370</v>
      </c>
      <c r="AF407" s="129" t="s">
        <v>370</v>
      </c>
      <c r="AG407" s="129" t="s">
        <v>370</v>
      </c>
      <c r="AH407" s="127" t="str">
        <f t="shared" si="6"/>
        <v>PD&amp;C</v>
      </c>
      <c r="AI407" s="127" t="b">
        <f>ISNUMBER(SEARCH("IRT",Table1[[#This Row],[Current_Status]]))</f>
        <v>0</v>
      </c>
      <c r="AJ407" s="128">
        <f>YEAR(Table1[[#This Row],[Project_Initiated]])</f>
        <v>2016</v>
      </c>
      <c r="AK407" s="67">
        <v>43647</v>
      </c>
      <c r="AL407" s="67" t="str">
        <f>IF(Table1[[#This Row],[Current_Status]]="Complete",IF(Table1[[#This Row],[Project_Description]]&gt;=DATE(2019,7,1),"FY 19 - 20","FY 18 - 19"),"")</f>
        <v/>
      </c>
      <c r="AX407"/>
      <c r="BA407" s="2"/>
    </row>
    <row r="408" spans="1:53" x14ac:dyDescent="0.25">
      <c r="A408" s="129" t="s">
        <v>224</v>
      </c>
      <c r="B408" s="129" t="s">
        <v>224</v>
      </c>
      <c r="C408" s="129" t="s">
        <v>370</v>
      </c>
      <c r="D408" s="130" t="b">
        <v>0</v>
      </c>
      <c r="E408" s="129" t="s">
        <v>343</v>
      </c>
      <c r="F408" s="129" t="s">
        <v>3722</v>
      </c>
      <c r="G408" s="129" t="s">
        <v>692</v>
      </c>
      <c r="H408" s="129" t="s">
        <v>370</v>
      </c>
      <c r="I408" s="129" t="s">
        <v>370</v>
      </c>
      <c r="J408" s="129" t="s">
        <v>3606</v>
      </c>
      <c r="K408" s="129" t="s">
        <v>41</v>
      </c>
      <c r="L408" s="129" t="s">
        <v>689</v>
      </c>
      <c r="M408" s="129" t="s">
        <v>136</v>
      </c>
      <c r="N408" s="129" t="s">
        <v>370</v>
      </c>
      <c r="O408" s="129" t="s">
        <v>233</v>
      </c>
      <c r="P408" s="130">
        <v>7</v>
      </c>
      <c r="Q408" s="129" t="s">
        <v>370</v>
      </c>
      <c r="R408" s="129" t="s">
        <v>370</v>
      </c>
      <c r="S408" s="130" t="b">
        <v>0</v>
      </c>
      <c r="T408" s="130">
        <v>432510</v>
      </c>
      <c r="U408" s="3"/>
      <c r="V408" s="131">
        <v>42425</v>
      </c>
      <c r="W408" s="129" t="s">
        <v>225</v>
      </c>
      <c r="X408" s="131">
        <v>43739</v>
      </c>
      <c r="Y408" s="131">
        <v>43739</v>
      </c>
      <c r="Z408" s="129" t="s">
        <v>370</v>
      </c>
      <c r="AA408" s="3"/>
      <c r="AB408" s="3"/>
      <c r="AC408" s="129" t="s">
        <v>370</v>
      </c>
      <c r="AD408" s="3"/>
      <c r="AE408" s="129" t="s">
        <v>370</v>
      </c>
      <c r="AF408" s="129" t="s">
        <v>370</v>
      </c>
      <c r="AG408" s="129" t="s">
        <v>370</v>
      </c>
      <c r="AH408" s="127" t="str">
        <f t="shared" si="6"/>
        <v>PD&amp;C</v>
      </c>
      <c r="AI408" s="127" t="b">
        <f>ISNUMBER(SEARCH("IRT",Table1[[#This Row],[Current_Status]]))</f>
        <v>0</v>
      </c>
      <c r="AJ408" s="128">
        <f>YEAR(Table1[[#This Row],[Project_Initiated]])</f>
        <v>2016</v>
      </c>
      <c r="AK408" s="67">
        <v>43647</v>
      </c>
      <c r="AL408" s="67" t="str">
        <f>IF(Table1[[#This Row],[Current_Status]]="Complete",IF(Table1[[#This Row],[Project_Description]]&gt;=DATE(2019,7,1),"FY 19 - 20","FY 18 - 19"),"")</f>
        <v/>
      </c>
      <c r="AX408"/>
      <c r="BA408" s="2"/>
    </row>
    <row r="409" spans="1:53" x14ac:dyDescent="0.25">
      <c r="A409" s="129" t="s">
        <v>228</v>
      </c>
      <c r="B409" s="129" t="s">
        <v>228</v>
      </c>
      <c r="C409" s="129" t="s">
        <v>370</v>
      </c>
      <c r="D409" s="130" t="b">
        <v>0</v>
      </c>
      <c r="E409" s="129" t="s">
        <v>343</v>
      </c>
      <c r="F409" s="129" t="s">
        <v>3706</v>
      </c>
      <c r="G409" s="129" t="s">
        <v>229</v>
      </c>
      <c r="H409" s="129" t="s">
        <v>693</v>
      </c>
      <c r="I409" s="129" t="s">
        <v>370</v>
      </c>
      <c r="J409" s="129" t="s">
        <v>47</v>
      </c>
      <c r="K409" s="129" t="s">
        <v>41</v>
      </c>
      <c r="L409" s="129" t="s">
        <v>689</v>
      </c>
      <c r="M409" s="129" t="s">
        <v>223</v>
      </c>
      <c r="N409" s="129" t="s">
        <v>370</v>
      </c>
      <c r="O409" s="129" t="s">
        <v>233</v>
      </c>
      <c r="P409" s="130">
        <v>8</v>
      </c>
      <c r="Q409" s="129" t="s">
        <v>370</v>
      </c>
      <c r="R409" s="129" t="s">
        <v>370</v>
      </c>
      <c r="S409" s="130" t="b">
        <v>0</v>
      </c>
      <c r="T409" s="130">
        <v>595819</v>
      </c>
      <c r="U409" s="3"/>
      <c r="V409" s="131">
        <v>42801</v>
      </c>
      <c r="W409" s="129" t="s">
        <v>42</v>
      </c>
      <c r="X409" s="131">
        <v>43647</v>
      </c>
      <c r="Y409" s="131">
        <v>43678</v>
      </c>
      <c r="Z409" s="129" t="s">
        <v>370</v>
      </c>
      <c r="AA409" s="3"/>
      <c r="AB409" s="3"/>
      <c r="AC409" s="129" t="s">
        <v>370</v>
      </c>
      <c r="AD409" s="3"/>
      <c r="AE409" s="129" t="s">
        <v>370</v>
      </c>
      <c r="AF409" s="129" t="s">
        <v>370</v>
      </c>
      <c r="AG409" s="129" t="s">
        <v>370</v>
      </c>
      <c r="AH409" s="127" t="str">
        <f t="shared" si="6"/>
        <v>PD&amp;C</v>
      </c>
      <c r="AI409" s="127" t="b">
        <f>ISNUMBER(SEARCH("IRT",Table1[[#This Row],[Current_Status]]))</f>
        <v>0</v>
      </c>
      <c r="AJ409" s="128">
        <f>YEAR(Table1[[#This Row],[Project_Initiated]])</f>
        <v>2017</v>
      </c>
      <c r="AK409" s="67">
        <v>43647</v>
      </c>
      <c r="AL409" s="67" t="str">
        <f>IF(Table1[[#This Row],[Current_Status]]="Complete",IF(Table1[[#This Row],[Project_Description]]&gt;=DATE(2019,7,1),"FY 19 - 20","FY 18 - 19"),"")</f>
        <v/>
      </c>
      <c r="AX409"/>
      <c r="BA409" s="2"/>
    </row>
    <row r="410" spans="1:53" x14ac:dyDescent="0.25">
      <c r="A410" s="129" t="s">
        <v>220</v>
      </c>
      <c r="B410" s="129" t="s">
        <v>220</v>
      </c>
      <c r="C410" s="129" t="s">
        <v>370</v>
      </c>
      <c r="D410" s="130" t="b">
        <v>0</v>
      </c>
      <c r="E410" s="129" t="s">
        <v>343</v>
      </c>
      <c r="F410" s="129" t="s">
        <v>221</v>
      </c>
      <c r="G410" s="129" t="s">
        <v>222</v>
      </c>
      <c r="H410" s="129" t="s">
        <v>370</v>
      </c>
      <c r="I410" s="129" t="s">
        <v>370</v>
      </c>
      <c r="J410" s="129" t="s">
        <v>91</v>
      </c>
      <c r="K410" s="129" t="s">
        <v>41</v>
      </c>
      <c r="L410" s="129" t="s">
        <v>689</v>
      </c>
      <c r="M410" s="129" t="s">
        <v>158</v>
      </c>
      <c r="N410" s="129" t="s">
        <v>370</v>
      </c>
      <c r="O410" s="129" t="s">
        <v>3127</v>
      </c>
      <c r="P410" s="130">
        <v>8</v>
      </c>
      <c r="Q410" s="129" t="s">
        <v>370</v>
      </c>
      <c r="R410" s="129" t="s">
        <v>370</v>
      </c>
      <c r="S410" s="130" t="b">
        <v>0</v>
      </c>
      <c r="T410" s="130">
        <v>643750</v>
      </c>
      <c r="U410" s="3"/>
      <c r="V410" s="131">
        <v>42837</v>
      </c>
      <c r="W410" s="129" t="s">
        <v>36</v>
      </c>
      <c r="X410" s="131">
        <v>43709</v>
      </c>
      <c r="Y410" s="131">
        <v>43862</v>
      </c>
      <c r="Z410" s="129" t="s">
        <v>370</v>
      </c>
      <c r="AA410" s="3"/>
      <c r="AB410" s="3"/>
      <c r="AC410" s="129" t="s">
        <v>370</v>
      </c>
      <c r="AD410" s="3"/>
      <c r="AE410" s="129" t="s">
        <v>370</v>
      </c>
      <c r="AF410" s="129" t="s">
        <v>370</v>
      </c>
      <c r="AG410" s="129" t="s">
        <v>370</v>
      </c>
      <c r="AH410" s="127" t="str">
        <f t="shared" si="6"/>
        <v>PD&amp;C</v>
      </c>
      <c r="AI410" s="127" t="b">
        <f>ISNUMBER(SEARCH("IRT",Table1[[#This Row],[Current_Status]]))</f>
        <v>0</v>
      </c>
      <c r="AJ410" s="128">
        <f>YEAR(Table1[[#This Row],[Project_Initiated]])</f>
        <v>2017</v>
      </c>
      <c r="AK410" s="67">
        <v>43647</v>
      </c>
      <c r="AL410" s="67" t="str">
        <f>IF(Table1[[#This Row],[Current_Status]]="Complete",IF(Table1[[#This Row],[Project_Description]]&gt;=DATE(2019,7,1),"FY 19 - 20","FY 18 - 19"),"")</f>
        <v/>
      </c>
      <c r="AX410"/>
      <c r="BA410" s="2"/>
    </row>
    <row r="411" spans="1:53" x14ac:dyDescent="0.25">
      <c r="A411" s="129" t="s">
        <v>243</v>
      </c>
      <c r="B411" s="129" t="s">
        <v>243</v>
      </c>
      <c r="C411" s="129" t="s">
        <v>370</v>
      </c>
      <c r="D411" s="130" t="b">
        <v>0</v>
      </c>
      <c r="E411" s="129" t="s">
        <v>343</v>
      </c>
      <c r="F411" s="129" t="s">
        <v>244</v>
      </c>
      <c r="G411" s="129" t="s">
        <v>245</v>
      </c>
      <c r="H411" s="129" t="s">
        <v>370</v>
      </c>
      <c r="I411" s="129" t="s">
        <v>370</v>
      </c>
      <c r="J411" s="129" t="s">
        <v>47</v>
      </c>
      <c r="K411" s="129" t="s">
        <v>41</v>
      </c>
      <c r="L411" s="129" t="s">
        <v>689</v>
      </c>
      <c r="M411" s="129" t="s">
        <v>246</v>
      </c>
      <c r="N411" s="129" t="s">
        <v>370</v>
      </c>
      <c r="O411" s="129" t="s">
        <v>223</v>
      </c>
      <c r="P411" s="130">
        <v>9</v>
      </c>
      <c r="Q411" s="129" t="s">
        <v>370</v>
      </c>
      <c r="R411" s="129" t="s">
        <v>370</v>
      </c>
      <c r="S411" s="130" t="b">
        <v>0</v>
      </c>
      <c r="T411" s="130">
        <v>300000</v>
      </c>
      <c r="U411" s="3"/>
      <c r="V411" s="131">
        <v>43381</v>
      </c>
      <c r="W411" s="129" t="s">
        <v>42</v>
      </c>
      <c r="X411" s="131">
        <v>43647</v>
      </c>
      <c r="Y411" s="131">
        <v>43826</v>
      </c>
      <c r="Z411" s="129" t="s">
        <v>370</v>
      </c>
      <c r="AA411" s="3"/>
      <c r="AB411" s="3"/>
      <c r="AC411" s="129" t="s">
        <v>370</v>
      </c>
      <c r="AD411" s="3"/>
      <c r="AE411" s="129" t="s">
        <v>370</v>
      </c>
      <c r="AF411" s="129" t="s">
        <v>370</v>
      </c>
      <c r="AG411" s="129" t="s">
        <v>370</v>
      </c>
      <c r="AH411" s="127" t="str">
        <f t="shared" si="6"/>
        <v>PD&amp;C</v>
      </c>
      <c r="AI411" s="127" t="b">
        <f>ISNUMBER(SEARCH("IRT",Table1[[#This Row],[Current_Status]]))</f>
        <v>0</v>
      </c>
      <c r="AJ411" s="128">
        <f>YEAR(Table1[[#This Row],[Project_Initiated]])</f>
        <v>2018</v>
      </c>
      <c r="AK411" s="67">
        <v>43647</v>
      </c>
      <c r="AL411" s="67" t="str">
        <f>IF(Table1[[#This Row],[Current_Status]]="Complete",IF(Table1[[#This Row],[Project_Description]]&gt;=DATE(2019,7,1),"FY 19 - 20","FY 18 - 19"),"")</f>
        <v/>
      </c>
      <c r="AX411"/>
      <c r="BA411" s="2"/>
    </row>
    <row r="412" spans="1:53" x14ac:dyDescent="0.25">
      <c r="A412" s="129" t="s">
        <v>231</v>
      </c>
      <c r="B412" s="129" t="s">
        <v>231</v>
      </c>
      <c r="C412" s="129" t="s">
        <v>370</v>
      </c>
      <c r="D412" s="130" t="b">
        <v>0</v>
      </c>
      <c r="E412" s="129" t="s">
        <v>343</v>
      </c>
      <c r="F412" s="129" t="s">
        <v>3707</v>
      </c>
      <c r="G412" s="129" t="s">
        <v>232</v>
      </c>
      <c r="H412" s="129" t="s">
        <v>370</v>
      </c>
      <c r="I412" s="129" t="s">
        <v>370</v>
      </c>
      <c r="J412" s="129" t="s">
        <v>91</v>
      </c>
      <c r="K412" s="129" t="s">
        <v>41</v>
      </c>
      <c r="L412" s="129" t="s">
        <v>689</v>
      </c>
      <c r="M412" s="129" t="s">
        <v>233</v>
      </c>
      <c r="N412" s="129" t="s">
        <v>370</v>
      </c>
      <c r="O412" s="129" t="s">
        <v>223</v>
      </c>
      <c r="P412" s="130">
        <v>9</v>
      </c>
      <c r="Q412" s="129" t="s">
        <v>370</v>
      </c>
      <c r="R412" s="129" t="s">
        <v>370</v>
      </c>
      <c r="S412" s="130" t="b">
        <v>0</v>
      </c>
      <c r="T412" s="130">
        <v>345000</v>
      </c>
      <c r="U412" s="3"/>
      <c r="V412" s="131">
        <v>42801</v>
      </c>
      <c r="W412" s="129" t="s">
        <v>36</v>
      </c>
      <c r="X412" s="131">
        <v>43678</v>
      </c>
      <c r="Y412" s="131">
        <v>44043</v>
      </c>
      <c r="Z412" s="129" t="s">
        <v>370</v>
      </c>
      <c r="AA412" s="3"/>
      <c r="AB412" s="3"/>
      <c r="AC412" s="129" t="s">
        <v>370</v>
      </c>
      <c r="AD412" s="3"/>
      <c r="AE412" s="129" t="s">
        <v>370</v>
      </c>
      <c r="AF412" s="129" t="s">
        <v>370</v>
      </c>
      <c r="AG412" s="129" t="s">
        <v>370</v>
      </c>
      <c r="AH412" s="127" t="str">
        <f t="shared" si="6"/>
        <v>PD&amp;C</v>
      </c>
      <c r="AI412" s="127" t="b">
        <f>ISNUMBER(SEARCH("IRT",Table1[[#This Row],[Current_Status]]))</f>
        <v>0</v>
      </c>
      <c r="AJ412" s="128">
        <f>YEAR(Table1[[#This Row],[Project_Initiated]])</f>
        <v>2017</v>
      </c>
      <c r="AK412" s="67">
        <v>43647</v>
      </c>
      <c r="AL412" s="67" t="str">
        <f>IF(Table1[[#This Row],[Current_Status]]="Complete",IF(Table1[[#This Row],[Project_Description]]&gt;=DATE(2019,7,1),"FY 19 - 20","FY 18 - 19"),"")</f>
        <v/>
      </c>
      <c r="AX412"/>
      <c r="BA412" s="2"/>
    </row>
    <row r="413" spans="1:53" x14ac:dyDescent="0.25">
      <c r="A413" s="129" t="s">
        <v>235</v>
      </c>
      <c r="B413" s="129" t="s">
        <v>235</v>
      </c>
      <c r="C413" s="129" t="s">
        <v>370</v>
      </c>
      <c r="D413" s="130" t="b">
        <v>0</v>
      </c>
      <c r="E413" s="129" t="s">
        <v>343</v>
      </c>
      <c r="F413" s="129" t="s">
        <v>4484</v>
      </c>
      <c r="G413" s="129" t="s">
        <v>236</v>
      </c>
      <c r="H413" s="129" t="s">
        <v>583</v>
      </c>
      <c r="I413" s="129" t="s">
        <v>370</v>
      </c>
      <c r="J413" s="129" t="s">
        <v>91</v>
      </c>
      <c r="K413" s="129" t="s">
        <v>41</v>
      </c>
      <c r="L413" s="129" t="s">
        <v>689</v>
      </c>
      <c r="M413" s="129" t="s">
        <v>233</v>
      </c>
      <c r="N413" s="129" t="s">
        <v>370</v>
      </c>
      <c r="O413" s="129" t="s">
        <v>223</v>
      </c>
      <c r="P413" s="130">
        <v>10</v>
      </c>
      <c r="Q413" s="129" t="s">
        <v>370</v>
      </c>
      <c r="R413" s="129" t="s">
        <v>370</v>
      </c>
      <c r="S413" s="130" t="b">
        <v>0</v>
      </c>
      <c r="T413" s="130">
        <v>220000</v>
      </c>
      <c r="U413" s="3"/>
      <c r="V413" s="131">
        <v>42801</v>
      </c>
      <c r="W413" s="129" t="s">
        <v>36</v>
      </c>
      <c r="X413" s="131">
        <v>43647</v>
      </c>
      <c r="Y413" s="131">
        <v>44043</v>
      </c>
      <c r="Z413" s="129" t="s">
        <v>370</v>
      </c>
      <c r="AA413" s="3"/>
      <c r="AB413" s="3"/>
      <c r="AC413" s="129" t="s">
        <v>370</v>
      </c>
      <c r="AD413" s="3"/>
      <c r="AE413" s="129" t="s">
        <v>370</v>
      </c>
      <c r="AF413" s="129" t="s">
        <v>370</v>
      </c>
      <c r="AG413" s="129" t="s">
        <v>370</v>
      </c>
      <c r="AH413" s="127" t="str">
        <f t="shared" si="6"/>
        <v>PD&amp;C</v>
      </c>
      <c r="AI413" s="127" t="b">
        <f>ISNUMBER(SEARCH("IRT",Table1[[#This Row],[Current_Status]]))</f>
        <v>0</v>
      </c>
      <c r="AJ413" s="128">
        <f>YEAR(Table1[[#This Row],[Project_Initiated]])</f>
        <v>2017</v>
      </c>
      <c r="AK413" s="67">
        <v>43647</v>
      </c>
      <c r="AL413" s="67" t="str">
        <f>IF(Table1[[#This Row],[Current_Status]]="Complete",IF(Table1[[#This Row],[Project_Description]]&gt;=DATE(2019,7,1),"FY 19 - 20","FY 18 - 19"),"")</f>
        <v/>
      </c>
      <c r="AX413"/>
      <c r="BA413" s="2"/>
    </row>
    <row r="414" spans="1:53" x14ac:dyDescent="0.25">
      <c r="A414" s="129" t="s">
        <v>237</v>
      </c>
      <c r="B414" s="129" t="s">
        <v>237</v>
      </c>
      <c r="C414" s="129" t="s">
        <v>370</v>
      </c>
      <c r="D414" s="130" t="b">
        <v>0</v>
      </c>
      <c r="E414" s="129" t="s">
        <v>343</v>
      </c>
      <c r="F414" s="129" t="s">
        <v>3704</v>
      </c>
      <c r="G414" s="129" t="s">
        <v>238</v>
      </c>
      <c r="H414" s="129" t="s">
        <v>694</v>
      </c>
      <c r="I414" s="129" t="s">
        <v>370</v>
      </c>
      <c r="J414" s="129" t="s">
        <v>91</v>
      </c>
      <c r="K414" s="129" t="s">
        <v>41</v>
      </c>
      <c r="L414" s="129" t="s">
        <v>689</v>
      </c>
      <c r="M414" s="129" t="s">
        <v>239</v>
      </c>
      <c r="N414" s="129" t="s">
        <v>370</v>
      </c>
      <c r="O414" s="129" t="s">
        <v>128</v>
      </c>
      <c r="P414" s="130">
        <v>44</v>
      </c>
      <c r="Q414" s="129" t="s">
        <v>370</v>
      </c>
      <c r="R414" s="129" t="s">
        <v>370</v>
      </c>
      <c r="S414" s="130" t="b">
        <v>0</v>
      </c>
      <c r="T414" s="130">
        <v>110000</v>
      </c>
      <c r="U414" s="3"/>
      <c r="V414" s="131">
        <v>42480</v>
      </c>
      <c r="W414" s="129" t="s">
        <v>3807</v>
      </c>
      <c r="X414" s="131">
        <v>43709</v>
      </c>
      <c r="Y414" s="131">
        <v>43709</v>
      </c>
      <c r="Z414" s="129" t="s">
        <v>370</v>
      </c>
      <c r="AA414" s="3"/>
      <c r="AB414" s="3"/>
      <c r="AC414" s="129" t="s">
        <v>370</v>
      </c>
      <c r="AD414" s="3"/>
      <c r="AE414" s="129" t="s">
        <v>370</v>
      </c>
      <c r="AF414" s="129" t="s">
        <v>370</v>
      </c>
      <c r="AG414" s="129" t="s">
        <v>370</v>
      </c>
      <c r="AH414" s="127" t="str">
        <f t="shared" si="6"/>
        <v>PD&amp;C</v>
      </c>
      <c r="AI414" s="127" t="b">
        <f>ISNUMBER(SEARCH("IRT",Table1[[#This Row],[Current_Status]]))</f>
        <v>0</v>
      </c>
      <c r="AJ414" s="128">
        <f>YEAR(Table1[[#This Row],[Project_Initiated]])</f>
        <v>2016</v>
      </c>
      <c r="AK414" s="67">
        <v>43647</v>
      </c>
      <c r="AL414" s="67" t="str">
        <f>IF(Table1[[#This Row],[Current_Status]]="Complete",IF(Table1[[#This Row],[Project_Description]]&gt;=DATE(2019,7,1),"FY 19 - 20","FY 18 - 19"),"")</f>
        <v/>
      </c>
      <c r="AX414"/>
      <c r="BA414" s="2"/>
    </row>
    <row r="415" spans="1:53" x14ac:dyDescent="0.25">
      <c r="A415" s="129" t="s">
        <v>834</v>
      </c>
      <c r="B415" s="129" t="s">
        <v>834</v>
      </c>
      <c r="C415" s="129" t="s">
        <v>370</v>
      </c>
      <c r="D415" s="130" t="b">
        <v>0</v>
      </c>
      <c r="E415" s="129" t="s">
        <v>343</v>
      </c>
      <c r="F415" s="129" t="s">
        <v>3884</v>
      </c>
      <c r="G415" s="129" t="s">
        <v>835</v>
      </c>
      <c r="H415" s="129" t="s">
        <v>513</v>
      </c>
      <c r="I415" s="129" t="s">
        <v>370</v>
      </c>
      <c r="J415" s="129" t="s">
        <v>234</v>
      </c>
      <c r="K415" s="129" t="s">
        <v>41</v>
      </c>
      <c r="L415" s="129" t="s">
        <v>689</v>
      </c>
      <c r="M415" s="129" t="s">
        <v>158</v>
      </c>
      <c r="N415" s="129" t="s">
        <v>370</v>
      </c>
      <c r="O415" s="129" t="s">
        <v>223</v>
      </c>
      <c r="P415" s="130">
        <v>99</v>
      </c>
      <c r="Q415" s="129" t="s">
        <v>370</v>
      </c>
      <c r="R415" s="129" t="s">
        <v>370</v>
      </c>
      <c r="S415" s="130" t="b">
        <v>0</v>
      </c>
      <c r="T415" s="130">
        <v>600000</v>
      </c>
      <c r="U415" s="3"/>
      <c r="V415" s="131">
        <v>43634</v>
      </c>
      <c r="W415" s="129" t="s">
        <v>3863</v>
      </c>
      <c r="X415" s="131">
        <v>43773</v>
      </c>
      <c r="Y415" s="131">
        <v>43889</v>
      </c>
      <c r="Z415" s="129" t="s">
        <v>370</v>
      </c>
      <c r="AA415" s="3"/>
      <c r="AB415" s="3"/>
      <c r="AC415" s="129" t="s">
        <v>370</v>
      </c>
      <c r="AD415" s="3"/>
      <c r="AE415" s="129" t="s">
        <v>370</v>
      </c>
      <c r="AF415" s="129" t="s">
        <v>370</v>
      </c>
      <c r="AG415" s="129" t="s">
        <v>370</v>
      </c>
      <c r="AH415" s="127" t="str">
        <f t="shared" si="6"/>
        <v>PD&amp;C</v>
      </c>
      <c r="AI415" s="127" t="b">
        <f>ISNUMBER(SEARCH("IRT",Table1[[#This Row],[Current_Status]]))</f>
        <v>0</v>
      </c>
      <c r="AJ415" s="128">
        <f>YEAR(Table1[[#This Row],[Project_Initiated]])</f>
        <v>2019</v>
      </c>
      <c r="AK415" s="67">
        <v>43647</v>
      </c>
      <c r="AL415" s="67" t="str">
        <f>IF(Table1[[#This Row],[Current_Status]]="Complete",IF(Table1[[#This Row],[Project_Description]]&gt;=DATE(2019,7,1),"FY 19 - 20","FY 18 - 19"),"")</f>
        <v/>
      </c>
      <c r="AX415"/>
      <c r="BA415" s="2"/>
    </row>
    <row r="416" spans="1:53" x14ac:dyDescent="0.25">
      <c r="A416" s="129" t="s">
        <v>241</v>
      </c>
      <c r="B416" s="129" t="s">
        <v>241</v>
      </c>
      <c r="C416" s="129" t="s">
        <v>370</v>
      </c>
      <c r="D416" s="130" t="b">
        <v>0</v>
      </c>
      <c r="E416" s="129" t="s">
        <v>343</v>
      </c>
      <c r="F416" s="129" t="s">
        <v>3702</v>
      </c>
      <c r="G416" s="129" t="s">
        <v>242</v>
      </c>
      <c r="H416" s="129" t="s">
        <v>370</v>
      </c>
      <c r="I416" s="129" t="s">
        <v>370</v>
      </c>
      <c r="J416" s="129" t="s">
        <v>3808</v>
      </c>
      <c r="K416" s="129" t="s">
        <v>41</v>
      </c>
      <c r="L416" s="129" t="s">
        <v>689</v>
      </c>
      <c r="M416" s="129" t="s">
        <v>41</v>
      </c>
      <c r="N416" s="129" t="s">
        <v>370</v>
      </c>
      <c r="O416" s="129" t="s">
        <v>3382</v>
      </c>
      <c r="P416" s="130">
        <v>99</v>
      </c>
      <c r="Q416" s="129" t="s">
        <v>370</v>
      </c>
      <c r="R416" s="129" t="s">
        <v>370</v>
      </c>
      <c r="S416" s="130" t="b">
        <v>0</v>
      </c>
      <c r="T416" s="130">
        <v>240000</v>
      </c>
      <c r="U416" s="3"/>
      <c r="V416" s="131">
        <v>42496</v>
      </c>
      <c r="W416" s="129" t="s">
        <v>83</v>
      </c>
      <c r="X416" s="3"/>
      <c r="Y416" s="3"/>
      <c r="Z416" s="129" t="s">
        <v>370</v>
      </c>
      <c r="AA416" s="3"/>
      <c r="AB416" s="3"/>
      <c r="AC416" s="129" t="s">
        <v>370</v>
      </c>
      <c r="AD416" s="3"/>
      <c r="AE416" s="129" t="s">
        <v>370</v>
      </c>
      <c r="AF416" s="129" t="s">
        <v>370</v>
      </c>
      <c r="AG416" s="129" t="s">
        <v>370</v>
      </c>
      <c r="AH416" s="127" t="str">
        <f t="shared" si="6"/>
        <v>PD&amp;C</v>
      </c>
      <c r="AI416" s="127" t="b">
        <f>ISNUMBER(SEARCH("IRT",Table1[[#This Row],[Current_Status]]))</f>
        <v>0</v>
      </c>
      <c r="AJ416" s="128">
        <f>YEAR(Table1[[#This Row],[Project_Initiated]])</f>
        <v>2016</v>
      </c>
      <c r="AK416" s="67">
        <v>43647</v>
      </c>
      <c r="AL416" s="67" t="str">
        <f>IF(Table1[[#This Row],[Current_Status]]="Complete",IF(Table1[[#This Row],[Project_Description]]&gt;=DATE(2019,7,1),"FY 19 - 20","FY 18 - 19"),"")</f>
        <v/>
      </c>
      <c r="AX416"/>
      <c r="BA416" s="2"/>
    </row>
    <row r="417" spans="1:53" x14ac:dyDescent="0.25">
      <c r="A417" s="129" t="s">
        <v>240</v>
      </c>
      <c r="B417" s="129" t="s">
        <v>240</v>
      </c>
      <c r="C417" s="129" t="s">
        <v>370</v>
      </c>
      <c r="D417" s="130" t="b">
        <v>0</v>
      </c>
      <c r="E417" s="129" t="s">
        <v>343</v>
      </c>
      <c r="F417" s="129" t="s">
        <v>3701</v>
      </c>
      <c r="G417" s="129" t="s">
        <v>695</v>
      </c>
      <c r="H417" s="129" t="s">
        <v>370</v>
      </c>
      <c r="I417" s="129" t="s">
        <v>370</v>
      </c>
      <c r="J417" s="129" t="s">
        <v>91</v>
      </c>
      <c r="K417" s="129" t="s">
        <v>41</v>
      </c>
      <c r="L417" s="129" t="s">
        <v>689</v>
      </c>
      <c r="M417" s="129" t="s">
        <v>233</v>
      </c>
      <c r="N417" s="129" t="s">
        <v>370</v>
      </c>
      <c r="O417" s="129" t="s">
        <v>223</v>
      </c>
      <c r="P417" s="130">
        <v>99</v>
      </c>
      <c r="Q417" s="129" t="s">
        <v>370</v>
      </c>
      <c r="R417" s="129" t="s">
        <v>370</v>
      </c>
      <c r="S417" s="130" t="b">
        <v>0</v>
      </c>
      <c r="T417" s="130">
        <v>596011</v>
      </c>
      <c r="U417" s="3"/>
      <c r="V417" s="131">
        <v>42374</v>
      </c>
      <c r="W417" s="129" t="s">
        <v>3862</v>
      </c>
      <c r="X417" s="131">
        <v>43682</v>
      </c>
      <c r="Y417" s="131">
        <v>44043</v>
      </c>
      <c r="Z417" s="129" t="s">
        <v>370</v>
      </c>
      <c r="AA417" s="3"/>
      <c r="AB417" s="3"/>
      <c r="AC417" s="129" t="s">
        <v>370</v>
      </c>
      <c r="AD417" s="3"/>
      <c r="AE417" s="129" t="s">
        <v>370</v>
      </c>
      <c r="AF417" s="129" t="s">
        <v>370</v>
      </c>
      <c r="AG417" s="129" t="s">
        <v>370</v>
      </c>
      <c r="AH417" s="127" t="str">
        <f t="shared" si="6"/>
        <v>PD&amp;C</v>
      </c>
      <c r="AI417" s="127" t="b">
        <f>ISNUMBER(SEARCH("IRT",Table1[[#This Row],[Current_Status]]))</f>
        <v>0</v>
      </c>
      <c r="AJ417" s="128">
        <f>YEAR(Table1[[#This Row],[Project_Initiated]])</f>
        <v>2016</v>
      </c>
      <c r="AK417" s="67">
        <v>43647</v>
      </c>
      <c r="AL417" s="67" t="str">
        <f>IF(Table1[[#This Row],[Current_Status]]="Complete",IF(Table1[[#This Row],[Project_Description]]&gt;=DATE(2019,7,1),"FY 19 - 20","FY 18 - 19"),"")</f>
        <v/>
      </c>
      <c r="AX417"/>
      <c r="BA417" s="2"/>
    </row>
    <row r="418" spans="1:53" x14ac:dyDescent="0.25">
      <c r="A418" s="129" t="s">
        <v>3476</v>
      </c>
      <c r="B418" s="129" t="s">
        <v>370</v>
      </c>
      <c r="C418" s="129" t="s">
        <v>3476</v>
      </c>
      <c r="D418" s="130" t="b">
        <v>0</v>
      </c>
      <c r="E418" s="129" t="s">
        <v>3530</v>
      </c>
      <c r="F418" s="129" t="s">
        <v>4283</v>
      </c>
      <c r="G418" s="133">
        <v>43528</v>
      </c>
      <c r="H418" s="129" t="s">
        <v>802</v>
      </c>
      <c r="I418" s="129" t="s">
        <v>3110</v>
      </c>
      <c r="J418" s="129" t="s">
        <v>3354</v>
      </c>
      <c r="K418" s="129" t="s">
        <v>3531</v>
      </c>
      <c r="L418" s="129" t="s">
        <v>3532</v>
      </c>
      <c r="M418" s="129" t="s">
        <v>3533</v>
      </c>
      <c r="N418" s="129" t="s">
        <v>370</v>
      </c>
      <c r="O418" s="129" t="s">
        <v>314</v>
      </c>
      <c r="P418" s="3"/>
      <c r="Q418" s="129" t="s">
        <v>400</v>
      </c>
      <c r="R418" s="129" t="s">
        <v>370</v>
      </c>
      <c r="S418" s="130" t="b">
        <v>1</v>
      </c>
      <c r="T418" s="3"/>
      <c r="U418" s="3"/>
      <c r="V418" s="131">
        <v>43448</v>
      </c>
      <c r="W418" s="129" t="s">
        <v>370</v>
      </c>
      <c r="X418" s="3"/>
      <c r="Y418" s="3"/>
      <c r="Z418" s="129" t="s">
        <v>370</v>
      </c>
      <c r="AA418" s="3"/>
      <c r="AB418" s="3"/>
      <c r="AC418" s="129" t="s">
        <v>3639</v>
      </c>
      <c r="AD418" s="3"/>
      <c r="AE418" s="129" t="s">
        <v>370</v>
      </c>
      <c r="AF418" s="129" t="s">
        <v>370</v>
      </c>
      <c r="AG418" s="129" t="s">
        <v>370</v>
      </c>
      <c r="AH418" s="127" t="str">
        <f t="shared" si="6"/>
        <v>FS</v>
      </c>
      <c r="AI418" s="127" t="b">
        <f>ISNUMBER(SEARCH("IRT",Table1[[#This Row],[Current_Status]]))</f>
        <v>0</v>
      </c>
      <c r="AJ418" s="128">
        <f>YEAR(Table1[[#This Row],[Project_Initiated]])</f>
        <v>2018</v>
      </c>
      <c r="AK418" s="67">
        <v>43647</v>
      </c>
      <c r="AL418" s="67" t="str">
        <f>IF(Table1[[#This Row],[Current_Status]]="Complete",IF(Table1[[#This Row],[Project_Description]]&gt;=DATE(2019,7,1),"FY 19 - 20","FY 18 - 19"),"")</f>
        <v>FY 18 - 19</v>
      </c>
      <c r="AX418"/>
      <c r="BA418" s="2"/>
    </row>
    <row r="419" spans="1:53" x14ac:dyDescent="0.25">
      <c r="A419" s="129" t="s">
        <v>3477</v>
      </c>
      <c r="B419" s="129" t="s">
        <v>370</v>
      </c>
      <c r="C419" s="129" t="s">
        <v>3477</v>
      </c>
      <c r="D419" s="130" t="b">
        <v>0</v>
      </c>
      <c r="E419" s="129" t="s">
        <v>3530</v>
      </c>
      <c r="F419" s="129" t="s">
        <v>4284</v>
      </c>
      <c r="G419" s="133">
        <v>43592</v>
      </c>
      <c r="H419" s="129" t="s">
        <v>802</v>
      </c>
      <c r="I419" s="129" t="s">
        <v>330</v>
      </c>
      <c r="J419" s="129" t="s">
        <v>3354</v>
      </c>
      <c r="K419" s="129" t="s">
        <v>3531</v>
      </c>
      <c r="L419" s="129" t="s">
        <v>3532</v>
      </c>
      <c r="M419" s="129" t="s">
        <v>3533</v>
      </c>
      <c r="N419" s="129" t="s">
        <v>370</v>
      </c>
      <c r="O419" s="129" t="s">
        <v>314</v>
      </c>
      <c r="P419" s="3"/>
      <c r="Q419" s="129" t="s">
        <v>419</v>
      </c>
      <c r="R419" s="129" t="s">
        <v>370</v>
      </c>
      <c r="S419" s="130" t="b">
        <v>0</v>
      </c>
      <c r="T419" s="3"/>
      <c r="U419" s="3"/>
      <c r="V419" s="131">
        <v>43440</v>
      </c>
      <c r="W419" s="129" t="s">
        <v>370</v>
      </c>
      <c r="X419" s="3"/>
      <c r="Y419" s="3"/>
      <c r="Z419" s="129" t="s">
        <v>370</v>
      </c>
      <c r="AA419" s="3"/>
      <c r="AB419" s="3"/>
      <c r="AC419" s="129" t="s">
        <v>3825</v>
      </c>
      <c r="AD419" s="3"/>
      <c r="AE419" s="129" t="s">
        <v>370</v>
      </c>
      <c r="AF419" s="129" t="s">
        <v>370</v>
      </c>
      <c r="AG419" s="129" t="s">
        <v>370</v>
      </c>
      <c r="AH419" s="127" t="str">
        <f t="shared" si="6"/>
        <v>FS</v>
      </c>
      <c r="AI419" s="127" t="b">
        <f>ISNUMBER(SEARCH("IRT",Table1[[#This Row],[Current_Status]]))</f>
        <v>0</v>
      </c>
      <c r="AJ419" s="128">
        <f>YEAR(Table1[[#This Row],[Project_Initiated]])</f>
        <v>2018</v>
      </c>
      <c r="AK419" s="67">
        <v>43647</v>
      </c>
      <c r="AL419" s="67" t="str">
        <f>IF(Table1[[#This Row],[Current_Status]]="Complete",IF(Table1[[#This Row],[Project_Description]]&gt;=DATE(2019,7,1),"FY 19 - 20","FY 18 - 19"),"")</f>
        <v>FY 18 - 19</v>
      </c>
      <c r="AX419"/>
      <c r="BA419" s="2"/>
    </row>
    <row r="420" spans="1:53" x14ac:dyDescent="0.25">
      <c r="A420" s="129" t="s">
        <v>3924</v>
      </c>
      <c r="B420" s="129" t="s">
        <v>370</v>
      </c>
      <c r="C420" s="129" t="s">
        <v>3924</v>
      </c>
      <c r="D420" s="130" t="b">
        <v>0</v>
      </c>
      <c r="E420" s="129" t="s">
        <v>4285</v>
      </c>
      <c r="F420" s="129" t="s">
        <v>4286</v>
      </c>
      <c r="G420" s="129"/>
      <c r="H420" s="129" t="s">
        <v>802</v>
      </c>
      <c r="I420" s="129" t="s">
        <v>4287</v>
      </c>
      <c r="J420" s="129" t="s">
        <v>3337</v>
      </c>
      <c r="K420" s="129" t="s">
        <v>370</v>
      </c>
      <c r="L420" s="129" t="s">
        <v>370</v>
      </c>
      <c r="M420" s="129" t="s">
        <v>3533</v>
      </c>
      <c r="N420" s="129" t="s">
        <v>370</v>
      </c>
      <c r="O420" s="129" t="s">
        <v>314</v>
      </c>
      <c r="P420" s="3"/>
      <c r="Q420" s="129" t="s">
        <v>400</v>
      </c>
      <c r="R420" s="129" t="s">
        <v>370</v>
      </c>
      <c r="S420" s="130" t="b">
        <v>0</v>
      </c>
      <c r="T420" s="3"/>
      <c r="U420" s="3"/>
      <c r="V420" s="131">
        <v>43566</v>
      </c>
      <c r="W420" s="129" t="s">
        <v>370</v>
      </c>
      <c r="X420" s="3"/>
      <c r="Y420" s="3"/>
      <c r="Z420" s="129" t="s">
        <v>370</v>
      </c>
      <c r="AA420" s="3"/>
      <c r="AB420" s="3"/>
      <c r="AC420" s="129" t="s">
        <v>4485</v>
      </c>
      <c r="AD420" s="3"/>
      <c r="AE420" s="129" t="s">
        <v>370</v>
      </c>
      <c r="AF420" s="129" t="s">
        <v>370</v>
      </c>
      <c r="AG420" s="129" t="s">
        <v>370</v>
      </c>
      <c r="AH420" s="127" t="str">
        <f t="shared" si="6"/>
        <v>FS</v>
      </c>
      <c r="AI420" s="127" t="b">
        <f>ISNUMBER(SEARCH("IRT",Table1[[#This Row],[Current_Status]]))</f>
        <v>0</v>
      </c>
      <c r="AJ420" s="128">
        <f>YEAR(Table1[[#This Row],[Project_Initiated]])</f>
        <v>2019</v>
      </c>
      <c r="AK420" s="67">
        <v>43647</v>
      </c>
      <c r="AL420" s="67" t="str">
        <f>IF(Table1[[#This Row],[Current_Status]]="Complete",IF(Table1[[#This Row],[Project_Description]]&gt;=DATE(2019,7,1),"FY 19 - 20","FY 18 - 19"),"")</f>
        <v/>
      </c>
      <c r="AX420"/>
      <c r="BA420" s="2"/>
    </row>
    <row r="421" spans="1:53" x14ac:dyDescent="0.25">
      <c r="A421" s="129" t="s">
        <v>1037</v>
      </c>
      <c r="B421" s="129" t="s">
        <v>370</v>
      </c>
      <c r="C421" s="129" t="s">
        <v>1037</v>
      </c>
      <c r="D421" s="130" t="b">
        <v>0</v>
      </c>
      <c r="E421" s="129" t="s">
        <v>696</v>
      </c>
      <c r="F421" s="129" t="s">
        <v>4289</v>
      </c>
      <c r="G421" s="133">
        <v>43510</v>
      </c>
      <c r="H421" s="129" t="s">
        <v>3280</v>
      </c>
      <c r="I421" s="129" t="s">
        <v>370</v>
      </c>
      <c r="J421" s="129" t="s">
        <v>3354</v>
      </c>
      <c r="K421" s="129" t="s">
        <v>697</v>
      </c>
      <c r="L421" s="129" t="s">
        <v>698</v>
      </c>
      <c r="M421" s="129" t="s">
        <v>699</v>
      </c>
      <c r="N421" s="129" t="s">
        <v>749</v>
      </c>
      <c r="O421" s="129" t="s">
        <v>338</v>
      </c>
      <c r="P421" s="3"/>
      <c r="Q421" s="129" t="s">
        <v>370</v>
      </c>
      <c r="R421" s="129" t="s">
        <v>370</v>
      </c>
      <c r="S421" s="130" t="b">
        <v>0</v>
      </c>
      <c r="T421" s="3"/>
      <c r="U421" s="3"/>
      <c r="V421" s="131">
        <v>43118</v>
      </c>
      <c r="W421" s="129" t="s">
        <v>370</v>
      </c>
      <c r="X421" s="3"/>
      <c r="Y421" s="3"/>
      <c r="Z421" s="129" t="s">
        <v>370</v>
      </c>
      <c r="AA421" s="3"/>
      <c r="AB421" s="3"/>
      <c r="AC421" s="129" t="s">
        <v>3590</v>
      </c>
      <c r="AD421" s="3"/>
      <c r="AE421" s="129" t="s">
        <v>328</v>
      </c>
      <c r="AF421" s="129" t="s">
        <v>1039</v>
      </c>
      <c r="AG421" s="129" t="s">
        <v>3412</v>
      </c>
      <c r="AH421" s="127" t="str">
        <f t="shared" si="6"/>
        <v>FS</v>
      </c>
      <c r="AI421" s="127" t="b">
        <f>ISNUMBER(SEARCH("IRT",Table1[[#This Row],[Current_Status]]))</f>
        <v>0</v>
      </c>
      <c r="AJ421" s="128">
        <f>YEAR(Table1[[#This Row],[Project_Initiated]])</f>
        <v>2018</v>
      </c>
      <c r="AK421" s="67">
        <v>43647</v>
      </c>
      <c r="AL421" s="67" t="str">
        <f>IF(Table1[[#This Row],[Current_Status]]="Complete",IF(Table1[[#This Row],[Project_Description]]&gt;=DATE(2019,7,1),"FY 19 - 20","FY 18 - 19"),"")</f>
        <v>FY 18 - 19</v>
      </c>
      <c r="AX421"/>
      <c r="BA421" s="2"/>
    </row>
    <row r="422" spans="1:53" x14ac:dyDescent="0.25">
      <c r="A422" s="129" t="s">
        <v>1068</v>
      </c>
      <c r="B422" s="129" t="s">
        <v>370</v>
      </c>
      <c r="C422" s="129" t="s">
        <v>1068</v>
      </c>
      <c r="D422" s="130" t="b">
        <v>0</v>
      </c>
      <c r="E422" s="129" t="s">
        <v>696</v>
      </c>
      <c r="F422" s="129" t="s">
        <v>4288</v>
      </c>
      <c r="G422" s="133">
        <v>43395</v>
      </c>
      <c r="H422" s="129" t="s">
        <v>798</v>
      </c>
      <c r="I422" s="129" t="s">
        <v>370</v>
      </c>
      <c r="J422" s="129" t="s">
        <v>3354</v>
      </c>
      <c r="K422" s="129" t="s">
        <v>697</v>
      </c>
      <c r="L422" s="129" t="s">
        <v>698</v>
      </c>
      <c r="M422" s="129" t="s">
        <v>699</v>
      </c>
      <c r="N422" s="129" t="s">
        <v>370</v>
      </c>
      <c r="O422" s="129" t="s">
        <v>338</v>
      </c>
      <c r="P422" s="3"/>
      <c r="Q422" s="129" t="s">
        <v>370</v>
      </c>
      <c r="R422" s="129" t="s">
        <v>370</v>
      </c>
      <c r="S422" s="130" t="b">
        <v>0</v>
      </c>
      <c r="T422" s="3"/>
      <c r="U422" s="3"/>
      <c r="V422" s="131">
        <v>43146</v>
      </c>
      <c r="W422" s="129" t="s">
        <v>370</v>
      </c>
      <c r="X422" s="3"/>
      <c r="Y422" s="3"/>
      <c r="Z422" s="129" t="s">
        <v>370</v>
      </c>
      <c r="AA422" s="3"/>
      <c r="AB422" s="3"/>
      <c r="AC422" s="129" t="s">
        <v>1069</v>
      </c>
      <c r="AD422" s="3"/>
      <c r="AE422" s="129" t="s">
        <v>314</v>
      </c>
      <c r="AF422" s="129" t="s">
        <v>370</v>
      </c>
      <c r="AG422" s="129" t="s">
        <v>890</v>
      </c>
      <c r="AH422" s="127" t="str">
        <f t="shared" si="6"/>
        <v>FS</v>
      </c>
      <c r="AI422" s="127" t="b">
        <f>ISNUMBER(SEARCH("IRT",Table1[[#This Row],[Current_Status]]))</f>
        <v>0</v>
      </c>
      <c r="AJ422" s="128">
        <f>YEAR(Table1[[#This Row],[Project_Initiated]])</f>
        <v>2018</v>
      </c>
      <c r="AK422" s="67">
        <v>43647</v>
      </c>
      <c r="AL422" s="67" t="str">
        <f>IF(Table1[[#This Row],[Current_Status]]="Complete",IF(Table1[[#This Row],[Project_Description]]&gt;=DATE(2019,7,1),"FY 19 - 20","FY 18 - 19"),"")</f>
        <v>FY 18 - 19</v>
      </c>
      <c r="AX422"/>
      <c r="BA422" s="2"/>
    </row>
    <row r="423" spans="1:53" x14ac:dyDescent="0.25">
      <c r="A423" s="129" t="s">
        <v>1282</v>
      </c>
      <c r="B423" s="129" t="s">
        <v>370</v>
      </c>
      <c r="C423" s="129" t="s">
        <v>1282</v>
      </c>
      <c r="D423" s="130" t="b">
        <v>0</v>
      </c>
      <c r="E423" s="129" t="s">
        <v>696</v>
      </c>
      <c r="F423" s="129" t="s">
        <v>4293</v>
      </c>
      <c r="G423" s="133">
        <v>43383</v>
      </c>
      <c r="H423" s="129" t="s">
        <v>798</v>
      </c>
      <c r="I423" s="129" t="s">
        <v>3281</v>
      </c>
      <c r="J423" s="129" t="s">
        <v>3354</v>
      </c>
      <c r="K423" s="129" t="s">
        <v>697</v>
      </c>
      <c r="L423" s="129" t="s">
        <v>698</v>
      </c>
      <c r="M423" s="129" t="s">
        <v>699</v>
      </c>
      <c r="N423" s="129" t="s">
        <v>370</v>
      </c>
      <c r="O423" s="129" t="s">
        <v>314</v>
      </c>
      <c r="P423" s="3"/>
      <c r="Q423" s="129" t="s">
        <v>400</v>
      </c>
      <c r="R423" s="129" t="s">
        <v>370</v>
      </c>
      <c r="S423" s="130" t="b">
        <v>1</v>
      </c>
      <c r="T423" s="3"/>
      <c r="U423" s="3"/>
      <c r="V423" s="131">
        <v>43307</v>
      </c>
      <c r="W423" s="129" t="s">
        <v>370</v>
      </c>
      <c r="X423" s="3"/>
      <c r="Y423" s="3"/>
      <c r="Z423" s="129" t="s">
        <v>370</v>
      </c>
      <c r="AA423" s="3"/>
      <c r="AB423" s="3"/>
      <c r="AC423" s="129" t="s">
        <v>890</v>
      </c>
      <c r="AD423" s="3"/>
      <c r="AE423" s="129" t="s">
        <v>314</v>
      </c>
      <c r="AF423" s="129" t="s">
        <v>370</v>
      </c>
      <c r="AG423" s="129" t="s">
        <v>890</v>
      </c>
      <c r="AH423" s="127" t="str">
        <f t="shared" si="6"/>
        <v>FS</v>
      </c>
      <c r="AI423" s="127" t="b">
        <f>ISNUMBER(SEARCH("IRT",Table1[[#This Row],[Current_Status]]))</f>
        <v>0</v>
      </c>
      <c r="AJ423" s="128">
        <f>YEAR(Table1[[#This Row],[Project_Initiated]])</f>
        <v>2018</v>
      </c>
      <c r="AK423" s="67">
        <v>43647</v>
      </c>
      <c r="AL423" s="67" t="str">
        <f>IF(Table1[[#This Row],[Current_Status]]="Complete",IF(Table1[[#This Row],[Project_Description]]&gt;=DATE(2019,7,1),"FY 19 - 20","FY 18 - 19"),"")</f>
        <v>FY 18 - 19</v>
      </c>
      <c r="AX423"/>
      <c r="BA423" s="2"/>
    </row>
    <row r="424" spans="1:53" x14ac:dyDescent="0.25">
      <c r="A424" s="129" t="s">
        <v>3925</v>
      </c>
      <c r="B424" s="129" t="s">
        <v>370</v>
      </c>
      <c r="C424" s="129" t="s">
        <v>3925</v>
      </c>
      <c r="D424" s="130" t="b">
        <v>0</v>
      </c>
      <c r="E424" s="129" t="s">
        <v>696</v>
      </c>
      <c r="F424" s="129" t="s">
        <v>4290</v>
      </c>
      <c r="G424" s="129"/>
      <c r="H424" s="129" t="s">
        <v>798</v>
      </c>
      <c r="I424" s="129" t="s">
        <v>4291</v>
      </c>
      <c r="J424" s="129" t="s">
        <v>3355</v>
      </c>
      <c r="K424" s="129" t="s">
        <v>697</v>
      </c>
      <c r="L424" s="129" t="s">
        <v>698</v>
      </c>
      <c r="M424" s="129" t="s">
        <v>4292</v>
      </c>
      <c r="N424" s="129" t="s">
        <v>370</v>
      </c>
      <c r="O424" s="129" t="s">
        <v>314</v>
      </c>
      <c r="P424" s="3"/>
      <c r="Q424" s="129" t="s">
        <v>400</v>
      </c>
      <c r="R424" s="129" t="s">
        <v>370</v>
      </c>
      <c r="S424" s="130" t="b">
        <v>0</v>
      </c>
      <c r="T424" s="3"/>
      <c r="U424" s="3"/>
      <c r="V424" s="131">
        <v>43600</v>
      </c>
      <c r="W424" s="129" t="s">
        <v>370</v>
      </c>
      <c r="X424" s="3"/>
      <c r="Y424" s="3"/>
      <c r="Z424" s="129" t="s">
        <v>370</v>
      </c>
      <c r="AA424" s="3"/>
      <c r="AB424" s="3"/>
      <c r="AC424" s="129" t="s">
        <v>370</v>
      </c>
      <c r="AD424" s="3"/>
      <c r="AE424" s="129" t="s">
        <v>370</v>
      </c>
      <c r="AF424" s="129" t="s">
        <v>370</v>
      </c>
      <c r="AG424" s="129" t="s">
        <v>370</v>
      </c>
      <c r="AH424" s="127" t="str">
        <f t="shared" si="6"/>
        <v>FS</v>
      </c>
      <c r="AI424" s="127" t="b">
        <f>ISNUMBER(SEARCH("IRT",Table1[[#This Row],[Current_Status]]))</f>
        <v>0</v>
      </c>
      <c r="AJ424" s="128">
        <f>YEAR(Table1[[#This Row],[Project_Initiated]])</f>
        <v>2019</v>
      </c>
      <c r="AK424" s="67">
        <v>43647</v>
      </c>
      <c r="AL424" s="67" t="str">
        <f>IF(Table1[[#This Row],[Current_Status]]="Complete",IF(Table1[[#This Row],[Project_Description]]&gt;=DATE(2019,7,1),"FY 19 - 20","FY 18 - 19"),"")</f>
        <v/>
      </c>
      <c r="AX424"/>
      <c r="BA424" s="2"/>
    </row>
    <row r="425" spans="1:53" x14ac:dyDescent="0.25">
      <c r="A425" s="129" t="s">
        <v>700</v>
      </c>
      <c r="B425" s="129" t="s">
        <v>370</v>
      </c>
      <c r="C425" s="129" t="s">
        <v>700</v>
      </c>
      <c r="D425" s="130" t="b">
        <v>0</v>
      </c>
      <c r="E425" s="129" t="s">
        <v>696</v>
      </c>
      <c r="F425" s="129" t="s">
        <v>4294</v>
      </c>
      <c r="G425" s="133">
        <v>43570</v>
      </c>
      <c r="H425" s="129" t="s">
        <v>798</v>
      </c>
      <c r="I425" s="129" t="s">
        <v>378</v>
      </c>
      <c r="J425" s="129" t="s">
        <v>3354</v>
      </c>
      <c r="K425" s="129" t="s">
        <v>697</v>
      </c>
      <c r="L425" s="129" t="s">
        <v>698</v>
      </c>
      <c r="M425" s="129" t="s">
        <v>699</v>
      </c>
      <c r="N425" s="129" t="s">
        <v>370</v>
      </c>
      <c r="O425" s="129" t="s">
        <v>338</v>
      </c>
      <c r="P425" s="3"/>
      <c r="Q425" s="129" t="s">
        <v>419</v>
      </c>
      <c r="R425" s="129" t="s">
        <v>370</v>
      </c>
      <c r="S425" s="130" t="b">
        <v>0</v>
      </c>
      <c r="T425" s="3"/>
      <c r="U425" s="3"/>
      <c r="V425" s="131">
        <v>43348</v>
      </c>
      <c r="W425" s="129" t="s">
        <v>370</v>
      </c>
      <c r="X425" s="3"/>
      <c r="Y425" s="3"/>
      <c r="Z425" s="129" t="s">
        <v>370</v>
      </c>
      <c r="AA425" s="3"/>
      <c r="AB425" s="3"/>
      <c r="AC425" s="129" t="s">
        <v>3761</v>
      </c>
      <c r="AD425" s="131">
        <v>43378</v>
      </c>
      <c r="AE425" s="129" t="s">
        <v>328</v>
      </c>
      <c r="AF425" s="129" t="s">
        <v>3762</v>
      </c>
      <c r="AG425" s="129" t="s">
        <v>3412</v>
      </c>
      <c r="AH425" s="127" t="str">
        <f t="shared" si="6"/>
        <v>FS</v>
      </c>
      <c r="AI425" s="127" t="b">
        <f>ISNUMBER(SEARCH("IRT",Table1[[#This Row],[Current_Status]]))</f>
        <v>0</v>
      </c>
      <c r="AJ425" s="128">
        <f>YEAR(Table1[[#This Row],[Project_Initiated]])</f>
        <v>2018</v>
      </c>
      <c r="AK425" s="67">
        <v>43647</v>
      </c>
      <c r="AL425" s="67" t="str">
        <f>IF(Table1[[#This Row],[Current_Status]]="Complete",IF(Table1[[#This Row],[Project_Description]]&gt;=DATE(2019,7,1),"FY 19 - 20","FY 18 - 19"),"")</f>
        <v>FY 18 - 19</v>
      </c>
      <c r="AX425"/>
      <c r="BA425" s="2"/>
    </row>
    <row r="426" spans="1:53" x14ac:dyDescent="0.25">
      <c r="A426" s="129" t="s">
        <v>3926</v>
      </c>
      <c r="B426" s="129" t="s">
        <v>370</v>
      </c>
      <c r="C426" s="129" t="s">
        <v>3926</v>
      </c>
      <c r="D426" s="130" t="b">
        <v>0</v>
      </c>
      <c r="E426" s="129" t="s">
        <v>696</v>
      </c>
      <c r="F426" s="129" t="s">
        <v>4295</v>
      </c>
      <c r="G426" s="129"/>
      <c r="H426" s="129" t="s">
        <v>798</v>
      </c>
      <c r="I426" s="129" t="s">
        <v>3166</v>
      </c>
      <c r="J426" s="129" t="s">
        <v>3355</v>
      </c>
      <c r="K426" s="129" t="s">
        <v>697</v>
      </c>
      <c r="L426" s="129" t="s">
        <v>698</v>
      </c>
      <c r="M426" s="129" t="s">
        <v>4292</v>
      </c>
      <c r="N426" s="129" t="s">
        <v>370</v>
      </c>
      <c r="O426" s="129" t="s">
        <v>314</v>
      </c>
      <c r="P426" s="3"/>
      <c r="Q426" s="129" t="s">
        <v>419</v>
      </c>
      <c r="R426" s="129" t="s">
        <v>370</v>
      </c>
      <c r="S426" s="130" t="b">
        <v>0</v>
      </c>
      <c r="T426" s="3"/>
      <c r="U426" s="3"/>
      <c r="V426" s="131">
        <v>43600</v>
      </c>
      <c r="W426" s="129" t="s">
        <v>370</v>
      </c>
      <c r="X426" s="3"/>
      <c r="Y426" s="3"/>
      <c r="Z426" s="129" t="s">
        <v>370</v>
      </c>
      <c r="AA426" s="3"/>
      <c r="AB426" s="3"/>
      <c r="AC426" s="129" t="s">
        <v>370</v>
      </c>
      <c r="AD426" s="3"/>
      <c r="AE426" s="129" t="s">
        <v>370</v>
      </c>
      <c r="AF426" s="129" t="s">
        <v>370</v>
      </c>
      <c r="AG426" s="129" t="s">
        <v>370</v>
      </c>
      <c r="AH426" s="127" t="str">
        <f t="shared" si="6"/>
        <v>FS</v>
      </c>
      <c r="AI426" s="127" t="b">
        <f>ISNUMBER(SEARCH("IRT",Table1[[#This Row],[Current_Status]]))</f>
        <v>0</v>
      </c>
      <c r="AJ426" s="128">
        <f>YEAR(Table1[[#This Row],[Project_Initiated]])</f>
        <v>2019</v>
      </c>
      <c r="AK426" s="67">
        <v>43647</v>
      </c>
      <c r="AL426" s="67" t="str">
        <f>IF(Table1[[#This Row],[Current_Status]]="Complete",IF(Table1[[#This Row],[Project_Description]]&gt;=DATE(2019,7,1),"FY 19 - 20","FY 18 - 19"),"")</f>
        <v/>
      </c>
      <c r="AX426"/>
      <c r="BA426" s="2"/>
    </row>
    <row r="427" spans="1:53" x14ac:dyDescent="0.25">
      <c r="A427" s="129" t="s">
        <v>701</v>
      </c>
      <c r="B427" s="129" t="s">
        <v>370</v>
      </c>
      <c r="C427" s="129" t="s">
        <v>701</v>
      </c>
      <c r="D427" s="130" t="b">
        <v>0</v>
      </c>
      <c r="E427" s="129" t="s">
        <v>696</v>
      </c>
      <c r="F427" s="129" t="s">
        <v>4296</v>
      </c>
      <c r="G427" s="133">
        <v>43570</v>
      </c>
      <c r="H427" s="129" t="s">
        <v>798</v>
      </c>
      <c r="I427" s="129" t="s">
        <v>702</v>
      </c>
      <c r="J427" s="129" t="s">
        <v>3354</v>
      </c>
      <c r="K427" s="129" t="s">
        <v>697</v>
      </c>
      <c r="L427" s="129" t="s">
        <v>698</v>
      </c>
      <c r="M427" s="129" t="s">
        <v>699</v>
      </c>
      <c r="N427" s="129" t="s">
        <v>370</v>
      </c>
      <c r="O427" s="129" t="s">
        <v>338</v>
      </c>
      <c r="P427" s="3"/>
      <c r="Q427" s="129" t="s">
        <v>339</v>
      </c>
      <c r="R427" s="129" t="s">
        <v>370</v>
      </c>
      <c r="S427" s="130" t="b">
        <v>0</v>
      </c>
      <c r="T427" s="3"/>
      <c r="U427" s="3"/>
      <c r="V427" s="131">
        <v>43339</v>
      </c>
      <c r="W427" s="129" t="s">
        <v>370</v>
      </c>
      <c r="X427" s="3"/>
      <c r="Y427" s="3"/>
      <c r="Z427" s="129" t="s">
        <v>370</v>
      </c>
      <c r="AA427" s="3"/>
      <c r="AB427" s="3"/>
      <c r="AC427" s="129" t="s">
        <v>3763</v>
      </c>
      <c r="AD427" s="131">
        <v>43361</v>
      </c>
      <c r="AE427" s="129" t="s">
        <v>328</v>
      </c>
      <c r="AF427" s="129" t="s">
        <v>3764</v>
      </c>
      <c r="AG427" s="129" t="s">
        <v>3412</v>
      </c>
      <c r="AH427" s="127" t="str">
        <f t="shared" si="6"/>
        <v>FS</v>
      </c>
      <c r="AI427" s="127" t="b">
        <f>ISNUMBER(SEARCH("IRT",Table1[[#This Row],[Current_Status]]))</f>
        <v>0</v>
      </c>
      <c r="AJ427" s="128">
        <f>YEAR(Table1[[#This Row],[Project_Initiated]])</f>
        <v>2018</v>
      </c>
      <c r="AK427" s="67">
        <v>43647</v>
      </c>
      <c r="AL427" s="67" t="str">
        <f>IF(Table1[[#This Row],[Current_Status]]="Complete",IF(Table1[[#This Row],[Project_Description]]&gt;=DATE(2019,7,1),"FY 19 - 20","FY 18 - 19"),"")</f>
        <v>FY 18 - 19</v>
      </c>
      <c r="AX427"/>
      <c r="BA427" s="2"/>
    </row>
    <row r="428" spans="1:53" x14ac:dyDescent="0.25">
      <c r="A428" s="129" t="s">
        <v>703</v>
      </c>
      <c r="B428" s="129" t="s">
        <v>370</v>
      </c>
      <c r="C428" s="129" t="s">
        <v>703</v>
      </c>
      <c r="D428" s="130" t="b">
        <v>0</v>
      </c>
      <c r="E428" s="129" t="s">
        <v>696</v>
      </c>
      <c r="F428" s="129" t="s">
        <v>4297</v>
      </c>
      <c r="G428" s="133">
        <v>43631</v>
      </c>
      <c r="H428" s="129" t="s">
        <v>798</v>
      </c>
      <c r="I428" s="129" t="s">
        <v>370</v>
      </c>
      <c r="J428" s="129" t="s">
        <v>3354</v>
      </c>
      <c r="K428" s="129" t="s">
        <v>697</v>
      </c>
      <c r="L428" s="129" t="s">
        <v>698</v>
      </c>
      <c r="M428" s="129" t="s">
        <v>699</v>
      </c>
      <c r="N428" s="129" t="s">
        <v>370</v>
      </c>
      <c r="O428" s="129" t="s">
        <v>338</v>
      </c>
      <c r="P428" s="3"/>
      <c r="Q428" s="129" t="s">
        <v>422</v>
      </c>
      <c r="R428" s="129" t="s">
        <v>370</v>
      </c>
      <c r="S428" s="130" t="b">
        <v>0</v>
      </c>
      <c r="T428" s="3"/>
      <c r="U428" s="3"/>
      <c r="V428" s="131">
        <v>43341</v>
      </c>
      <c r="W428" s="129" t="s">
        <v>370</v>
      </c>
      <c r="X428" s="3"/>
      <c r="Y428" s="3"/>
      <c r="Z428" s="129" t="s">
        <v>370</v>
      </c>
      <c r="AA428" s="3"/>
      <c r="AB428" s="3"/>
      <c r="AC428" s="129" t="s">
        <v>3829</v>
      </c>
      <c r="AD428" s="3"/>
      <c r="AE428" s="129" t="s">
        <v>328</v>
      </c>
      <c r="AF428" s="129" t="s">
        <v>3765</v>
      </c>
      <c r="AG428" s="129" t="s">
        <v>3412</v>
      </c>
      <c r="AH428" s="127" t="str">
        <f t="shared" si="6"/>
        <v>FS</v>
      </c>
      <c r="AI428" s="127" t="b">
        <f>ISNUMBER(SEARCH("IRT",Table1[[#This Row],[Current_Status]]))</f>
        <v>0</v>
      </c>
      <c r="AJ428" s="128">
        <f>YEAR(Table1[[#This Row],[Project_Initiated]])</f>
        <v>2018</v>
      </c>
      <c r="AK428" s="67">
        <v>43647</v>
      </c>
      <c r="AL428" s="67" t="str">
        <f>IF(Table1[[#This Row],[Current_Status]]="Complete",IF(Table1[[#This Row],[Project_Description]]&gt;=DATE(2019,7,1),"FY 19 - 20","FY 18 - 19"),"")</f>
        <v>FY 18 - 19</v>
      </c>
      <c r="AX428"/>
      <c r="BA428" s="2"/>
    </row>
    <row r="429" spans="1:53" x14ac:dyDescent="0.25">
      <c r="A429" s="129" t="s">
        <v>3284</v>
      </c>
      <c r="B429" s="129" t="s">
        <v>370</v>
      </c>
      <c r="C429" s="129" t="s">
        <v>3284</v>
      </c>
      <c r="D429" s="130" t="b">
        <v>0</v>
      </c>
      <c r="E429" s="129" t="s">
        <v>250</v>
      </c>
      <c r="F429" s="129" t="s">
        <v>4298</v>
      </c>
      <c r="G429" s="129"/>
      <c r="H429" s="129" t="s">
        <v>804</v>
      </c>
      <c r="I429" s="129" t="s">
        <v>330</v>
      </c>
      <c r="J429" s="129" t="s">
        <v>3393</v>
      </c>
      <c r="K429" s="129" t="s">
        <v>704</v>
      </c>
      <c r="L429" s="129" t="s">
        <v>705</v>
      </c>
      <c r="M429" s="129" t="s">
        <v>387</v>
      </c>
      <c r="N429" s="129" t="s">
        <v>370</v>
      </c>
      <c r="O429" s="129" t="s">
        <v>338</v>
      </c>
      <c r="P429" s="3"/>
      <c r="Q429" s="129" t="s">
        <v>370</v>
      </c>
      <c r="R429" s="129" t="s">
        <v>370</v>
      </c>
      <c r="S429" s="130" t="b">
        <v>0</v>
      </c>
      <c r="T429" s="3"/>
      <c r="U429" s="3"/>
      <c r="V429" s="131">
        <v>43069</v>
      </c>
      <c r="W429" s="129" t="s">
        <v>370</v>
      </c>
      <c r="X429" s="3"/>
      <c r="Y429" s="3"/>
      <c r="Z429" s="129" t="s">
        <v>370</v>
      </c>
      <c r="AA429" s="3"/>
      <c r="AB429" s="3"/>
      <c r="AC429" s="129" t="s">
        <v>4299</v>
      </c>
      <c r="AD429" s="3"/>
      <c r="AE429" s="129" t="s">
        <v>370</v>
      </c>
      <c r="AF429" s="129" t="s">
        <v>370</v>
      </c>
      <c r="AG429" s="129" t="s">
        <v>370</v>
      </c>
      <c r="AH429" s="127" t="str">
        <f t="shared" si="6"/>
        <v>FS</v>
      </c>
      <c r="AI429" s="127" t="b">
        <f>ISNUMBER(SEARCH("IRT",Table1[[#This Row],[Current_Status]]))</f>
        <v>0</v>
      </c>
      <c r="AJ429" s="128">
        <f>YEAR(Table1[[#This Row],[Project_Initiated]])</f>
        <v>2017</v>
      </c>
      <c r="AK429" s="67">
        <v>43647</v>
      </c>
      <c r="AL429" s="67" t="str">
        <f>IF(Table1[[#This Row],[Current_Status]]="Complete",IF(Table1[[#This Row],[Project_Description]]&gt;=DATE(2019,7,1),"FY 19 - 20","FY 18 - 19"),"")</f>
        <v/>
      </c>
      <c r="AX429"/>
      <c r="BA429" s="2"/>
    </row>
    <row r="430" spans="1:53" x14ac:dyDescent="0.25">
      <c r="A430" s="129" t="s">
        <v>1191</v>
      </c>
      <c r="B430" s="129" t="s">
        <v>370</v>
      </c>
      <c r="C430" s="129" t="s">
        <v>1191</v>
      </c>
      <c r="D430" s="130" t="b">
        <v>0</v>
      </c>
      <c r="E430" s="129" t="s">
        <v>250</v>
      </c>
      <c r="F430" s="129" t="s">
        <v>4300</v>
      </c>
      <c r="G430" s="133">
        <v>43362</v>
      </c>
      <c r="H430" s="129" t="s">
        <v>1431</v>
      </c>
      <c r="I430" s="129" t="s">
        <v>3285</v>
      </c>
      <c r="J430" s="129" t="s">
        <v>3354</v>
      </c>
      <c r="K430" s="129" t="s">
        <v>704</v>
      </c>
      <c r="L430" s="129" t="s">
        <v>705</v>
      </c>
      <c r="M430" s="129" t="s">
        <v>1003</v>
      </c>
      <c r="N430" s="129" t="s">
        <v>370</v>
      </c>
      <c r="O430" s="129" t="s">
        <v>338</v>
      </c>
      <c r="P430" s="3"/>
      <c r="Q430" s="129" t="s">
        <v>370</v>
      </c>
      <c r="R430" s="129" t="s">
        <v>423</v>
      </c>
      <c r="S430" s="130" t="b">
        <v>0</v>
      </c>
      <c r="T430" s="3"/>
      <c r="U430" s="3"/>
      <c r="V430" s="131">
        <v>43263</v>
      </c>
      <c r="W430" s="129" t="s">
        <v>370</v>
      </c>
      <c r="X430" s="3"/>
      <c r="Y430" s="3"/>
      <c r="Z430" s="129" t="s">
        <v>370</v>
      </c>
      <c r="AA430" s="3"/>
      <c r="AB430" s="3"/>
      <c r="AC430" s="129" t="s">
        <v>1192</v>
      </c>
      <c r="AD430" s="3"/>
      <c r="AE430" s="129" t="s">
        <v>338</v>
      </c>
      <c r="AF430" s="129" t="s">
        <v>370</v>
      </c>
      <c r="AG430" s="129" t="s">
        <v>3412</v>
      </c>
      <c r="AH430" s="127" t="str">
        <f t="shared" si="6"/>
        <v>FS</v>
      </c>
      <c r="AI430" s="127" t="b">
        <f>ISNUMBER(SEARCH("IRT",Table1[[#This Row],[Current_Status]]))</f>
        <v>0</v>
      </c>
      <c r="AJ430" s="128">
        <f>YEAR(Table1[[#This Row],[Project_Initiated]])</f>
        <v>2018</v>
      </c>
      <c r="AK430" s="67">
        <v>43647</v>
      </c>
      <c r="AL430" s="67" t="str">
        <f>IF(Table1[[#This Row],[Current_Status]]="Complete",IF(Table1[[#This Row],[Project_Description]]&gt;=DATE(2019,7,1),"FY 19 - 20","FY 18 - 19"),"")</f>
        <v>FY 18 - 19</v>
      </c>
      <c r="AX430"/>
      <c r="BA430" s="2"/>
    </row>
    <row r="431" spans="1:53" x14ac:dyDescent="0.25">
      <c r="A431" s="129" t="s">
        <v>3286</v>
      </c>
      <c r="B431" s="129" t="s">
        <v>370</v>
      </c>
      <c r="C431" s="129" t="s">
        <v>3286</v>
      </c>
      <c r="D431" s="130" t="b">
        <v>0</v>
      </c>
      <c r="E431" s="129" t="s">
        <v>250</v>
      </c>
      <c r="F431" s="129" t="s">
        <v>4303</v>
      </c>
      <c r="G431" s="129" t="s">
        <v>3721</v>
      </c>
      <c r="H431" s="129" t="s">
        <v>804</v>
      </c>
      <c r="I431" s="129" t="s">
        <v>3287</v>
      </c>
      <c r="J431" s="129" t="s">
        <v>3372</v>
      </c>
      <c r="K431" s="129" t="s">
        <v>704</v>
      </c>
      <c r="L431" s="129" t="s">
        <v>705</v>
      </c>
      <c r="M431" s="129" t="s">
        <v>387</v>
      </c>
      <c r="N431" s="129" t="s">
        <v>370</v>
      </c>
      <c r="O431" s="129" t="s">
        <v>370</v>
      </c>
      <c r="P431" s="3"/>
      <c r="Q431" s="129" t="s">
        <v>370</v>
      </c>
      <c r="R431" s="129" t="s">
        <v>370</v>
      </c>
      <c r="S431" s="130" t="b">
        <v>0</v>
      </c>
      <c r="T431" s="3"/>
      <c r="U431" s="3"/>
      <c r="V431" s="131">
        <v>43321</v>
      </c>
      <c r="W431" s="129" t="s">
        <v>370</v>
      </c>
      <c r="X431" s="3"/>
      <c r="Y431" s="3"/>
      <c r="Z431" s="129" t="s">
        <v>370</v>
      </c>
      <c r="AA431" s="3"/>
      <c r="AB431" s="3"/>
      <c r="AC431" s="129" t="s">
        <v>370</v>
      </c>
      <c r="AD431" s="3"/>
      <c r="AE431" s="129" t="s">
        <v>370</v>
      </c>
      <c r="AF431" s="129" t="s">
        <v>370</v>
      </c>
      <c r="AG431" s="129" t="s">
        <v>370</v>
      </c>
      <c r="AH431" s="127" t="str">
        <f t="shared" si="6"/>
        <v>FS</v>
      </c>
      <c r="AI431" s="127" t="b">
        <f>ISNUMBER(SEARCH("IRT",Table1[[#This Row],[Current_Status]]))</f>
        <v>0</v>
      </c>
      <c r="AJ431" s="128">
        <f>YEAR(Table1[[#This Row],[Project_Initiated]])</f>
        <v>2018</v>
      </c>
      <c r="AK431" s="67">
        <v>43647</v>
      </c>
      <c r="AL431" s="67" t="str">
        <f>IF(Table1[[#This Row],[Current_Status]]="Complete",IF(Table1[[#This Row],[Project_Description]]&gt;=DATE(2019,7,1),"FY 19 - 20","FY 18 - 19"),"")</f>
        <v/>
      </c>
      <c r="AX431"/>
      <c r="BA431" s="2"/>
    </row>
    <row r="432" spans="1:53" x14ac:dyDescent="0.25">
      <c r="A432" s="129" t="s">
        <v>1362</v>
      </c>
      <c r="B432" s="129" t="s">
        <v>370</v>
      </c>
      <c r="C432" s="129" t="s">
        <v>1362</v>
      </c>
      <c r="D432" s="130" t="b">
        <v>0</v>
      </c>
      <c r="E432" s="129" t="s">
        <v>250</v>
      </c>
      <c r="F432" s="129" t="s">
        <v>4302</v>
      </c>
      <c r="G432" s="129" t="s">
        <v>3283</v>
      </c>
      <c r="H432" s="129" t="s">
        <v>2110</v>
      </c>
      <c r="I432" s="129" t="s">
        <v>370</v>
      </c>
      <c r="J432" s="129" t="s">
        <v>3375</v>
      </c>
      <c r="K432" s="129" t="s">
        <v>704</v>
      </c>
      <c r="L432" s="129" t="s">
        <v>705</v>
      </c>
      <c r="M432" s="129" t="s">
        <v>1003</v>
      </c>
      <c r="N432" s="129" t="s">
        <v>370</v>
      </c>
      <c r="O432" s="129" t="s">
        <v>314</v>
      </c>
      <c r="P432" s="3"/>
      <c r="Q432" s="129" t="s">
        <v>370</v>
      </c>
      <c r="R432" s="129" t="s">
        <v>370</v>
      </c>
      <c r="S432" s="130" t="b">
        <v>0</v>
      </c>
      <c r="T432" s="3"/>
      <c r="U432" s="3"/>
      <c r="V432" s="131">
        <v>43333</v>
      </c>
      <c r="W432" s="129" t="s">
        <v>370</v>
      </c>
      <c r="X432" s="3"/>
      <c r="Y432" s="3"/>
      <c r="Z432" s="129" t="s">
        <v>370</v>
      </c>
      <c r="AA432" s="3"/>
      <c r="AB432" s="3"/>
      <c r="AC432" s="129" t="s">
        <v>1333</v>
      </c>
      <c r="AD432" s="3"/>
      <c r="AE432" s="129" t="s">
        <v>314</v>
      </c>
      <c r="AF432" s="129" t="s">
        <v>1333</v>
      </c>
      <c r="AG432" s="129" t="s">
        <v>890</v>
      </c>
      <c r="AH432" s="127" t="str">
        <f t="shared" si="6"/>
        <v>FS</v>
      </c>
      <c r="AI432" s="127" t="b">
        <f>ISNUMBER(SEARCH("IRT",Table1[[#This Row],[Current_Status]]))</f>
        <v>0</v>
      </c>
      <c r="AJ432" s="128">
        <f>YEAR(Table1[[#This Row],[Project_Initiated]])</f>
        <v>2018</v>
      </c>
      <c r="AK432" s="67">
        <v>43647</v>
      </c>
      <c r="AL432" s="67" t="str">
        <f>IF(Table1[[#This Row],[Current_Status]]="Complete",IF(Table1[[#This Row],[Project_Description]]&gt;=DATE(2019,7,1),"FY 19 - 20","FY 18 - 19"),"")</f>
        <v/>
      </c>
      <c r="AX432"/>
      <c r="BA432" s="2"/>
    </row>
    <row r="433" spans="1:53" x14ac:dyDescent="0.25">
      <c r="A433" s="129" t="s">
        <v>1196</v>
      </c>
      <c r="B433" s="129" t="s">
        <v>370</v>
      </c>
      <c r="C433" s="129" t="s">
        <v>1196</v>
      </c>
      <c r="D433" s="130" t="b">
        <v>0</v>
      </c>
      <c r="E433" s="129" t="s">
        <v>250</v>
      </c>
      <c r="F433" s="129" t="s">
        <v>4301</v>
      </c>
      <c r="G433" s="133">
        <v>43552</v>
      </c>
      <c r="H433" s="129" t="s">
        <v>335</v>
      </c>
      <c r="I433" s="129" t="s">
        <v>3282</v>
      </c>
      <c r="J433" s="129" t="s">
        <v>3354</v>
      </c>
      <c r="K433" s="129" t="s">
        <v>704</v>
      </c>
      <c r="L433" s="129" t="s">
        <v>705</v>
      </c>
      <c r="M433" s="129" t="s">
        <v>1197</v>
      </c>
      <c r="N433" s="129" t="s">
        <v>370</v>
      </c>
      <c r="O433" s="129" t="s">
        <v>897</v>
      </c>
      <c r="P433" s="3"/>
      <c r="Q433" s="129" t="s">
        <v>370</v>
      </c>
      <c r="R433" s="129" t="s">
        <v>400</v>
      </c>
      <c r="S433" s="130" t="b">
        <v>0</v>
      </c>
      <c r="T433" s="3"/>
      <c r="U433" s="3"/>
      <c r="V433" s="131">
        <v>43264</v>
      </c>
      <c r="W433" s="129" t="s">
        <v>370</v>
      </c>
      <c r="X433" s="3"/>
      <c r="Y433" s="3"/>
      <c r="Z433" s="129" t="s">
        <v>370</v>
      </c>
      <c r="AA433" s="3"/>
      <c r="AB433" s="3"/>
      <c r="AC433" s="129" t="s">
        <v>3714</v>
      </c>
      <c r="AD433" s="3"/>
      <c r="AE433" s="129" t="s">
        <v>328</v>
      </c>
      <c r="AF433" s="129" t="s">
        <v>1198</v>
      </c>
      <c r="AG433" s="129" t="s">
        <v>3412</v>
      </c>
      <c r="AH433" s="127" t="str">
        <f t="shared" si="6"/>
        <v>FS</v>
      </c>
      <c r="AI433" s="127" t="b">
        <f>ISNUMBER(SEARCH("IRT",Table1[[#This Row],[Current_Status]]))</f>
        <v>0</v>
      </c>
      <c r="AJ433" s="128">
        <f>YEAR(Table1[[#This Row],[Project_Initiated]])</f>
        <v>2018</v>
      </c>
      <c r="AK433" s="67">
        <v>43647</v>
      </c>
      <c r="AL433" s="67" t="str">
        <f>IF(Table1[[#This Row],[Current_Status]]="Complete",IF(Table1[[#This Row],[Project_Description]]&gt;=DATE(2019,7,1),"FY 19 - 20","FY 18 - 19"),"")</f>
        <v>FY 18 - 19</v>
      </c>
      <c r="AX433"/>
      <c r="BA433" s="2"/>
    </row>
    <row r="434" spans="1:53" x14ac:dyDescent="0.25">
      <c r="A434" s="129" t="s">
        <v>3617</v>
      </c>
      <c r="B434" s="129" t="s">
        <v>370</v>
      </c>
      <c r="C434" s="129" t="s">
        <v>3617</v>
      </c>
      <c r="D434" s="130" t="b">
        <v>0</v>
      </c>
      <c r="E434" s="129" t="s">
        <v>250</v>
      </c>
      <c r="F434" s="129" t="s">
        <v>4304</v>
      </c>
      <c r="G434" s="133">
        <v>43522</v>
      </c>
      <c r="H434" s="129" t="s">
        <v>526</v>
      </c>
      <c r="I434" s="129" t="s">
        <v>3618</v>
      </c>
      <c r="J434" s="129" t="s">
        <v>3354</v>
      </c>
      <c r="K434" s="129" t="s">
        <v>704</v>
      </c>
      <c r="L434" s="129" t="s">
        <v>705</v>
      </c>
      <c r="M434" s="129" t="s">
        <v>1003</v>
      </c>
      <c r="N434" s="129" t="s">
        <v>370</v>
      </c>
      <c r="O434" s="129" t="s">
        <v>338</v>
      </c>
      <c r="P434" s="3"/>
      <c r="Q434" s="129" t="s">
        <v>521</v>
      </c>
      <c r="R434" s="129" t="s">
        <v>370</v>
      </c>
      <c r="S434" s="130" t="b">
        <v>0</v>
      </c>
      <c r="T434" s="3"/>
      <c r="U434" s="3"/>
      <c r="V434" s="131">
        <v>43411</v>
      </c>
      <c r="W434" s="129" t="s">
        <v>370</v>
      </c>
      <c r="X434" s="3"/>
      <c r="Y434" s="3"/>
      <c r="Z434" s="129" t="s">
        <v>370</v>
      </c>
      <c r="AA434" s="3"/>
      <c r="AB434" s="3"/>
      <c r="AC434" s="129" t="s">
        <v>3766</v>
      </c>
      <c r="AD434" s="3"/>
      <c r="AE434" s="129" t="s">
        <v>849</v>
      </c>
      <c r="AF434" s="129" t="s">
        <v>3619</v>
      </c>
      <c r="AG434" s="129" t="s">
        <v>370</v>
      </c>
      <c r="AH434" s="127" t="str">
        <f t="shared" si="6"/>
        <v>FS</v>
      </c>
      <c r="AI434" s="127" t="b">
        <f>ISNUMBER(SEARCH("IRT",Table1[[#This Row],[Current_Status]]))</f>
        <v>0</v>
      </c>
      <c r="AJ434" s="128">
        <f>YEAR(Table1[[#This Row],[Project_Initiated]])</f>
        <v>2018</v>
      </c>
      <c r="AK434" s="67">
        <v>43647</v>
      </c>
      <c r="AL434" s="67" t="str">
        <f>IF(Table1[[#This Row],[Current_Status]]="Complete",IF(Table1[[#This Row],[Project_Description]]&gt;=DATE(2019,7,1),"FY 19 - 20","FY 18 - 19"),"")</f>
        <v>FY 18 - 19</v>
      </c>
      <c r="AX434"/>
      <c r="BA434" s="2"/>
    </row>
    <row r="435" spans="1:53" x14ac:dyDescent="0.25">
      <c r="A435" s="129" t="s">
        <v>706</v>
      </c>
      <c r="B435" s="129" t="s">
        <v>370</v>
      </c>
      <c r="C435" s="129" t="s">
        <v>706</v>
      </c>
      <c r="D435" s="130" t="b">
        <v>0</v>
      </c>
      <c r="E435" s="129" t="s">
        <v>250</v>
      </c>
      <c r="F435" s="129" t="s">
        <v>4305</v>
      </c>
      <c r="G435" s="129" t="s">
        <v>707</v>
      </c>
      <c r="H435" s="129" t="s">
        <v>788</v>
      </c>
      <c r="I435" s="129" t="s">
        <v>708</v>
      </c>
      <c r="J435" s="129" t="s">
        <v>3375</v>
      </c>
      <c r="K435" s="129" t="s">
        <v>704</v>
      </c>
      <c r="L435" s="129" t="s">
        <v>705</v>
      </c>
      <c r="M435" s="129" t="s">
        <v>709</v>
      </c>
      <c r="N435" s="129" t="s">
        <v>370</v>
      </c>
      <c r="O435" s="129" t="s">
        <v>338</v>
      </c>
      <c r="P435" s="3"/>
      <c r="Q435" s="129" t="s">
        <v>400</v>
      </c>
      <c r="R435" s="129" t="s">
        <v>419</v>
      </c>
      <c r="S435" s="130" t="b">
        <v>0</v>
      </c>
      <c r="T435" s="3"/>
      <c r="U435" s="3"/>
      <c r="V435" s="131">
        <v>43090</v>
      </c>
      <c r="W435" s="129" t="s">
        <v>370</v>
      </c>
      <c r="X435" s="3"/>
      <c r="Y435" s="3"/>
      <c r="Z435" s="129" t="s">
        <v>370</v>
      </c>
      <c r="AA435" s="3"/>
      <c r="AB435" s="3"/>
      <c r="AC435" s="129" t="s">
        <v>370</v>
      </c>
      <c r="AD435" s="131">
        <v>43272</v>
      </c>
      <c r="AE435" s="129" t="s">
        <v>849</v>
      </c>
      <c r="AF435" s="129" t="s">
        <v>3663</v>
      </c>
      <c r="AG435" s="129" t="s">
        <v>3412</v>
      </c>
      <c r="AH435" s="127" t="str">
        <f t="shared" si="6"/>
        <v>FS</v>
      </c>
      <c r="AI435" s="127" t="b">
        <f>ISNUMBER(SEARCH("IRT",Table1[[#This Row],[Current_Status]]))</f>
        <v>0</v>
      </c>
      <c r="AJ435" s="128">
        <f>YEAR(Table1[[#This Row],[Project_Initiated]])</f>
        <v>2017</v>
      </c>
      <c r="AK435" s="67">
        <v>43647</v>
      </c>
      <c r="AL435" s="67" t="str">
        <f>IF(Table1[[#This Row],[Current_Status]]="Complete",IF(Table1[[#This Row],[Project_Description]]&gt;=DATE(2019,7,1),"FY 19 - 20","FY 18 - 19"),"")</f>
        <v/>
      </c>
      <c r="AX435"/>
      <c r="BA435" s="2"/>
    </row>
    <row r="436" spans="1:53" x14ac:dyDescent="0.25">
      <c r="A436" s="129" t="s">
        <v>710</v>
      </c>
      <c r="B436" s="129" t="s">
        <v>370</v>
      </c>
      <c r="C436" s="129" t="s">
        <v>710</v>
      </c>
      <c r="D436" s="130" t="b">
        <v>0</v>
      </c>
      <c r="E436" s="129" t="s">
        <v>250</v>
      </c>
      <c r="F436" s="129" t="s">
        <v>4306</v>
      </c>
      <c r="G436" s="133">
        <v>43480</v>
      </c>
      <c r="H436" s="129" t="s">
        <v>797</v>
      </c>
      <c r="I436" s="129" t="s">
        <v>370</v>
      </c>
      <c r="J436" s="129" t="s">
        <v>3354</v>
      </c>
      <c r="K436" s="129" t="s">
        <v>704</v>
      </c>
      <c r="L436" s="129" t="s">
        <v>705</v>
      </c>
      <c r="M436" s="129" t="s">
        <v>711</v>
      </c>
      <c r="N436" s="129" t="s">
        <v>370</v>
      </c>
      <c r="O436" s="129" t="s">
        <v>338</v>
      </c>
      <c r="P436" s="3"/>
      <c r="Q436" s="129" t="s">
        <v>419</v>
      </c>
      <c r="R436" s="129" t="s">
        <v>339</v>
      </c>
      <c r="S436" s="130" t="b">
        <v>0</v>
      </c>
      <c r="T436" s="3"/>
      <c r="U436" s="3"/>
      <c r="V436" s="131">
        <v>43195</v>
      </c>
      <c r="W436" s="129" t="s">
        <v>370</v>
      </c>
      <c r="X436" s="3"/>
      <c r="Y436" s="3"/>
      <c r="Z436" s="129" t="s">
        <v>370</v>
      </c>
      <c r="AA436" s="3"/>
      <c r="AB436" s="3"/>
      <c r="AC436" s="129" t="s">
        <v>3432</v>
      </c>
      <c r="AD436" s="131">
        <v>43287</v>
      </c>
      <c r="AE436" s="129" t="s">
        <v>849</v>
      </c>
      <c r="AF436" s="129" t="s">
        <v>3407</v>
      </c>
      <c r="AG436" s="129" t="s">
        <v>3412</v>
      </c>
      <c r="AH436" s="127" t="str">
        <f t="shared" si="6"/>
        <v>FS</v>
      </c>
      <c r="AI436" s="127" t="b">
        <f>ISNUMBER(SEARCH("IRT",Table1[[#This Row],[Current_Status]]))</f>
        <v>0</v>
      </c>
      <c r="AJ436" s="128">
        <f>YEAR(Table1[[#This Row],[Project_Initiated]])</f>
        <v>2018</v>
      </c>
      <c r="AK436" s="67">
        <v>43647</v>
      </c>
      <c r="AL436" s="67" t="str">
        <f>IF(Table1[[#This Row],[Current_Status]]="Complete",IF(Table1[[#This Row],[Project_Description]]&gt;=DATE(2019,7,1),"FY 19 - 20","FY 18 - 19"),"")</f>
        <v>FY 18 - 19</v>
      </c>
      <c r="AX436"/>
      <c r="BA436" s="2"/>
    </row>
    <row r="437" spans="1:53" x14ac:dyDescent="0.25">
      <c r="A437" s="129" t="s">
        <v>712</v>
      </c>
      <c r="B437" s="129" t="s">
        <v>370</v>
      </c>
      <c r="C437" s="129" t="s">
        <v>712</v>
      </c>
      <c r="D437" s="130" t="b">
        <v>0</v>
      </c>
      <c r="E437" s="129" t="s">
        <v>250</v>
      </c>
      <c r="F437" s="129" t="s">
        <v>4307</v>
      </c>
      <c r="G437" s="133">
        <v>43480</v>
      </c>
      <c r="H437" s="129" t="s">
        <v>797</v>
      </c>
      <c r="I437" s="129" t="s">
        <v>370</v>
      </c>
      <c r="J437" s="129" t="s">
        <v>3354</v>
      </c>
      <c r="K437" s="129" t="s">
        <v>704</v>
      </c>
      <c r="L437" s="129" t="s">
        <v>705</v>
      </c>
      <c r="M437" s="129" t="s">
        <v>387</v>
      </c>
      <c r="N437" s="129" t="s">
        <v>370</v>
      </c>
      <c r="O437" s="129" t="s">
        <v>338</v>
      </c>
      <c r="P437" s="3"/>
      <c r="Q437" s="129" t="s">
        <v>339</v>
      </c>
      <c r="R437" s="129" t="s">
        <v>422</v>
      </c>
      <c r="S437" s="130" t="b">
        <v>0</v>
      </c>
      <c r="T437" s="3"/>
      <c r="U437" s="3"/>
      <c r="V437" s="131">
        <v>43195</v>
      </c>
      <c r="W437" s="129" t="s">
        <v>370</v>
      </c>
      <c r="X437" s="3"/>
      <c r="Y437" s="3"/>
      <c r="Z437" s="129" t="s">
        <v>370</v>
      </c>
      <c r="AA437" s="3"/>
      <c r="AB437" s="3"/>
      <c r="AC437" s="129" t="s">
        <v>3431</v>
      </c>
      <c r="AD437" s="131">
        <v>43287</v>
      </c>
      <c r="AE437" s="129" t="s">
        <v>849</v>
      </c>
      <c r="AF437" s="129" t="s">
        <v>3408</v>
      </c>
      <c r="AG437" s="129" t="s">
        <v>3412</v>
      </c>
      <c r="AH437" s="127" t="str">
        <f t="shared" si="6"/>
        <v>FS</v>
      </c>
      <c r="AI437" s="127" t="b">
        <f>ISNUMBER(SEARCH("IRT",Table1[[#This Row],[Current_Status]]))</f>
        <v>0</v>
      </c>
      <c r="AJ437" s="128">
        <f>YEAR(Table1[[#This Row],[Project_Initiated]])</f>
        <v>2018</v>
      </c>
      <c r="AK437" s="67">
        <v>43647</v>
      </c>
      <c r="AL437" s="67" t="str">
        <f>IF(Table1[[#This Row],[Current_Status]]="Complete",IF(Table1[[#This Row],[Project_Description]]&gt;=DATE(2019,7,1),"FY 19 - 20","FY 18 - 19"),"")</f>
        <v>FY 18 - 19</v>
      </c>
      <c r="AX437"/>
      <c r="BA437" s="2"/>
    </row>
    <row r="438" spans="1:53" x14ac:dyDescent="0.25">
      <c r="A438" s="129" t="s">
        <v>713</v>
      </c>
      <c r="B438" s="129" t="s">
        <v>370</v>
      </c>
      <c r="C438" s="129" t="s">
        <v>713</v>
      </c>
      <c r="D438" s="130" t="b">
        <v>0</v>
      </c>
      <c r="E438" s="129" t="s">
        <v>250</v>
      </c>
      <c r="F438" s="129" t="s">
        <v>4308</v>
      </c>
      <c r="G438" s="133">
        <v>43570</v>
      </c>
      <c r="H438" s="129" t="s">
        <v>804</v>
      </c>
      <c r="I438" s="129" t="s">
        <v>370</v>
      </c>
      <c r="J438" s="129" t="s">
        <v>3354</v>
      </c>
      <c r="K438" s="129" t="s">
        <v>704</v>
      </c>
      <c r="L438" s="129" t="s">
        <v>705</v>
      </c>
      <c r="M438" s="129" t="s">
        <v>387</v>
      </c>
      <c r="N438" s="129" t="s">
        <v>370</v>
      </c>
      <c r="O438" s="129" t="s">
        <v>338</v>
      </c>
      <c r="P438" s="3"/>
      <c r="Q438" s="129" t="s">
        <v>422</v>
      </c>
      <c r="R438" s="129" t="s">
        <v>370</v>
      </c>
      <c r="S438" s="130" t="b">
        <v>0</v>
      </c>
      <c r="T438" s="3"/>
      <c r="U438" s="3"/>
      <c r="V438" s="131">
        <v>43293</v>
      </c>
      <c r="W438" s="129" t="s">
        <v>370</v>
      </c>
      <c r="X438" s="3"/>
      <c r="Y438" s="3"/>
      <c r="Z438" s="129" t="s">
        <v>370</v>
      </c>
      <c r="AA438" s="3"/>
      <c r="AB438" s="3"/>
      <c r="AC438" s="129" t="s">
        <v>3767</v>
      </c>
      <c r="AD438" s="3"/>
      <c r="AE438" s="129" t="s">
        <v>328</v>
      </c>
      <c r="AF438" s="129" t="s">
        <v>1259</v>
      </c>
      <c r="AG438" s="129" t="s">
        <v>3412</v>
      </c>
      <c r="AH438" s="127" t="str">
        <f t="shared" si="6"/>
        <v>FS</v>
      </c>
      <c r="AI438" s="127" t="b">
        <f>ISNUMBER(SEARCH("IRT",Table1[[#This Row],[Current_Status]]))</f>
        <v>0</v>
      </c>
      <c r="AJ438" s="128">
        <f>YEAR(Table1[[#This Row],[Project_Initiated]])</f>
        <v>2018</v>
      </c>
      <c r="AK438" s="67">
        <v>43647</v>
      </c>
      <c r="AL438" s="67" t="str">
        <f>IF(Table1[[#This Row],[Current_Status]]="Complete",IF(Table1[[#This Row],[Project_Description]]&gt;=DATE(2019,7,1),"FY 19 - 20","FY 18 - 19"),"")</f>
        <v>FY 18 - 19</v>
      </c>
      <c r="AX438"/>
      <c r="BA438" s="2"/>
    </row>
    <row r="439" spans="1:53" x14ac:dyDescent="0.25">
      <c r="A439" s="129" t="s">
        <v>1001</v>
      </c>
      <c r="B439" s="129" t="s">
        <v>370</v>
      </c>
      <c r="C439" s="129" t="s">
        <v>1001</v>
      </c>
      <c r="D439" s="130" t="b">
        <v>0</v>
      </c>
      <c r="E439" s="129" t="s">
        <v>250</v>
      </c>
      <c r="F439" s="129" t="s">
        <v>4309</v>
      </c>
      <c r="G439" s="129" t="s">
        <v>1002</v>
      </c>
      <c r="H439" s="129" t="s">
        <v>2110</v>
      </c>
      <c r="I439" s="129" t="s">
        <v>3125</v>
      </c>
      <c r="J439" s="129" t="s">
        <v>3375</v>
      </c>
      <c r="K439" s="129" t="s">
        <v>704</v>
      </c>
      <c r="L439" s="129" t="s">
        <v>705</v>
      </c>
      <c r="M439" s="129" t="s">
        <v>1003</v>
      </c>
      <c r="N439" s="129" t="s">
        <v>370</v>
      </c>
      <c r="O439" s="129" t="s">
        <v>338</v>
      </c>
      <c r="P439" s="3"/>
      <c r="Q439" s="129" t="s">
        <v>423</v>
      </c>
      <c r="R439" s="129" t="s">
        <v>425</v>
      </c>
      <c r="S439" s="130" t="b">
        <v>0</v>
      </c>
      <c r="T439" s="3"/>
      <c r="U439" s="3"/>
      <c r="V439" s="131">
        <v>43059</v>
      </c>
      <c r="W439" s="129" t="s">
        <v>370</v>
      </c>
      <c r="X439" s="3"/>
      <c r="Y439" s="3"/>
      <c r="Z439" s="129" t="s">
        <v>370</v>
      </c>
      <c r="AA439" s="3"/>
      <c r="AB439" s="3"/>
      <c r="AC439" s="129" t="s">
        <v>370</v>
      </c>
      <c r="AD439" s="3"/>
      <c r="AE439" s="129" t="s">
        <v>328</v>
      </c>
      <c r="AF439" s="129" t="s">
        <v>1004</v>
      </c>
      <c r="AG439" s="129" t="s">
        <v>3412</v>
      </c>
      <c r="AH439" s="127" t="str">
        <f t="shared" si="6"/>
        <v>FS</v>
      </c>
      <c r="AI439" s="127" t="b">
        <f>ISNUMBER(SEARCH("IRT",Table1[[#This Row],[Current_Status]]))</f>
        <v>0</v>
      </c>
      <c r="AJ439" s="128">
        <f>YEAR(Table1[[#This Row],[Project_Initiated]])</f>
        <v>2017</v>
      </c>
      <c r="AK439" s="67">
        <v>43647</v>
      </c>
      <c r="AL439" s="67" t="str">
        <f>IF(Table1[[#This Row],[Current_Status]]="Complete",IF(Table1[[#This Row],[Project_Description]]&gt;=DATE(2019,7,1),"FY 19 - 20","FY 18 - 19"),"")</f>
        <v/>
      </c>
      <c r="AX439"/>
      <c r="BA439" s="2"/>
    </row>
    <row r="440" spans="1:53" x14ac:dyDescent="0.25">
      <c r="A440" s="129" t="s">
        <v>251</v>
      </c>
      <c r="B440" s="129" t="s">
        <v>251</v>
      </c>
      <c r="C440" s="129" t="s">
        <v>370</v>
      </c>
      <c r="D440" s="130" t="b">
        <v>0</v>
      </c>
      <c r="E440" s="129" t="s">
        <v>250</v>
      </c>
      <c r="F440" s="129" t="s">
        <v>252</v>
      </c>
      <c r="G440" s="129" t="s">
        <v>714</v>
      </c>
      <c r="H440" s="129" t="s">
        <v>804</v>
      </c>
      <c r="I440" s="129" t="s">
        <v>370</v>
      </c>
      <c r="J440" s="129" t="s">
        <v>63</v>
      </c>
      <c r="K440" s="129" t="s">
        <v>704</v>
      </c>
      <c r="L440" s="129" t="s">
        <v>705</v>
      </c>
      <c r="M440" s="129" t="s">
        <v>253</v>
      </c>
      <c r="N440" s="129" t="s">
        <v>370</v>
      </c>
      <c r="O440" s="129" t="s">
        <v>223</v>
      </c>
      <c r="P440" s="130">
        <v>99</v>
      </c>
      <c r="Q440" s="129" t="s">
        <v>370</v>
      </c>
      <c r="R440" s="129" t="s">
        <v>370</v>
      </c>
      <c r="S440" s="130" t="b">
        <v>0</v>
      </c>
      <c r="T440" s="130">
        <v>0</v>
      </c>
      <c r="U440" s="3"/>
      <c r="V440" s="131">
        <v>43055</v>
      </c>
      <c r="W440" s="129" t="s">
        <v>3534</v>
      </c>
      <c r="X440" s="3"/>
      <c r="Y440" s="3"/>
      <c r="Z440" s="129" t="s">
        <v>370</v>
      </c>
      <c r="AA440" s="3"/>
      <c r="AB440" s="3"/>
      <c r="AC440" s="129" t="s">
        <v>370</v>
      </c>
      <c r="AD440" s="3"/>
      <c r="AE440" s="129" t="s">
        <v>370</v>
      </c>
      <c r="AF440" s="129" t="s">
        <v>370</v>
      </c>
      <c r="AG440" s="129" t="s">
        <v>370</v>
      </c>
      <c r="AH440" s="127" t="str">
        <f t="shared" si="6"/>
        <v>PD&amp;C</v>
      </c>
      <c r="AI440" s="127" t="b">
        <f>ISNUMBER(SEARCH("IRT",Table1[[#This Row],[Current_Status]]))</f>
        <v>0</v>
      </c>
      <c r="AJ440" s="128">
        <f>YEAR(Table1[[#This Row],[Project_Initiated]])</f>
        <v>2017</v>
      </c>
      <c r="AK440" s="67">
        <v>43647</v>
      </c>
      <c r="AL440" s="67" t="str">
        <f>IF(Table1[[#This Row],[Current_Status]]="Complete",IF(Table1[[#This Row],[Project_Description]]&gt;=DATE(2019,7,1),"FY 19 - 20","FY 18 - 19"),"")</f>
        <v/>
      </c>
      <c r="AX440"/>
      <c r="BA440" s="2"/>
    </row>
    <row r="441" spans="1:53" x14ac:dyDescent="0.25">
      <c r="A441" s="129" t="s">
        <v>716</v>
      </c>
      <c r="B441" s="129" t="s">
        <v>370</v>
      </c>
      <c r="C441" s="129" t="s">
        <v>716</v>
      </c>
      <c r="D441" s="130" t="b">
        <v>0</v>
      </c>
      <c r="E441" s="129" t="s">
        <v>254</v>
      </c>
      <c r="F441" s="129" t="s">
        <v>4310</v>
      </c>
      <c r="G441" s="129" t="s">
        <v>440</v>
      </c>
      <c r="H441" s="129" t="s">
        <v>3288</v>
      </c>
      <c r="I441" s="129" t="s">
        <v>370</v>
      </c>
      <c r="J441" s="129" t="s">
        <v>3376</v>
      </c>
      <c r="K441" s="129" t="s">
        <v>715</v>
      </c>
      <c r="L441" s="129" t="s">
        <v>3535</v>
      </c>
      <c r="M441" s="129" t="s">
        <v>717</v>
      </c>
      <c r="N441" s="129" t="s">
        <v>370</v>
      </c>
      <c r="O441" s="129" t="s">
        <v>338</v>
      </c>
      <c r="P441" s="3"/>
      <c r="Q441" s="129" t="s">
        <v>400</v>
      </c>
      <c r="R441" s="129" t="s">
        <v>400</v>
      </c>
      <c r="S441" s="130" t="b">
        <v>0</v>
      </c>
      <c r="T441" s="3"/>
      <c r="U441" s="3"/>
      <c r="V441" s="131">
        <v>43118</v>
      </c>
      <c r="W441" s="129" t="s">
        <v>370</v>
      </c>
      <c r="X441" s="3"/>
      <c r="Y441" s="3"/>
      <c r="Z441" s="129" t="s">
        <v>370</v>
      </c>
      <c r="AA441" s="3"/>
      <c r="AB441" s="3"/>
      <c r="AC441" s="129" t="s">
        <v>3409</v>
      </c>
      <c r="AD441" s="3"/>
      <c r="AE441" s="129" t="s">
        <v>338</v>
      </c>
      <c r="AF441" s="129" t="s">
        <v>1036</v>
      </c>
      <c r="AG441" s="129" t="s">
        <v>3412</v>
      </c>
      <c r="AH441" s="127" t="str">
        <f t="shared" si="6"/>
        <v>FS</v>
      </c>
      <c r="AI441" s="127" t="b">
        <f>ISNUMBER(SEARCH("IRT",Table1[[#This Row],[Current_Status]]))</f>
        <v>0</v>
      </c>
      <c r="AJ441" s="128">
        <f>YEAR(Table1[[#This Row],[Project_Initiated]])</f>
        <v>2018</v>
      </c>
      <c r="AK441" s="67">
        <v>43647</v>
      </c>
      <c r="AL441" s="67" t="str">
        <f>IF(Table1[[#This Row],[Current_Status]]="Complete",IF(Table1[[#This Row],[Project_Description]]&gt;=DATE(2019,7,1),"FY 19 - 20","FY 18 - 19"),"")</f>
        <v/>
      </c>
      <c r="AX441"/>
      <c r="BA441" s="2"/>
    </row>
    <row r="442" spans="1:53" x14ac:dyDescent="0.25">
      <c r="A442" s="129" t="s">
        <v>3358</v>
      </c>
      <c r="B442" s="129" t="s">
        <v>3358</v>
      </c>
      <c r="C442" s="129" t="s">
        <v>370</v>
      </c>
      <c r="D442" s="130" t="b">
        <v>0</v>
      </c>
      <c r="E442" s="129" t="s">
        <v>254</v>
      </c>
      <c r="F442" s="129" t="s">
        <v>3359</v>
      </c>
      <c r="G442" s="129" t="s">
        <v>3360</v>
      </c>
      <c r="H442" s="129" t="s">
        <v>370</v>
      </c>
      <c r="I442" s="129" t="s">
        <v>370</v>
      </c>
      <c r="J442" s="129" t="s">
        <v>3417</v>
      </c>
      <c r="K442" s="129" t="s">
        <v>715</v>
      </c>
      <c r="L442" s="129" t="s">
        <v>3535</v>
      </c>
      <c r="M442" s="129" t="s">
        <v>255</v>
      </c>
      <c r="N442" s="129" t="s">
        <v>370</v>
      </c>
      <c r="O442" s="129" t="s">
        <v>471</v>
      </c>
      <c r="P442" s="130">
        <v>1</v>
      </c>
      <c r="Q442" s="129" t="s">
        <v>370</v>
      </c>
      <c r="R442" s="129" t="s">
        <v>370</v>
      </c>
      <c r="S442" s="130" t="b">
        <v>0</v>
      </c>
      <c r="T442" s="3"/>
      <c r="U442" s="3"/>
      <c r="V442" s="131">
        <v>43431</v>
      </c>
      <c r="W442" s="129" t="s">
        <v>3417</v>
      </c>
      <c r="X442" s="3"/>
      <c r="Y442" s="3"/>
      <c r="Z442" s="129" t="s">
        <v>370</v>
      </c>
      <c r="AA442" s="3"/>
      <c r="AB442" s="3"/>
      <c r="AC442" s="129" t="s">
        <v>370</v>
      </c>
      <c r="AD442" s="3"/>
      <c r="AE442" s="129" t="s">
        <v>370</v>
      </c>
      <c r="AF442" s="129" t="s">
        <v>370</v>
      </c>
      <c r="AG442" s="129" t="s">
        <v>370</v>
      </c>
      <c r="AH442" s="127" t="str">
        <f t="shared" si="6"/>
        <v>PD&amp;C</v>
      </c>
      <c r="AI442" s="127" t="b">
        <f>ISNUMBER(SEARCH("IRT",Table1[[#This Row],[Current_Status]]))</f>
        <v>0</v>
      </c>
      <c r="AJ442" s="128">
        <f>YEAR(Table1[[#This Row],[Project_Initiated]])</f>
        <v>2018</v>
      </c>
      <c r="AK442" s="67">
        <v>43647</v>
      </c>
      <c r="AL442" s="67" t="str">
        <f>IF(Table1[[#This Row],[Current_Status]]="Complete",IF(Table1[[#This Row],[Project_Description]]&gt;=DATE(2019,7,1),"FY 19 - 20","FY 18 - 19"),"")</f>
        <v/>
      </c>
      <c r="AX442"/>
      <c r="BA442" s="2"/>
    </row>
    <row r="443" spans="1:53" x14ac:dyDescent="0.25">
      <c r="A443" s="129" t="s">
        <v>256</v>
      </c>
      <c r="B443" s="129" t="s">
        <v>256</v>
      </c>
      <c r="C443" s="129" t="s">
        <v>370</v>
      </c>
      <c r="D443" s="130" t="b">
        <v>0</v>
      </c>
      <c r="E443" s="129" t="s">
        <v>254</v>
      </c>
      <c r="F443" s="129" t="s">
        <v>257</v>
      </c>
      <c r="G443" s="129" t="s">
        <v>258</v>
      </c>
      <c r="H443" s="129" t="s">
        <v>482</v>
      </c>
      <c r="I443" s="129" t="s">
        <v>370</v>
      </c>
      <c r="J443" s="129" t="s">
        <v>3351</v>
      </c>
      <c r="K443" s="129" t="s">
        <v>715</v>
      </c>
      <c r="L443" s="129" t="s">
        <v>3535</v>
      </c>
      <c r="M443" s="129" t="s">
        <v>255</v>
      </c>
      <c r="N443" s="129" t="s">
        <v>370</v>
      </c>
      <c r="O443" s="129" t="s">
        <v>128</v>
      </c>
      <c r="P443" s="130">
        <v>3</v>
      </c>
      <c r="Q443" s="129" t="s">
        <v>370</v>
      </c>
      <c r="R443" s="129" t="s">
        <v>370</v>
      </c>
      <c r="S443" s="130" t="b">
        <v>0</v>
      </c>
      <c r="T443" s="130">
        <v>0</v>
      </c>
      <c r="U443" s="3"/>
      <c r="V443" s="131">
        <v>43185</v>
      </c>
      <c r="W443" s="129" t="s">
        <v>3351</v>
      </c>
      <c r="X443" s="3"/>
      <c r="Y443" s="3"/>
      <c r="Z443" s="129" t="s">
        <v>370</v>
      </c>
      <c r="AA443" s="3"/>
      <c r="AB443" s="3"/>
      <c r="AC443" s="129" t="s">
        <v>370</v>
      </c>
      <c r="AD443" s="3"/>
      <c r="AE443" s="129" t="s">
        <v>370</v>
      </c>
      <c r="AF443" s="129" t="s">
        <v>370</v>
      </c>
      <c r="AG443" s="129" t="s">
        <v>370</v>
      </c>
      <c r="AH443" s="127" t="str">
        <f t="shared" si="6"/>
        <v>PD&amp;C</v>
      </c>
      <c r="AI443" s="127" t="b">
        <f>ISNUMBER(SEARCH("IRT",Table1[[#This Row],[Current_Status]]))</f>
        <v>0</v>
      </c>
      <c r="AJ443" s="128">
        <f>YEAR(Table1[[#This Row],[Project_Initiated]])</f>
        <v>2018</v>
      </c>
      <c r="AK443" s="67">
        <v>43647</v>
      </c>
      <c r="AL443" s="67" t="str">
        <f>IF(Table1[[#This Row],[Current_Status]]="Complete",IF(Table1[[#This Row],[Project_Description]]&gt;=DATE(2019,7,1),"FY 19 - 20","FY 18 - 19"),"")</f>
        <v/>
      </c>
      <c r="AX443"/>
      <c r="BA443" s="2"/>
    </row>
    <row r="444" spans="1:53" x14ac:dyDescent="0.25">
      <c r="A444" s="129" t="s">
        <v>260</v>
      </c>
      <c r="B444" s="129" t="s">
        <v>260</v>
      </c>
      <c r="C444" s="129" t="s">
        <v>370</v>
      </c>
      <c r="D444" s="130" t="b">
        <v>0</v>
      </c>
      <c r="E444" s="129" t="s">
        <v>786</v>
      </c>
      <c r="F444" s="129" t="s">
        <v>261</v>
      </c>
      <c r="G444" s="129" t="s">
        <v>262</v>
      </c>
      <c r="H444" s="129" t="s">
        <v>718</v>
      </c>
      <c r="I444" s="129" t="s">
        <v>370</v>
      </c>
      <c r="J444" s="129" t="s">
        <v>63</v>
      </c>
      <c r="K444" s="129" t="s">
        <v>3570</v>
      </c>
      <c r="L444" s="129" t="s">
        <v>263</v>
      </c>
      <c r="M444" s="129" t="s">
        <v>263</v>
      </c>
      <c r="N444" s="129" t="s">
        <v>370</v>
      </c>
      <c r="O444" s="129" t="s">
        <v>233</v>
      </c>
      <c r="P444" s="130">
        <v>1</v>
      </c>
      <c r="Q444" s="129" t="s">
        <v>370</v>
      </c>
      <c r="R444" s="129" t="s">
        <v>370</v>
      </c>
      <c r="S444" s="130" t="b">
        <v>0</v>
      </c>
      <c r="T444" s="130">
        <v>22000</v>
      </c>
      <c r="U444" s="3"/>
      <c r="V444" s="131">
        <v>42502</v>
      </c>
      <c r="W444" s="129" t="s">
        <v>87</v>
      </c>
      <c r="X444" s="3"/>
      <c r="Y444" s="3"/>
      <c r="Z444" s="129" t="s">
        <v>370</v>
      </c>
      <c r="AA444" s="3"/>
      <c r="AB444" s="3"/>
      <c r="AC444" s="129" t="s">
        <v>370</v>
      </c>
      <c r="AD444" s="3"/>
      <c r="AE444" s="129" t="s">
        <v>370</v>
      </c>
      <c r="AF444" s="129" t="s">
        <v>370</v>
      </c>
      <c r="AG444" s="129" t="s">
        <v>370</v>
      </c>
      <c r="AH444" s="127" t="str">
        <f t="shared" si="6"/>
        <v>PD&amp;C</v>
      </c>
      <c r="AI444" s="127" t="b">
        <f>ISNUMBER(SEARCH("IRT",Table1[[#This Row],[Current_Status]]))</f>
        <v>0</v>
      </c>
      <c r="AJ444" s="128">
        <f>YEAR(Table1[[#This Row],[Project_Initiated]])</f>
        <v>2016</v>
      </c>
      <c r="AK444" s="67">
        <v>43647</v>
      </c>
      <c r="AL444" s="67" t="str">
        <f>IF(Table1[[#This Row],[Current_Status]]="Complete",IF(Table1[[#This Row],[Project_Description]]&gt;=DATE(2019,7,1),"FY 19 - 20","FY 18 - 19"),"")</f>
        <v/>
      </c>
      <c r="AX444"/>
      <c r="BA444" s="2"/>
    </row>
    <row r="445" spans="1:53" x14ac:dyDescent="0.25">
      <c r="A445" s="129" t="s">
        <v>264</v>
      </c>
      <c r="B445" s="129" t="s">
        <v>264</v>
      </c>
      <c r="C445" s="129" t="s">
        <v>370</v>
      </c>
      <c r="D445" s="130" t="b">
        <v>0</v>
      </c>
      <c r="E445" s="129" t="s">
        <v>786</v>
      </c>
      <c r="F445" s="129" t="s">
        <v>265</v>
      </c>
      <c r="G445" s="129" t="s">
        <v>719</v>
      </c>
      <c r="H445" s="129" t="s">
        <v>720</v>
      </c>
      <c r="I445" s="129" t="s">
        <v>370</v>
      </c>
      <c r="J445" s="129" t="s">
        <v>63</v>
      </c>
      <c r="K445" s="129" t="s">
        <v>3570</v>
      </c>
      <c r="L445" s="129" t="s">
        <v>263</v>
      </c>
      <c r="M445" s="129" t="s">
        <v>266</v>
      </c>
      <c r="N445" s="129" t="s">
        <v>370</v>
      </c>
      <c r="O445" s="129" t="s">
        <v>233</v>
      </c>
      <c r="P445" s="130">
        <v>2</v>
      </c>
      <c r="Q445" s="129" t="s">
        <v>370</v>
      </c>
      <c r="R445" s="129" t="s">
        <v>370</v>
      </c>
      <c r="S445" s="130" t="b">
        <v>0</v>
      </c>
      <c r="T445" s="130">
        <v>13800</v>
      </c>
      <c r="U445" s="3"/>
      <c r="V445" s="131">
        <v>41869</v>
      </c>
      <c r="W445" s="129" t="s">
        <v>87</v>
      </c>
      <c r="X445" s="3"/>
      <c r="Y445" s="3"/>
      <c r="Z445" s="129" t="s">
        <v>370</v>
      </c>
      <c r="AA445" s="3"/>
      <c r="AB445" s="3"/>
      <c r="AC445" s="129" t="s">
        <v>370</v>
      </c>
      <c r="AD445" s="3"/>
      <c r="AE445" s="129" t="s">
        <v>370</v>
      </c>
      <c r="AF445" s="129" t="s">
        <v>370</v>
      </c>
      <c r="AG445" s="129" t="s">
        <v>370</v>
      </c>
      <c r="AH445" s="127" t="str">
        <f t="shared" si="6"/>
        <v>PD&amp;C</v>
      </c>
      <c r="AI445" s="127" t="b">
        <f>ISNUMBER(SEARCH("IRT",Table1[[#This Row],[Current_Status]]))</f>
        <v>0</v>
      </c>
      <c r="AJ445" s="128">
        <f>YEAR(Table1[[#This Row],[Project_Initiated]])</f>
        <v>2014</v>
      </c>
      <c r="AK445" s="67">
        <v>43647</v>
      </c>
      <c r="AL445" s="67" t="str">
        <f>IF(Table1[[#This Row],[Current_Status]]="Complete",IF(Table1[[#This Row],[Project_Description]]&gt;=DATE(2019,7,1),"FY 19 - 20","FY 18 - 19"),"")</f>
        <v/>
      </c>
      <c r="AX445"/>
      <c r="BA445" s="2"/>
    </row>
    <row r="446" spans="1:53" x14ac:dyDescent="0.25">
      <c r="A446" s="129" t="s">
        <v>1132</v>
      </c>
      <c r="B446" s="129" t="s">
        <v>370</v>
      </c>
      <c r="C446" s="129" t="s">
        <v>1132</v>
      </c>
      <c r="D446" s="130" t="b">
        <v>0</v>
      </c>
      <c r="E446" s="129" t="s">
        <v>721</v>
      </c>
      <c r="F446" s="129" t="s">
        <v>4311</v>
      </c>
      <c r="G446" s="133">
        <v>43336</v>
      </c>
      <c r="H446" s="129" t="s">
        <v>2750</v>
      </c>
      <c r="I446" s="129" t="s">
        <v>3291</v>
      </c>
      <c r="J446" s="129" t="s">
        <v>3354</v>
      </c>
      <c r="K446" s="129" t="s">
        <v>434</v>
      </c>
      <c r="L446" s="129" t="s">
        <v>37</v>
      </c>
      <c r="M446" s="129" t="s">
        <v>1134</v>
      </c>
      <c r="N446" s="129" t="s">
        <v>370</v>
      </c>
      <c r="O446" s="129" t="s">
        <v>314</v>
      </c>
      <c r="P446" s="3"/>
      <c r="Q446" s="129" t="s">
        <v>370</v>
      </c>
      <c r="R446" s="129" t="s">
        <v>400</v>
      </c>
      <c r="S446" s="130" t="b">
        <v>0</v>
      </c>
      <c r="T446" s="3"/>
      <c r="U446" s="3"/>
      <c r="V446" s="131">
        <v>43200</v>
      </c>
      <c r="W446" s="129" t="s">
        <v>370</v>
      </c>
      <c r="X446" s="3"/>
      <c r="Y446" s="3"/>
      <c r="Z446" s="129" t="s">
        <v>370</v>
      </c>
      <c r="AA446" s="3"/>
      <c r="AB446" s="3"/>
      <c r="AC446" s="129" t="s">
        <v>370</v>
      </c>
      <c r="AD446" s="3"/>
      <c r="AE446" s="129" t="s">
        <v>314</v>
      </c>
      <c r="AF446" s="129" t="s">
        <v>370</v>
      </c>
      <c r="AG446" s="129" t="s">
        <v>890</v>
      </c>
      <c r="AH446" s="127" t="str">
        <f t="shared" si="6"/>
        <v>FS</v>
      </c>
      <c r="AI446" s="127" t="b">
        <f>ISNUMBER(SEARCH("IRT",Table1[[#This Row],[Current_Status]]))</f>
        <v>0</v>
      </c>
      <c r="AJ446" s="128">
        <f>YEAR(Table1[[#This Row],[Project_Initiated]])</f>
        <v>2018</v>
      </c>
      <c r="AK446" s="67">
        <v>43647</v>
      </c>
      <c r="AL446" s="67" t="str">
        <f>IF(Table1[[#This Row],[Current_Status]]="Complete",IF(Table1[[#This Row],[Project_Description]]&gt;=DATE(2019,7,1),"FY 19 - 20","FY 18 - 19"),"")</f>
        <v>FY 18 - 19</v>
      </c>
      <c r="AX446"/>
      <c r="BA446" s="2"/>
    </row>
    <row r="447" spans="1:53" x14ac:dyDescent="0.25">
      <c r="A447" s="129" t="s">
        <v>1082</v>
      </c>
      <c r="B447" s="129" t="s">
        <v>370</v>
      </c>
      <c r="C447" s="129" t="s">
        <v>1082</v>
      </c>
      <c r="D447" s="130" t="b">
        <v>0</v>
      </c>
      <c r="E447" s="129" t="s">
        <v>721</v>
      </c>
      <c r="F447" s="129" t="s">
        <v>4314</v>
      </c>
      <c r="G447" s="133">
        <v>43292</v>
      </c>
      <c r="H447" s="129" t="s">
        <v>92</v>
      </c>
      <c r="I447" s="129" t="s">
        <v>3290</v>
      </c>
      <c r="J447" s="129" t="s">
        <v>3354</v>
      </c>
      <c r="K447" s="129" t="s">
        <v>434</v>
      </c>
      <c r="L447" s="129" t="s">
        <v>37</v>
      </c>
      <c r="M447" s="129" t="s">
        <v>1083</v>
      </c>
      <c r="N447" s="129" t="s">
        <v>370</v>
      </c>
      <c r="O447" s="129" t="s">
        <v>314</v>
      </c>
      <c r="P447" s="3"/>
      <c r="Q447" s="129" t="s">
        <v>370</v>
      </c>
      <c r="R447" s="129" t="s">
        <v>370</v>
      </c>
      <c r="S447" s="130" t="b">
        <v>0</v>
      </c>
      <c r="T447" s="3"/>
      <c r="U447" s="3"/>
      <c r="V447" s="131">
        <v>43157</v>
      </c>
      <c r="W447" s="129" t="s">
        <v>370</v>
      </c>
      <c r="X447" s="3"/>
      <c r="Y447" s="3"/>
      <c r="Z447" s="129" t="s">
        <v>370</v>
      </c>
      <c r="AA447" s="3"/>
      <c r="AB447" s="3"/>
      <c r="AC447" s="129" t="s">
        <v>370</v>
      </c>
      <c r="AD447" s="3"/>
      <c r="AE447" s="129" t="s">
        <v>314</v>
      </c>
      <c r="AF447" s="129" t="s">
        <v>370</v>
      </c>
      <c r="AG447" s="129" t="s">
        <v>890</v>
      </c>
      <c r="AH447" s="127" t="str">
        <f t="shared" si="6"/>
        <v>FS</v>
      </c>
      <c r="AI447" s="127" t="b">
        <f>ISNUMBER(SEARCH("IRT",Table1[[#This Row],[Current_Status]]))</f>
        <v>0</v>
      </c>
      <c r="AJ447" s="128">
        <f>YEAR(Table1[[#This Row],[Project_Initiated]])</f>
        <v>2018</v>
      </c>
      <c r="AK447" s="67">
        <v>43647</v>
      </c>
      <c r="AL447" s="67" t="str">
        <f>IF(Table1[[#This Row],[Current_Status]]="Complete",IF(Table1[[#This Row],[Project_Description]]&gt;=DATE(2019,7,1),"FY 19 - 20","FY 18 - 19"),"")</f>
        <v>FY 18 - 19</v>
      </c>
      <c r="AX447"/>
      <c r="BA447" s="2"/>
    </row>
    <row r="448" spans="1:53" x14ac:dyDescent="0.25">
      <c r="A448" s="129" t="s">
        <v>722</v>
      </c>
      <c r="B448" s="129" t="s">
        <v>370</v>
      </c>
      <c r="C448" s="129" t="s">
        <v>722</v>
      </c>
      <c r="D448" s="130" t="b">
        <v>0</v>
      </c>
      <c r="E448" s="129" t="s">
        <v>721</v>
      </c>
      <c r="F448" s="129" t="s">
        <v>4313</v>
      </c>
      <c r="G448" s="129" t="s">
        <v>723</v>
      </c>
      <c r="H448" s="129" t="s">
        <v>826</v>
      </c>
      <c r="I448" s="129" t="s">
        <v>330</v>
      </c>
      <c r="J448" s="129" t="s">
        <v>3354</v>
      </c>
      <c r="K448" s="129" t="s">
        <v>434</v>
      </c>
      <c r="L448" s="129" t="s">
        <v>37</v>
      </c>
      <c r="M448" s="129" t="s">
        <v>724</v>
      </c>
      <c r="N448" s="129" t="s">
        <v>370</v>
      </c>
      <c r="O448" s="129" t="s">
        <v>725</v>
      </c>
      <c r="P448" s="3"/>
      <c r="Q448" s="129" t="s">
        <v>370</v>
      </c>
      <c r="R448" s="129" t="s">
        <v>370</v>
      </c>
      <c r="S448" s="130" t="b">
        <v>0</v>
      </c>
      <c r="T448" s="3"/>
      <c r="U448" s="3"/>
      <c r="V448" s="131">
        <v>43336</v>
      </c>
      <c r="W448" s="129" t="s">
        <v>370</v>
      </c>
      <c r="X448" s="3"/>
      <c r="Y448" s="3"/>
      <c r="Z448" s="129" t="s">
        <v>370</v>
      </c>
      <c r="AA448" s="3"/>
      <c r="AB448" s="3"/>
      <c r="AC448" s="129" t="s">
        <v>4531</v>
      </c>
      <c r="AD448" s="3"/>
      <c r="AE448" s="129" t="s">
        <v>838</v>
      </c>
      <c r="AF448" s="129" t="s">
        <v>3811</v>
      </c>
      <c r="AG448" s="129" t="s">
        <v>3412</v>
      </c>
      <c r="AH448" s="127" t="str">
        <f t="shared" si="6"/>
        <v>FS</v>
      </c>
      <c r="AI448" s="127" t="b">
        <f>ISNUMBER(SEARCH("IRT",Table1[[#This Row],[Current_Status]]))</f>
        <v>0</v>
      </c>
      <c r="AJ448" s="128">
        <f>YEAR(Table1[[#This Row],[Project_Initiated]])</f>
        <v>2018</v>
      </c>
      <c r="AK448" s="67">
        <v>43647</v>
      </c>
      <c r="AL448" s="67" t="str">
        <f>IF(Table1[[#This Row],[Current_Status]]="Complete",IF(Table1[[#This Row],[Project_Description]]&gt;=DATE(2019,7,1),"FY 19 - 20","FY 18 - 19"),"")</f>
        <v>FY 19 - 20</v>
      </c>
      <c r="AX448"/>
      <c r="BA448" s="2"/>
    </row>
    <row r="449" spans="1:53" x14ac:dyDescent="0.25">
      <c r="A449" s="129" t="s">
        <v>726</v>
      </c>
      <c r="B449" s="129" t="s">
        <v>370</v>
      </c>
      <c r="C449" s="129" t="s">
        <v>726</v>
      </c>
      <c r="D449" s="130" t="b">
        <v>0</v>
      </c>
      <c r="E449" s="129" t="s">
        <v>721</v>
      </c>
      <c r="F449" s="129" t="s">
        <v>4312</v>
      </c>
      <c r="G449" s="129" t="s">
        <v>727</v>
      </c>
      <c r="H449" s="129" t="s">
        <v>1736</v>
      </c>
      <c r="I449" s="129" t="s">
        <v>3292</v>
      </c>
      <c r="J449" s="129" t="s">
        <v>3375</v>
      </c>
      <c r="K449" s="129" t="s">
        <v>434</v>
      </c>
      <c r="L449" s="129" t="s">
        <v>37</v>
      </c>
      <c r="M449" s="129" t="s">
        <v>728</v>
      </c>
      <c r="N449" s="129" t="s">
        <v>370</v>
      </c>
      <c r="O449" s="129" t="s">
        <v>338</v>
      </c>
      <c r="P449" s="3"/>
      <c r="Q449" s="129" t="s">
        <v>370</v>
      </c>
      <c r="R449" s="129" t="s">
        <v>419</v>
      </c>
      <c r="S449" s="130" t="b">
        <v>0</v>
      </c>
      <c r="T449" s="3"/>
      <c r="U449" s="3"/>
      <c r="V449" s="131">
        <v>42893</v>
      </c>
      <c r="W449" s="129" t="s">
        <v>370</v>
      </c>
      <c r="X449" s="3"/>
      <c r="Y449" s="3"/>
      <c r="Z449" s="129" t="s">
        <v>370</v>
      </c>
      <c r="AA449" s="3"/>
      <c r="AB449" s="3"/>
      <c r="AC449" s="129" t="s">
        <v>3824</v>
      </c>
      <c r="AD449" s="3"/>
      <c r="AE449" s="129" t="s">
        <v>328</v>
      </c>
      <c r="AF449" s="129" t="s">
        <v>3637</v>
      </c>
      <c r="AG449" s="129" t="s">
        <v>3411</v>
      </c>
      <c r="AH449" s="127" t="str">
        <f t="shared" si="6"/>
        <v>FS</v>
      </c>
      <c r="AI449" s="127" t="b">
        <f>ISNUMBER(SEARCH("IRT",Table1[[#This Row],[Current_Status]]))</f>
        <v>0</v>
      </c>
      <c r="AJ449" s="128">
        <f>YEAR(Table1[[#This Row],[Project_Initiated]])</f>
        <v>2017</v>
      </c>
      <c r="AK449" s="67">
        <v>43647</v>
      </c>
      <c r="AL449" s="67" t="str">
        <f>IF(Table1[[#This Row],[Current_Status]]="Complete",IF(Table1[[#This Row],[Project_Description]]&gt;=DATE(2019,7,1),"FY 19 - 20","FY 18 - 19"),"")</f>
        <v/>
      </c>
      <c r="AX449"/>
      <c r="BA449" s="2"/>
    </row>
    <row r="450" spans="1:53" x14ac:dyDescent="0.25">
      <c r="A450" s="129" t="s">
        <v>4442</v>
      </c>
      <c r="B450" s="129" t="s">
        <v>370</v>
      </c>
      <c r="C450" s="129" t="s">
        <v>4442</v>
      </c>
      <c r="D450" s="130" t="b">
        <v>0</v>
      </c>
      <c r="E450" s="129" t="s">
        <v>721</v>
      </c>
      <c r="F450" s="129" t="s">
        <v>4443</v>
      </c>
      <c r="G450" s="129"/>
      <c r="H450" s="129" t="s">
        <v>792</v>
      </c>
      <c r="I450" s="129" t="s">
        <v>330</v>
      </c>
      <c r="J450" s="129" t="s">
        <v>3342</v>
      </c>
      <c r="K450" s="129" t="s">
        <v>434</v>
      </c>
      <c r="L450" s="129" t="s">
        <v>37</v>
      </c>
      <c r="M450" s="129" t="s">
        <v>438</v>
      </c>
      <c r="N450" s="129" t="s">
        <v>370</v>
      </c>
      <c r="O450" s="129" t="s">
        <v>338</v>
      </c>
      <c r="P450" s="3"/>
      <c r="Q450" s="129" t="s">
        <v>400</v>
      </c>
      <c r="R450" s="129" t="s">
        <v>370</v>
      </c>
      <c r="S450" s="130" t="b">
        <v>0</v>
      </c>
      <c r="T450" s="3"/>
      <c r="U450" s="3"/>
      <c r="V450" s="131">
        <v>43451</v>
      </c>
      <c r="W450" s="129" t="s">
        <v>370</v>
      </c>
      <c r="X450" s="3"/>
      <c r="Y450" s="3"/>
      <c r="Z450" s="129" t="s">
        <v>370</v>
      </c>
      <c r="AA450" s="3"/>
      <c r="AB450" s="3"/>
      <c r="AC450" s="129" t="s">
        <v>370</v>
      </c>
      <c r="AD450" s="3"/>
      <c r="AE450" s="129" t="s">
        <v>328</v>
      </c>
      <c r="AF450" s="129" t="s">
        <v>4532</v>
      </c>
      <c r="AG450" s="129" t="s">
        <v>370</v>
      </c>
      <c r="AH450" s="127" t="str">
        <f t="shared" si="6"/>
        <v>FS</v>
      </c>
      <c r="AI450" s="127" t="b">
        <f>ISNUMBER(SEARCH("IRT",Table1[[#This Row],[Current_Status]]))</f>
        <v>0</v>
      </c>
      <c r="AJ450" s="128">
        <f>YEAR(Table1[[#This Row],[Project_Initiated]])</f>
        <v>2018</v>
      </c>
      <c r="AK450" s="67">
        <v>43647</v>
      </c>
      <c r="AL450" s="67" t="str">
        <f>IF(Table1[[#This Row],[Current_Status]]="Complete",IF(Table1[[#This Row],[Project_Description]]&gt;=DATE(2019,7,1),"FY 19 - 20","FY 18 - 19"),"")</f>
        <v/>
      </c>
      <c r="AX450"/>
      <c r="BA450" s="2"/>
    </row>
    <row r="451" spans="1:53" x14ac:dyDescent="0.25">
      <c r="A451" s="129" t="s">
        <v>1335</v>
      </c>
      <c r="B451" s="129" t="s">
        <v>370</v>
      </c>
      <c r="C451" s="129" t="s">
        <v>1335</v>
      </c>
      <c r="D451" s="130" t="b">
        <v>0</v>
      </c>
      <c r="E451" s="129" t="s">
        <v>721</v>
      </c>
      <c r="F451" s="129" t="s">
        <v>4315</v>
      </c>
      <c r="G451" s="129" t="s">
        <v>1336</v>
      </c>
      <c r="H451" s="129" t="s">
        <v>92</v>
      </c>
      <c r="I451" s="129" t="s">
        <v>3198</v>
      </c>
      <c r="J451" s="129" t="s">
        <v>3375</v>
      </c>
      <c r="K451" s="129" t="s">
        <v>434</v>
      </c>
      <c r="L451" s="129" t="s">
        <v>37</v>
      </c>
      <c r="M451" s="129" t="s">
        <v>1083</v>
      </c>
      <c r="N451" s="129" t="s">
        <v>370</v>
      </c>
      <c r="O451" s="129" t="s">
        <v>314</v>
      </c>
      <c r="P451" s="3"/>
      <c r="Q451" s="129" t="s">
        <v>400</v>
      </c>
      <c r="R451" s="129" t="s">
        <v>370</v>
      </c>
      <c r="S451" s="130" t="b">
        <v>0</v>
      </c>
      <c r="T451" s="3"/>
      <c r="U451" s="3"/>
      <c r="V451" s="131">
        <v>43349</v>
      </c>
      <c r="W451" s="129" t="s">
        <v>370</v>
      </c>
      <c r="X451" s="3"/>
      <c r="Y451" s="3"/>
      <c r="Z451" s="129" t="s">
        <v>370</v>
      </c>
      <c r="AA451" s="3"/>
      <c r="AB451" s="3"/>
      <c r="AC451" s="129" t="s">
        <v>370</v>
      </c>
      <c r="AD451" s="3"/>
      <c r="AE451" s="129" t="s">
        <v>314</v>
      </c>
      <c r="AF451" s="129" t="s">
        <v>370</v>
      </c>
      <c r="AG451" s="129" t="s">
        <v>890</v>
      </c>
      <c r="AH451" s="127" t="str">
        <f t="shared" ref="AH451:AH514" si="7">IF(LEN(A451)&gt;6,"FS","PD&amp;C")</f>
        <v>FS</v>
      </c>
      <c r="AI451" s="127" t="b">
        <f>ISNUMBER(SEARCH("IRT",Table1[[#This Row],[Current_Status]]))</f>
        <v>0</v>
      </c>
      <c r="AJ451" s="128">
        <f>YEAR(Table1[[#This Row],[Project_Initiated]])</f>
        <v>2018</v>
      </c>
      <c r="AK451" s="67">
        <v>43647</v>
      </c>
      <c r="AL451" s="67" t="str">
        <f>IF(Table1[[#This Row],[Current_Status]]="Complete",IF(Table1[[#This Row],[Project_Description]]&gt;=DATE(2019,7,1),"FY 19 - 20","FY 18 - 19"),"")</f>
        <v/>
      </c>
      <c r="AX451"/>
      <c r="BA451" s="2"/>
    </row>
    <row r="452" spans="1:53" x14ac:dyDescent="0.25">
      <c r="A452" s="129" t="s">
        <v>3478</v>
      </c>
      <c r="B452" s="129" t="s">
        <v>370</v>
      </c>
      <c r="C452" s="129" t="s">
        <v>3478</v>
      </c>
      <c r="D452" s="130" t="b">
        <v>0</v>
      </c>
      <c r="E452" s="129" t="s">
        <v>721</v>
      </c>
      <c r="F452" s="129" t="s">
        <v>4282</v>
      </c>
      <c r="G452" s="133">
        <v>43504</v>
      </c>
      <c r="H452" s="129" t="s">
        <v>92</v>
      </c>
      <c r="I452" s="129" t="s">
        <v>3536</v>
      </c>
      <c r="J452" s="129" t="s">
        <v>3354</v>
      </c>
      <c r="K452" s="129" t="s">
        <v>434</v>
      </c>
      <c r="L452" s="129" t="s">
        <v>37</v>
      </c>
      <c r="M452" s="129" t="s">
        <v>3537</v>
      </c>
      <c r="N452" s="129" t="s">
        <v>370</v>
      </c>
      <c r="O452" s="129" t="s">
        <v>314</v>
      </c>
      <c r="P452" s="3"/>
      <c r="Q452" s="129" t="s">
        <v>400</v>
      </c>
      <c r="R452" s="129" t="s">
        <v>370</v>
      </c>
      <c r="S452" s="130" t="b">
        <v>0</v>
      </c>
      <c r="T452" s="3"/>
      <c r="U452" s="3"/>
      <c r="V452" s="131">
        <v>43452</v>
      </c>
      <c r="W452" s="129" t="s">
        <v>370</v>
      </c>
      <c r="X452" s="3"/>
      <c r="Y452" s="3"/>
      <c r="Z452" s="129" t="s">
        <v>370</v>
      </c>
      <c r="AA452" s="3"/>
      <c r="AB452" s="3"/>
      <c r="AC452" s="129" t="s">
        <v>3583</v>
      </c>
      <c r="AD452" s="3"/>
      <c r="AE452" s="129" t="s">
        <v>370</v>
      </c>
      <c r="AF452" s="129" t="s">
        <v>370</v>
      </c>
      <c r="AG452" s="129" t="s">
        <v>370</v>
      </c>
      <c r="AH452" s="127" t="str">
        <f t="shared" si="7"/>
        <v>FS</v>
      </c>
      <c r="AI452" s="127" t="b">
        <f>ISNUMBER(SEARCH("IRT",Table1[[#This Row],[Current_Status]]))</f>
        <v>0</v>
      </c>
      <c r="AJ452" s="128">
        <f>YEAR(Table1[[#This Row],[Project_Initiated]])</f>
        <v>2018</v>
      </c>
      <c r="AK452" s="67">
        <v>43647</v>
      </c>
      <c r="AL452" s="67" t="str">
        <f>IF(Table1[[#This Row],[Current_Status]]="Complete",IF(Table1[[#This Row],[Project_Description]]&gt;=DATE(2019,7,1),"FY 19 - 20","FY 18 - 19"),"")</f>
        <v>FY 18 - 19</v>
      </c>
      <c r="AX452"/>
      <c r="BA452" s="2"/>
    </row>
    <row r="453" spans="1:53" x14ac:dyDescent="0.25">
      <c r="A453" s="129" t="s">
        <v>3479</v>
      </c>
      <c r="B453" s="129" t="s">
        <v>370</v>
      </c>
      <c r="C453" s="129" t="s">
        <v>3479</v>
      </c>
      <c r="D453" s="130" t="b">
        <v>0</v>
      </c>
      <c r="E453" s="129" t="s">
        <v>721</v>
      </c>
      <c r="F453" s="129" t="s">
        <v>4316</v>
      </c>
      <c r="G453" s="133">
        <v>43528</v>
      </c>
      <c r="H453" s="129" t="s">
        <v>92</v>
      </c>
      <c r="I453" s="129" t="s">
        <v>3538</v>
      </c>
      <c r="J453" s="129" t="s">
        <v>3354</v>
      </c>
      <c r="K453" s="129" t="s">
        <v>434</v>
      </c>
      <c r="L453" s="129" t="s">
        <v>37</v>
      </c>
      <c r="M453" s="129" t="s">
        <v>3539</v>
      </c>
      <c r="N453" s="129" t="s">
        <v>370</v>
      </c>
      <c r="O453" s="129" t="s">
        <v>314</v>
      </c>
      <c r="P453" s="3"/>
      <c r="Q453" s="129" t="s">
        <v>339</v>
      </c>
      <c r="R453" s="129" t="s">
        <v>370</v>
      </c>
      <c r="S453" s="130" t="b">
        <v>0</v>
      </c>
      <c r="T453" s="3"/>
      <c r="U453" s="3"/>
      <c r="V453" s="131">
        <v>43454</v>
      </c>
      <c r="W453" s="129" t="s">
        <v>370</v>
      </c>
      <c r="X453" s="3"/>
      <c r="Y453" s="3"/>
      <c r="Z453" s="129" t="s">
        <v>370</v>
      </c>
      <c r="AA453" s="3"/>
      <c r="AB453" s="3"/>
      <c r="AC453" s="129" t="s">
        <v>3639</v>
      </c>
      <c r="AD453" s="3"/>
      <c r="AE453" s="129" t="s">
        <v>370</v>
      </c>
      <c r="AF453" s="129" t="s">
        <v>370</v>
      </c>
      <c r="AG453" s="129" t="s">
        <v>370</v>
      </c>
      <c r="AH453" s="127" t="str">
        <f t="shared" si="7"/>
        <v>FS</v>
      </c>
      <c r="AI453" s="127" t="b">
        <f>ISNUMBER(SEARCH("IRT",Table1[[#This Row],[Current_Status]]))</f>
        <v>0</v>
      </c>
      <c r="AJ453" s="128">
        <f>YEAR(Table1[[#This Row],[Project_Initiated]])</f>
        <v>2018</v>
      </c>
      <c r="AK453" s="67">
        <v>43647</v>
      </c>
      <c r="AL453" s="67" t="str">
        <f>IF(Table1[[#This Row],[Current_Status]]="Complete",IF(Table1[[#This Row],[Project_Description]]&gt;=DATE(2019,7,1),"FY 19 - 20","FY 18 - 19"),"")</f>
        <v>FY 18 - 19</v>
      </c>
      <c r="AX453"/>
      <c r="BA453" s="2"/>
    </row>
    <row r="454" spans="1:53" x14ac:dyDescent="0.25">
      <c r="A454" s="129" t="s">
        <v>3927</v>
      </c>
      <c r="B454" s="129" t="s">
        <v>370</v>
      </c>
      <c r="C454" s="129" t="s">
        <v>3927</v>
      </c>
      <c r="D454" s="130" t="b">
        <v>0</v>
      </c>
      <c r="E454" s="129" t="s">
        <v>721</v>
      </c>
      <c r="F454" s="129" t="s">
        <v>4317</v>
      </c>
      <c r="G454" s="129"/>
      <c r="H454" s="129" t="s">
        <v>814</v>
      </c>
      <c r="I454" s="129" t="s">
        <v>4318</v>
      </c>
      <c r="J454" s="129" t="s">
        <v>3355</v>
      </c>
      <c r="K454" s="129" t="s">
        <v>434</v>
      </c>
      <c r="L454" s="129" t="s">
        <v>37</v>
      </c>
      <c r="M454" s="129" t="s">
        <v>4319</v>
      </c>
      <c r="N454" s="129" t="s">
        <v>370</v>
      </c>
      <c r="O454" s="129" t="s">
        <v>314</v>
      </c>
      <c r="P454" s="3"/>
      <c r="Q454" s="129" t="s">
        <v>4320</v>
      </c>
      <c r="R454" s="129" t="s">
        <v>370</v>
      </c>
      <c r="S454" s="130" t="b">
        <v>0</v>
      </c>
      <c r="T454" s="3"/>
      <c r="U454" s="3"/>
      <c r="V454" s="131">
        <v>43594</v>
      </c>
      <c r="W454" s="129" t="s">
        <v>370</v>
      </c>
      <c r="X454" s="3"/>
      <c r="Y454" s="3"/>
      <c r="Z454" s="129" t="s">
        <v>370</v>
      </c>
      <c r="AA454" s="3"/>
      <c r="AB454" s="3"/>
      <c r="AC454" s="129" t="s">
        <v>370</v>
      </c>
      <c r="AD454" s="3"/>
      <c r="AE454" s="129" t="s">
        <v>370</v>
      </c>
      <c r="AF454" s="129" t="s">
        <v>370</v>
      </c>
      <c r="AG454" s="129" t="s">
        <v>370</v>
      </c>
      <c r="AH454" s="127" t="str">
        <f t="shared" si="7"/>
        <v>FS</v>
      </c>
      <c r="AI454" s="127" t="b">
        <f>ISNUMBER(SEARCH("IRT",Table1[[#This Row],[Current_Status]]))</f>
        <v>0</v>
      </c>
      <c r="AJ454" s="128">
        <f>YEAR(Table1[[#This Row],[Project_Initiated]])</f>
        <v>2019</v>
      </c>
      <c r="AK454" s="67">
        <v>43647</v>
      </c>
      <c r="AL454" s="67" t="str">
        <f>IF(Table1[[#This Row],[Current_Status]]="Complete",IF(Table1[[#This Row],[Project_Description]]&gt;=DATE(2019,7,1),"FY 19 - 20","FY 18 - 19"),"")</f>
        <v/>
      </c>
      <c r="AX454"/>
      <c r="BA454" s="2"/>
    </row>
    <row r="455" spans="1:53" x14ac:dyDescent="0.25">
      <c r="A455" s="129" t="s">
        <v>3890</v>
      </c>
      <c r="B455" s="129" t="s">
        <v>370</v>
      </c>
      <c r="C455" s="129" t="s">
        <v>3890</v>
      </c>
      <c r="D455" s="130" t="b">
        <v>0</v>
      </c>
      <c r="E455" s="129" t="s">
        <v>721</v>
      </c>
      <c r="F455" s="129" t="s">
        <v>4321</v>
      </c>
      <c r="G455" s="129"/>
      <c r="H455" s="129" t="s">
        <v>2750</v>
      </c>
      <c r="I455" s="129" t="s">
        <v>4322</v>
      </c>
      <c r="J455" s="129" t="s">
        <v>3375</v>
      </c>
      <c r="K455" s="129" t="s">
        <v>434</v>
      </c>
      <c r="L455" s="129" t="s">
        <v>37</v>
      </c>
      <c r="M455" s="129" t="s">
        <v>4323</v>
      </c>
      <c r="N455" s="129" t="s">
        <v>370</v>
      </c>
      <c r="O455" s="129" t="s">
        <v>314</v>
      </c>
      <c r="P455" s="3"/>
      <c r="Q455" s="129" t="s">
        <v>4324</v>
      </c>
      <c r="R455" s="129" t="s">
        <v>370</v>
      </c>
      <c r="S455" s="130" t="b">
        <v>0</v>
      </c>
      <c r="T455" s="3"/>
      <c r="U455" s="3"/>
      <c r="V455" s="131">
        <v>43566</v>
      </c>
      <c r="W455" s="129" t="s">
        <v>370</v>
      </c>
      <c r="X455" s="3"/>
      <c r="Y455" s="3"/>
      <c r="Z455" s="129" t="s">
        <v>370</v>
      </c>
      <c r="AA455" s="3"/>
      <c r="AB455" s="3"/>
      <c r="AC455" s="129" t="s">
        <v>4325</v>
      </c>
      <c r="AD455" s="3"/>
      <c r="AE455" s="129" t="s">
        <v>370</v>
      </c>
      <c r="AF455" s="129" t="s">
        <v>4097</v>
      </c>
      <c r="AG455" s="129" t="s">
        <v>370</v>
      </c>
      <c r="AH455" s="127" t="str">
        <f t="shared" si="7"/>
        <v>FS</v>
      </c>
      <c r="AI455" s="127" t="b">
        <f>ISNUMBER(SEARCH("IRT",Table1[[#This Row],[Current_Status]]))</f>
        <v>0</v>
      </c>
      <c r="AJ455" s="128">
        <f>YEAR(Table1[[#This Row],[Project_Initiated]])</f>
        <v>2019</v>
      </c>
      <c r="AK455" s="67">
        <v>43647</v>
      </c>
      <c r="AL455" s="67" t="str">
        <f>IF(Table1[[#This Row],[Current_Status]]="Complete",IF(Table1[[#This Row],[Project_Description]]&gt;=DATE(2019,7,1),"FY 19 - 20","FY 18 - 19"),"")</f>
        <v/>
      </c>
      <c r="AX455"/>
      <c r="BA455" s="2"/>
    </row>
    <row r="456" spans="1:53" x14ac:dyDescent="0.25">
      <c r="A456" s="129" t="s">
        <v>3724</v>
      </c>
      <c r="B456" s="129" t="s">
        <v>3724</v>
      </c>
      <c r="C456" s="129" t="s">
        <v>370</v>
      </c>
      <c r="D456" s="130" t="b">
        <v>0</v>
      </c>
      <c r="E456" s="129" t="s">
        <v>721</v>
      </c>
      <c r="F456" s="129" t="s">
        <v>3768</v>
      </c>
      <c r="G456" s="129" t="s">
        <v>3769</v>
      </c>
      <c r="H456" s="129" t="s">
        <v>370</v>
      </c>
      <c r="I456" s="129" t="s">
        <v>370</v>
      </c>
      <c r="J456" s="129" t="s">
        <v>3430</v>
      </c>
      <c r="K456" s="129" t="s">
        <v>434</v>
      </c>
      <c r="L456" s="129" t="s">
        <v>37</v>
      </c>
      <c r="M456" s="129" t="s">
        <v>233</v>
      </c>
      <c r="N456" s="129" t="s">
        <v>370</v>
      </c>
      <c r="O456" s="129" t="s">
        <v>233</v>
      </c>
      <c r="P456" s="130">
        <v>1</v>
      </c>
      <c r="Q456" s="129" t="s">
        <v>370</v>
      </c>
      <c r="R456" s="129" t="s">
        <v>370</v>
      </c>
      <c r="S456" s="130" t="b">
        <v>0</v>
      </c>
      <c r="T456" s="130">
        <v>24800</v>
      </c>
      <c r="U456" s="3"/>
      <c r="V456" s="131">
        <v>43557</v>
      </c>
      <c r="W456" s="129" t="s">
        <v>42</v>
      </c>
      <c r="X456" s="131">
        <v>43647</v>
      </c>
      <c r="Y456" s="131">
        <v>43647</v>
      </c>
      <c r="Z456" s="129" t="s">
        <v>370</v>
      </c>
      <c r="AA456" s="3"/>
      <c r="AB456" s="3"/>
      <c r="AC456" s="129" t="s">
        <v>370</v>
      </c>
      <c r="AD456" s="3"/>
      <c r="AE456" s="129" t="s">
        <v>370</v>
      </c>
      <c r="AF456" s="129" t="s">
        <v>370</v>
      </c>
      <c r="AG456" s="129" t="s">
        <v>370</v>
      </c>
      <c r="AH456" s="127" t="str">
        <f t="shared" si="7"/>
        <v>PD&amp;C</v>
      </c>
      <c r="AI456" s="127" t="b">
        <f>ISNUMBER(SEARCH("IRT",Table1[[#This Row],[Current_Status]]))</f>
        <v>0</v>
      </c>
      <c r="AJ456" s="128">
        <f>YEAR(Table1[[#This Row],[Project_Initiated]])</f>
        <v>2019</v>
      </c>
      <c r="AK456" s="67">
        <v>43647</v>
      </c>
      <c r="AL456" s="67" t="str">
        <f>IF(Table1[[#This Row],[Current_Status]]="Complete",IF(Table1[[#This Row],[Project_Description]]&gt;=DATE(2019,7,1),"FY 19 - 20","FY 18 - 19"),"")</f>
        <v/>
      </c>
      <c r="AX456"/>
      <c r="BA456" s="2"/>
    </row>
    <row r="457" spans="1:53" x14ac:dyDescent="0.25">
      <c r="A457" s="129" t="s">
        <v>3636</v>
      </c>
      <c r="B457" s="129" t="s">
        <v>3636</v>
      </c>
      <c r="C457" s="129" t="s">
        <v>370</v>
      </c>
      <c r="D457" s="130" t="b">
        <v>0</v>
      </c>
      <c r="E457" s="129" t="s">
        <v>721</v>
      </c>
      <c r="F457" s="129" t="s">
        <v>3658</v>
      </c>
      <c r="G457" s="129" t="s">
        <v>3659</v>
      </c>
      <c r="H457" s="129" t="s">
        <v>370</v>
      </c>
      <c r="I457" s="129" t="s">
        <v>370</v>
      </c>
      <c r="J457" s="129" t="s">
        <v>3812</v>
      </c>
      <c r="K457" s="129" t="s">
        <v>434</v>
      </c>
      <c r="L457" s="129" t="s">
        <v>37</v>
      </c>
      <c r="M457" s="129" t="s">
        <v>146</v>
      </c>
      <c r="N457" s="129" t="s">
        <v>370</v>
      </c>
      <c r="O457" s="129" t="s">
        <v>3600</v>
      </c>
      <c r="P457" s="130">
        <v>2</v>
      </c>
      <c r="Q457" s="129" t="s">
        <v>370</v>
      </c>
      <c r="R457" s="129" t="s">
        <v>370</v>
      </c>
      <c r="S457" s="130" t="b">
        <v>0</v>
      </c>
      <c r="T457" s="130">
        <v>33980000</v>
      </c>
      <c r="U457" s="3"/>
      <c r="V457" s="131">
        <v>43528</v>
      </c>
      <c r="W457" s="129" t="s">
        <v>3813</v>
      </c>
      <c r="X457" s="131">
        <v>44200</v>
      </c>
      <c r="Y457" s="131">
        <v>44713</v>
      </c>
      <c r="Z457" s="129" t="s">
        <v>370</v>
      </c>
      <c r="AA457" s="3"/>
      <c r="AB457" s="3"/>
      <c r="AC457" s="129" t="s">
        <v>370</v>
      </c>
      <c r="AD457" s="3"/>
      <c r="AE457" s="129" t="s">
        <v>370</v>
      </c>
      <c r="AF457" s="129" t="s">
        <v>370</v>
      </c>
      <c r="AG457" s="129" t="s">
        <v>370</v>
      </c>
      <c r="AH457" s="127" t="str">
        <f t="shared" si="7"/>
        <v>PD&amp;C</v>
      </c>
      <c r="AI457" s="127" t="b">
        <f>ISNUMBER(SEARCH("IRT",Table1[[#This Row],[Current_Status]]))</f>
        <v>0</v>
      </c>
      <c r="AJ457" s="128">
        <f>YEAR(Table1[[#This Row],[Project_Initiated]])</f>
        <v>2019</v>
      </c>
      <c r="AK457" s="67">
        <v>43647</v>
      </c>
      <c r="AL457" s="67" t="str">
        <f>IF(Table1[[#This Row],[Current_Status]]="Complete",IF(Table1[[#This Row],[Project_Description]]&gt;=DATE(2019,7,1),"FY 19 - 20","FY 18 - 19"),"")</f>
        <v/>
      </c>
      <c r="AX457"/>
      <c r="BA457" s="2"/>
    </row>
    <row r="458" spans="1:53" x14ac:dyDescent="0.25">
      <c r="A458" s="129" t="s">
        <v>3726</v>
      </c>
      <c r="B458" s="129" t="s">
        <v>3726</v>
      </c>
      <c r="C458" s="129" t="s">
        <v>370</v>
      </c>
      <c r="D458" s="130" t="b">
        <v>0</v>
      </c>
      <c r="E458" s="129" t="s">
        <v>721</v>
      </c>
      <c r="F458" s="129" t="s">
        <v>3772</v>
      </c>
      <c r="G458" s="129" t="s">
        <v>3773</v>
      </c>
      <c r="H458" s="129" t="s">
        <v>370</v>
      </c>
      <c r="I458" s="129" t="s">
        <v>370</v>
      </c>
      <c r="J458" s="129" t="s">
        <v>4487</v>
      </c>
      <c r="K458" s="129" t="s">
        <v>434</v>
      </c>
      <c r="L458" s="129" t="s">
        <v>37</v>
      </c>
      <c r="M458" s="129" t="s">
        <v>146</v>
      </c>
      <c r="N458" s="129" t="s">
        <v>370</v>
      </c>
      <c r="O458" s="129" t="s">
        <v>3382</v>
      </c>
      <c r="P458" s="130">
        <v>3</v>
      </c>
      <c r="Q458" s="129" t="s">
        <v>370</v>
      </c>
      <c r="R458" s="129" t="s">
        <v>370</v>
      </c>
      <c r="S458" s="130" t="b">
        <v>0</v>
      </c>
      <c r="T458" s="3"/>
      <c r="U458" s="3"/>
      <c r="V458" s="131">
        <v>43557</v>
      </c>
      <c r="W458" s="129" t="s">
        <v>4487</v>
      </c>
      <c r="X458" s="3"/>
      <c r="Y458" s="3"/>
      <c r="Z458" s="129" t="s">
        <v>370</v>
      </c>
      <c r="AA458" s="3"/>
      <c r="AB458" s="3"/>
      <c r="AC458" s="129" t="s">
        <v>370</v>
      </c>
      <c r="AD458" s="3"/>
      <c r="AE458" s="129" t="s">
        <v>370</v>
      </c>
      <c r="AF458" s="129" t="s">
        <v>370</v>
      </c>
      <c r="AG458" s="129" t="s">
        <v>370</v>
      </c>
      <c r="AH458" s="127" t="str">
        <f t="shared" si="7"/>
        <v>PD&amp;C</v>
      </c>
      <c r="AI458" s="127" t="b">
        <f>ISNUMBER(SEARCH("IRT",Table1[[#This Row],[Current_Status]]))</f>
        <v>0</v>
      </c>
      <c r="AJ458" s="128">
        <f>YEAR(Table1[[#This Row],[Project_Initiated]])</f>
        <v>2019</v>
      </c>
      <c r="AK458" s="67">
        <v>43647</v>
      </c>
      <c r="AL458" s="67" t="str">
        <f>IF(Table1[[#This Row],[Current_Status]]="Complete",IF(Table1[[#This Row],[Project_Description]]&gt;=DATE(2019,7,1),"FY 19 - 20","FY 18 - 19"),"")</f>
        <v/>
      </c>
      <c r="AX458"/>
      <c r="BA458" s="2"/>
    </row>
    <row r="459" spans="1:53" x14ac:dyDescent="0.25">
      <c r="A459" s="129" t="s">
        <v>3632</v>
      </c>
      <c r="B459" s="129" t="s">
        <v>3632</v>
      </c>
      <c r="C459" s="129" t="s">
        <v>370</v>
      </c>
      <c r="D459" s="130" t="b">
        <v>0</v>
      </c>
      <c r="E459" s="129" t="s">
        <v>721</v>
      </c>
      <c r="F459" s="129" t="s">
        <v>3711</v>
      </c>
      <c r="G459" s="129"/>
      <c r="H459" s="129" t="s">
        <v>370</v>
      </c>
      <c r="I459" s="129" t="s">
        <v>370</v>
      </c>
      <c r="J459" s="129" t="s">
        <v>63</v>
      </c>
      <c r="K459" s="129" t="s">
        <v>434</v>
      </c>
      <c r="L459" s="129" t="s">
        <v>37</v>
      </c>
      <c r="M459" s="129" t="s">
        <v>246</v>
      </c>
      <c r="N459" s="129" t="s">
        <v>370</v>
      </c>
      <c r="O459" s="129" t="s">
        <v>4486</v>
      </c>
      <c r="P459" s="130">
        <v>3</v>
      </c>
      <c r="Q459" s="129" t="s">
        <v>370</v>
      </c>
      <c r="R459" s="129" t="s">
        <v>370</v>
      </c>
      <c r="S459" s="130" t="b">
        <v>0</v>
      </c>
      <c r="T459" s="130">
        <v>3750000</v>
      </c>
      <c r="U459" s="3"/>
      <c r="V459" s="131">
        <v>43532</v>
      </c>
      <c r="W459" s="129" t="s">
        <v>3866</v>
      </c>
      <c r="X459" s="3"/>
      <c r="Y459" s="3"/>
      <c r="Z459" s="129" t="s">
        <v>370</v>
      </c>
      <c r="AA459" s="3"/>
      <c r="AB459" s="3"/>
      <c r="AC459" s="129" t="s">
        <v>370</v>
      </c>
      <c r="AD459" s="3"/>
      <c r="AE459" s="129" t="s">
        <v>370</v>
      </c>
      <c r="AF459" s="129" t="s">
        <v>370</v>
      </c>
      <c r="AG459" s="129" t="s">
        <v>370</v>
      </c>
      <c r="AH459" s="127" t="str">
        <f t="shared" si="7"/>
        <v>PD&amp;C</v>
      </c>
      <c r="AI459" s="127" t="b">
        <f>ISNUMBER(SEARCH("IRT",Table1[[#This Row],[Current_Status]]))</f>
        <v>0</v>
      </c>
      <c r="AJ459" s="128">
        <f>YEAR(Table1[[#This Row],[Project_Initiated]])</f>
        <v>2019</v>
      </c>
      <c r="AK459" s="67">
        <v>43647</v>
      </c>
      <c r="AL459" s="67" t="str">
        <f>IF(Table1[[#This Row],[Current_Status]]="Complete",IF(Table1[[#This Row],[Project_Description]]&gt;=DATE(2019,7,1),"FY 19 - 20","FY 18 - 19"),"")</f>
        <v/>
      </c>
      <c r="AX459"/>
      <c r="BA459" s="2"/>
    </row>
    <row r="460" spans="1:53" x14ac:dyDescent="0.25">
      <c r="A460" s="129" t="s">
        <v>3725</v>
      </c>
      <c r="B460" s="129" t="s">
        <v>3725</v>
      </c>
      <c r="C460" s="129" t="s">
        <v>370</v>
      </c>
      <c r="D460" s="130" t="b">
        <v>0</v>
      </c>
      <c r="E460" s="129" t="s">
        <v>721</v>
      </c>
      <c r="F460" s="129" t="s">
        <v>3770</v>
      </c>
      <c r="G460" s="129" t="s">
        <v>3771</v>
      </c>
      <c r="H460" s="129" t="s">
        <v>370</v>
      </c>
      <c r="I460" s="129" t="s">
        <v>370</v>
      </c>
      <c r="J460" s="129" t="s">
        <v>4487</v>
      </c>
      <c r="K460" s="129" t="s">
        <v>434</v>
      </c>
      <c r="L460" s="129" t="s">
        <v>37</v>
      </c>
      <c r="M460" s="129" t="s">
        <v>146</v>
      </c>
      <c r="N460" s="129" t="s">
        <v>370</v>
      </c>
      <c r="O460" s="129" t="s">
        <v>3382</v>
      </c>
      <c r="P460" s="130">
        <v>4</v>
      </c>
      <c r="Q460" s="129" t="s">
        <v>370</v>
      </c>
      <c r="R460" s="129" t="s">
        <v>370</v>
      </c>
      <c r="S460" s="130" t="b">
        <v>0</v>
      </c>
      <c r="T460" s="3"/>
      <c r="U460" s="3"/>
      <c r="V460" s="131">
        <v>43557</v>
      </c>
      <c r="W460" s="129" t="s">
        <v>4487</v>
      </c>
      <c r="X460" s="3"/>
      <c r="Y460" s="3"/>
      <c r="Z460" s="129" t="s">
        <v>370</v>
      </c>
      <c r="AA460" s="3"/>
      <c r="AB460" s="3"/>
      <c r="AC460" s="129" t="s">
        <v>370</v>
      </c>
      <c r="AD460" s="3"/>
      <c r="AE460" s="129" t="s">
        <v>370</v>
      </c>
      <c r="AF460" s="129" t="s">
        <v>370</v>
      </c>
      <c r="AG460" s="129" t="s">
        <v>370</v>
      </c>
      <c r="AH460" s="127" t="str">
        <f t="shared" si="7"/>
        <v>PD&amp;C</v>
      </c>
      <c r="AI460" s="127" t="b">
        <f>ISNUMBER(SEARCH("IRT",Table1[[#This Row],[Current_Status]]))</f>
        <v>0</v>
      </c>
      <c r="AJ460" s="128">
        <f>YEAR(Table1[[#This Row],[Project_Initiated]])</f>
        <v>2019</v>
      </c>
      <c r="AK460" s="67">
        <v>43647</v>
      </c>
      <c r="AL460" s="67" t="str">
        <f>IF(Table1[[#This Row],[Current_Status]]="Complete",IF(Table1[[#This Row],[Project_Description]]&gt;=DATE(2019,7,1),"FY 19 - 20","FY 18 - 19"),"")</f>
        <v/>
      </c>
      <c r="AX460"/>
      <c r="BA460" s="2"/>
    </row>
    <row r="461" spans="1:53" x14ac:dyDescent="0.25">
      <c r="A461" s="129" t="s">
        <v>3786</v>
      </c>
      <c r="B461" s="129" t="s">
        <v>3786</v>
      </c>
      <c r="C461" s="129" t="s">
        <v>370</v>
      </c>
      <c r="D461" s="130" t="b">
        <v>0</v>
      </c>
      <c r="E461" s="129" t="s">
        <v>721</v>
      </c>
      <c r="F461" s="129" t="s">
        <v>3809</v>
      </c>
      <c r="G461" s="129" t="s">
        <v>3810</v>
      </c>
      <c r="H461" s="129" t="s">
        <v>370</v>
      </c>
      <c r="I461" s="129" t="s">
        <v>370</v>
      </c>
      <c r="J461" s="129" t="s">
        <v>4488</v>
      </c>
      <c r="K461" s="129" t="s">
        <v>434</v>
      </c>
      <c r="L461" s="129" t="s">
        <v>37</v>
      </c>
      <c r="M461" s="129" t="s">
        <v>90</v>
      </c>
      <c r="N461" s="129" t="s">
        <v>370</v>
      </c>
      <c r="O461" s="129" t="s">
        <v>233</v>
      </c>
      <c r="P461" s="130">
        <v>5</v>
      </c>
      <c r="Q461" s="129" t="s">
        <v>370</v>
      </c>
      <c r="R461" s="129" t="s">
        <v>370</v>
      </c>
      <c r="S461" s="130" t="b">
        <v>0</v>
      </c>
      <c r="T461" s="3"/>
      <c r="U461" s="3"/>
      <c r="V461" s="131">
        <v>43577</v>
      </c>
      <c r="W461" s="129" t="s">
        <v>3864</v>
      </c>
      <c r="X461" s="131">
        <v>43617</v>
      </c>
      <c r="Y461" s="131">
        <v>43709</v>
      </c>
      <c r="Z461" s="129" t="s">
        <v>370</v>
      </c>
      <c r="AA461" s="3"/>
      <c r="AB461" s="3"/>
      <c r="AC461" s="129" t="s">
        <v>370</v>
      </c>
      <c r="AD461" s="3"/>
      <c r="AE461" s="129" t="s">
        <v>370</v>
      </c>
      <c r="AF461" s="129" t="s">
        <v>370</v>
      </c>
      <c r="AG461" s="129" t="s">
        <v>370</v>
      </c>
      <c r="AH461" s="127" t="str">
        <f t="shared" si="7"/>
        <v>PD&amp;C</v>
      </c>
      <c r="AI461" s="127" t="b">
        <f>ISNUMBER(SEARCH("IRT",Table1[[#This Row],[Current_Status]]))</f>
        <v>0</v>
      </c>
      <c r="AJ461" s="128">
        <f>YEAR(Table1[[#This Row],[Project_Initiated]])</f>
        <v>2019</v>
      </c>
      <c r="AK461" s="67">
        <v>43647</v>
      </c>
      <c r="AL461" s="67" t="str">
        <f>IF(Table1[[#This Row],[Current_Status]]="Complete",IF(Table1[[#This Row],[Project_Description]]&gt;=DATE(2019,7,1),"FY 19 - 20","FY 18 - 19"),"")</f>
        <v/>
      </c>
      <c r="AX461"/>
      <c r="BA461" s="2"/>
    </row>
    <row r="462" spans="1:53" x14ac:dyDescent="0.25">
      <c r="A462" s="129" t="s">
        <v>3591</v>
      </c>
      <c r="B462" s="129" t="s">
        <v>3591</v>
      </c>
      <c r="C462" s="129" t="s">
        <v>370</v>
      </c>
      <c r="D462" s="130" t="b">
        <v>0</v>
      </c>
      <c r="E462" s="129" t="s">
        <v>721</v>
      </c>
      <c r="F462" s="129" t="s">
        <v>3592</v>
      </c>
      <c r="G462" s="129" t="s">
        <v>3593</v>
      </c>
      <c r="H462" s="129" t="s">
        <v>370</v>
      </c>
      <c r="I462" s="129" t="s">
        <v>370</v>
      </c>
      <c r="J462" s="129" t="s">
        <v>3865</v>
      </c>
      <c r="K462" s="129" t="s">
        <v>434</v>
      </c>
      <c r="L462" s="129" t="s">
        <v>37</v>
      </c>
      <c r="M462" s="129" t="s">
        <v>741</v>
      </c>
      <c r="N462" s="129" t="s">
        <v>370</v>
      </c>
      <c r="O462" s="129" t="s">
        <v>741</v>
      </c>
      <c r="P462" s="130">
        <v>6</v>
      </c>
      <c r="Q462" s="129" t="s">
        <v>370</v>
      </c>
      <c r="R462" s="129" t="s">
        <v>370</v>
      </c>
      <c r="S462" s="130" t="b">
        <v>0</v>
      </c>
      <c r="T462" s="3"/>
      <c r="U462" s="3"/>
      <c r="V462" s="131">
        <v>43510</v>
      </c>
      <c r="W462" s="129" t="s">
        <v>3865</v>
      </c>
      <c r="X462" s="3"/>
      <c r="Y462" s="3"/>
      <c r="Z462" s="129" t="s">
        <v>370</v>
      </c>
      <c r="AA462" s="3"/>
      <c r="AB462" s="3"/>
      <c r="AC462" s="129" t="s">
        <v>370</v>
      </c>
      <c r="AD462" s="3"/>
      <c r="AE462" s="129" t="s">
        <v>370</v>
      </c>
      <c r="AF462" s="129" t="s">
        <v>370</v>
      </c>
      <c r="AG462" s="129" t="s">
        <v>370</v>
      </c>
      <c r="AH462" s="127" t="str">
        <f t="shared" si="7"/>
        <v>PD&amp;C</v>
      </c>
      <c r="AI462" s="127" t="b">
        <f>ISNUMBER(SEARCH("IRT",Table1[[#This Row],[Current_Status]]))</f>
        <v>0</v>
      </c>
      <c r="AJ462" s="128">
        <f>YEAR(Table1[[#This Row],[Project_Initiated]])</f>
        <v>2019</v>
      </c>
      <c r="AK462" s="67">
        <v>43647</v>
      </c>
      <c r="AL462" s="67" t="str">
        <f>IF(Table1[[#This Row],[Current_Status]]="Complete",IF(Table1[[#This Row],[Project_Description]]&gt;=DATE(2019,7,1),"FY 19 - 20","FY 18 - 19"),"")</f>
        <v/>
      </c>
      <c r="AX462"/>
      <c r="BA462" s="2"/>
    </row>
    <row r="463" spans="1:53" x14ac:dyDescent="0.25">
      <c r="A463" s="129" t="s">
        <v>3634</v>
      </c>
      <c r="B463" s="129" t="s">
        <v>3634</v>
      </c>
      <c r="C463" s="129" t="s">
        <v>370</v>
      </c>
      <c r="D463" s="130" t="b">
        <v>0</v>
      </c>
      <c r="E463" s="129" t="s">
        <v>721</v>
      </c>
      <c r="F463" s="129" t="s">
        <v>3656</v>
      </c>
      <c r="G463" s="129" t="s">
        <v>3657</v>
      </c>
      <c r="H463" s="129" t="s">
        <v>370</v>
      </c>
      <c r="I463" s="129" t="s">
        <v>370</v>
      </c>
      <c r="J463" s="129" t="s">
        <v>71</v>
      </c>
      <c r="K463" s="129" t="s">
        <v>434</v>
      </c>
      <c r="L463" s="129" t="s">
        <v>37</v>
      </c>
      <c r="M463" s="129" t="s">
        <v>3127</v>
      </c>
      <c r="N463" s="129" t="s">
        <v>370</v>
      </c>
      <c r="O463" s="129" t="s">
        <v>3127</v>
      </c>
      <c r="P463" s="130">
        <v>7</v>
      </c>
      <c r="Q463" s="129" t="s">
        <v>370</v>
      </c>
      <c r="R463" s="129" t="s">
        <v>370</v>
      </c>
      <c r="S463" s="130" t="b">
        <v>0</v>
      </c>
      <c r="T463" s="130">
        <v>55000</v>
      </c>
      <c r="U463" s="3"/>
      <c r="V463" s="131">
        <v>43528</v>
      </c>
      <c r="W463" s="129" t="s">
        <v>3709</v>
      </c>
      <c r="X463" s="3"/>
      <c r="Y463" s="3"/>
      <c r="Z463" s="129" t="s">
        <v>370</v>
      </c>
      <c r="AA463" s="3"/>
      <c r="AB463" s="3"/>
      <c r="AC463" s="129" t="s">
        <v>370</v>
      </c>
      <c r="AD463" s="3"/>
      <c r="AE463" s="129" t="s">
        <v>370</v>
      </c>
      <c r="AF463" s="129" t="s">
        <v>370</v>
      </c>
      <c r="AG463" s="129" t="s">
        <v>370</v>
      </c>
      <c r="AH463" s="127" t="str">
        <f t="shared" si="7"/>
        <v>PD&amp;C</v>
      </c>
      <c r="AI463" s="127" t="b">
        <f>ISNUMBER(SEARCH("IRT",Table1[[#This Row],[Current_Status]]))</f>
        <v>0</v>
      </c>
      <c r="AJ463" s="128">
        <f>YEAR(Table1[[#This Row],[Project_Initiated]])</f>
        <v>2019</v>
      </c>
      <c r="AK463" s="67">
        <v>43647</v>
      </c>
      <c r="AL463" s="67" t="str">
        <f>IF(Table1[[#This Row],[Current_Status]]="Complete",IF(Table1[[#This Row],[Project_Description]]&gt;=DATE(2019,7,1),"FY 19 - 20","FY 18 - 19"),"")</f>
        <v/>
      </c>
      <c r="AX463"/>
      <c r="BA463" s="2"/>
    </row>
    <row r="464" spans="1:53" x14ac:dyDescent="0.25">
      <c r="A464" s="129" t="s">
        <v>3631</v>
      </c>
      <c r="B464" s="129" t="s">
        <v>3631</v>
      </c>
      <c r="C464" s="129" t="s">
        <v>370</v>
      </c>
      <c r="D464" s="130" t="b">
        <v>0</v>
      </c>
      <c r="E464" s="129" t="s">
        <v>721</v>
      </c>
      <c r="F464" s="129" t="s">
        <v>3710</v>
      </c>
      <c r="G464" s="129" t="s">
        <v>3653</v>
      </c>
      <c r="H464" s="129" t="s">
        <v>370</v>
      </c>
      <c r="I464" s="129" t="s">
        <v>370</v>
      </c>
      <c r="J464" s="129" t="s">
        <v>3603</v>
      </c>
      <c r="K464" s="129" t="s">
        <v>434</v>
      </c>
      <c r="L464" s="129" t="s">
        <v>37</v>
      </c>
      <c r="M464" s="129" t="s">
        <v>233</v>
      </c>
      <c r="N464" s="129" t="s">
        <v>370</v>
      </c>
      <c r="O464" s="129" t="s">
        <v>233</v>
      </c>
      <c r="P464" s="130">
        <v>8</v>
      </c>
      <c r="Q464" s="129" t="s">
        <v>370</v>
      </c>
      <c r="R464" s="129" t="s">
        <v>370</v>
      </c>
      <c r="S464" s="130" t="b">
        <v>0</v>
      </c>
      <c r="T464" s="130">
        <v>638000</v>
      </c>
      <c r="U464" s="3"/>
      <c r="V464" s="131">
        <v>43528</v>
      </c>
      <c r="W464" s="129" t="s">
        <v>36</v>
      </c>
      <c r="X464" s="3"/>
      <c r="Y464" s="3"/>
      <c r="Z464" s="129" t="s">
        <v>370</v>
      </c>
      <c r="AA464" s="3"/>
      <c r="AB464" s="3"/>
      <c r="AC464" s="129" t="s">
        <v>370</v>
      </c>
      <c r="AD464" s="3"/>
      <c r="AE464" s="129" t="s">
        <v>370</v>
      </c>
      <c r="AF464" s="129" t="s">
        <v>370</v>
      </c>
      <c r="AG464" s="129" t="s">
        <v>370</v>
      </c>
      <c r="AH464" s="127" t="str">
        <f t="shared" si="7"/>
        <v>PD&amp;C</v>
      </c>
      <c r="AI464" s="127" t="b">
        <f>ISNUMBER(SEARCH("IRT",Table1[[#This Row],[Current_Status]]))</f>
        <v>0</v>
      </c>
      <c r="AJ464" s="128">
        <f>YEAR(Table1[[#This Row],[Project_Initiated]])</f>
        <v>2019</v>
      </c>
      <c r="AK464" s="67">
        <v>43647</v>
      </c>
      <c r="AL464" s="67" t="str">
        <f>IF(Table1[[#This Row],[Current_Status]]="Complete",IF(Table1[[#This Row],[Project_Description]]&gt;=DATE(2019,7,1),"FY 19 - 20","FY 18 - 19"),"")</f>
        <v/>
      </c>
      <c r="AX464"/>
      <c r="BA464" s="2"/>
    </row>
    <row r="465" spans="1:53" x14ac:dyDescent="0.25">
      <c r="A465" s="129" t="s">
        <v>3635</v>
      </c>
      <c r="B465" s="129" t="s">
        <v>3635</v>
      </c>
      <c r="C465" s="129" t="s">
        <v>370</v>
      </c>
      <c r="D465" s="130" t="b">
        <v>0</v>
      </c>
      <c r="E465" s="129" t="s">
        <v>721</v>
      </c>
      <c r="F465" s="129" t="s">
        <v>3654</v>
      </c>
      <c r="G465" s="129" t="s">
        <v>3655</v>
      </c>
      <c r="H465" s="129" t="s">
        <v>370</v>
      </c>
      <c r="I465" s="129" t="s">
        <v>370</v>
      </c>
      <c r="J465" s="129" t="s">
        <v>71</v>
      </c>
      <c r="K465" s="129" t="s">
        <v>434</v>
      </c>
      <c r="L465" s="129" t="s">
        <v>37</v>
      </c>
      <c r="M465" s="129" t="s">
        <v>90</v>
      </c>
      <c r="N465" s="129" t="s">
        <v>370</v>
      </c>
      <c r="O465" s="129" t="s">
        <v>345</v>
      </c>
      <c r="P465" s="130">
        <v>9</v>
      </c>
      <c r="Q465" s="129" t="s">
        <v>370</v>
      </c>
      <c r="R465" s="129" t="s">
        <v>370</v>
      </c>
      <c r="S465" s="130" t="b">
        <v>0</v>
      </c>
      <c r="T465" s="3"/>
      <c r="U465" s="3"/>
      <c r="V465" s="131">
        <v>43528</v>
      </c>
      <c r="W465" s="129" t="s">
        <v>524</v>
      </c>
      <c r="X465" s="131">
        <v>44197</v>
      </c>
      <c r="Y465" s="131">
        <v>44896</v>
      </c>
      <c r="Z465" s="129" t="s">
        <v>370</v>
      </c>
      <c r="AA465" s="3"/>
      <c r="AB465" s="3"/>
      <c r="AC465" s="129" t="s">
        <v>370</v>
      </c>
      <c r="AD465" s="3"/>
      <c r="AE465" s="129" t="s">
        <v>370</v>
      </c>
      <c r="AF465" s="129" t="s">
        <v>370</v>
      </c>
      <c r="AG465" s="129" t="s">
        <v>370</v>
      </c>
      <c r="AH465" s="127" t="str">
        <f t="shared" si="7"/>
        <v>PD&amp;C</v>
      </c>
      <c r="AI465" s="127" t="b">
        <f>ISNUMBER(SEARCH("IRT",Table1[[#This Row],[Current_Status]]))</f>
        <v>0</v>
      </c>
      <c r="AJ465" s="128">
        <f>YEAR(Table1[[#This Row],[Project_Initiated]])</f>
        <v>2019</v>
      </c>
      <c r="AK465" s="67">
        <v>43647</v>
      </c>
      <c r="AL465" s="67" t="str">
        <f>IF(Table1[[#This Row],[Current_Status]]="Complete",IF(Table1[[#This Row],[Project_Description]]&gt;=DATE(2019,7,1),"FY 19 - 20","FY 18 - 19"),"")</f>
        <v/>
      </c>
      <c r="AX465"/>
      <c r="BA465" s="2"/>
    </row>
    <row r="466" spans="1:53" x14ac:dyDescent="0.25">
      <c r="A466" s="129" t="s">
        <v>3633</v>
      </c>
      <c r="B466" s="129" t="s">
        <v>3633</v>
      </c>
      <c r="C466" s="129" t="s">
        <v>370</v>
      </c>
      <c r="D466" s="130" t="b">
        <v>0</v>
      </c>
      <c r="E466" s="129" t="s">
        <v>721</v>
      </c>
      <c r="F466" s="129" t="s">
        <v>3774</v>
      </c>
      <c r="G466" s="129"/>
      <c r="H466" s="129" t="s">
        <v>370</v>
      </c>
      <c r="I466" s="129" t="s">
        <v>370</v>
      </c>
      <c r="J466" s="129" t="s">
        <v>3608</v>
      </c>
      <c r="K466" s="129" t="s">
        <v>434</v>
      </c>
      <c r="L466" s="129" t="s">
        <v>37</v>
      </c>
      <c r="M466" s="129" t="s">
        <v>146</v>
      </c>
      <c r="N466" s="129" t="s">
        <v>370</v>
      </c>
      <c r="O466" s="129" t="s">
        <v>108</v>
      </c>
      <c r="P466" s="130">
        <v>10</v>
      </c>
      <c r="Q466" s="129" t="s">
        <v>370</v>
      </c>
      <c r="R466" s="129" t="s">
        <v>370</v>
      </c>
      <c r="S466" s="130" t="b">
        <v>0</v>
      </c>
      <c r="T466" s="3"/>
      <c r="U466" s="3"/>
      <c r="V466" s="131">
        <v>43528</v>
      </c>
      <c r="W466" s="129" t="s">
        <v>71</v>
      </c>
      <c r="X466" s="3"/>
      <c r="Y466" s="3"/>
      <c r="Z466" s="129" t="s">
        <v>370</v>
      </c>
      <c r="AA466" s="3"/>
      <c r="AB466" s="3"/>
      <c r="AC466" s="129" t="s">
        <v>370</v>
      </c>
      <c r="AD466" s="3"/>
      <c r="AE466" s="129" t="s">
        <v>370</v>
      </c>
      <c r="AF466" s="129" t="s">
        <v>370</v>
      </c>
      <c r="AG466" s="129" t="s">
        <v>370</v>
      </c>
      <c r="AH466" s="127" t="str">
        <f t="shared" si="7"/>
        <v>PD&amp;C</v>
      </c>
      <c r="AI466" s="127" t="b">
        <f>ISNUMBER(SEARCH("IRT",Table1[[#This Row],[Current_Status]]))</f>
        <v>0</v>
      </c>
      <c r="AJ466" s="128">
        <f>YEAR(Table1[[#This Row],[Project_Initiated]])</f>
        <v>2019</v>
      </c>
      <c r="AK466" s="67">
        <v>43647</v>
      </c>
      <c r="AL466" s="67" t="str">
        <f>IF(Table1[[#This Row],[Current_Status]]="Complete",IF(Table1[[#This Row],[Project_Description]]&gt;=DATE(2019,7,1),"FY 19 - 20","FY 18 - 19"),"")</f>
        <v/>
      </c>
      <c r="AX466"/>
      <c r="BA466" s="2"/>
    </row>
    <row r="467" spans="1:53" x14ac:dyDescent="0.25">
      <c r="A467" s="129" t="s">
        <v>3630</v>
      </c>
      <c r="B467" s="129" t="s">
        <v>3630</v>
      </c>
      <c r="C467" s="129" t="s">
        <v>370</v>
      </c>
      <c r="D467" s="130" t="b">
        <v>0</v>
      </c>
      <c r="E467" s="129" t="s">
        <v>721</v>
      </c>
      <c r="F467" s="129" t="s">
        <v>3650</v>
      </c>
      <c r="G467" s="129" t="s">
        <v>3651</v>
      </c>
      <c r="H467" s="129" t="s">
        <v>370</v>
      </c>
      <c r="I467" s="129" t="s">
        <v>370</v>
      </c>
      <c r="J467" s="129" t="s">
        <v>4489</v>
      </c>
      <c r="K467" s="129" t="s">
        <v>434</v>
      </c>
      <c r="L467" s="129" t="s">
        <v>37</v>
      </c>
      <c r="M467" s="129" t="s">
        <v>233</v>
      </c>
      <c r="N467" s="129" t="s">
        <v>370</v>
      </c>
      <c r="O467" s="129" t="s">
        <v>233</v>
      </c>
      <c r="P467" s="130">
        <v>11</v>
      </c>
      <c r="Q467" s="129" t="s">
        <v>370</v>
      </c>
      <c r="R467" s="129" t="s">
        <v>370</v>
      </c>
      <c r="S467" s="130" t="b">
        <v>0</v>
      </c>
      <c r="T467" s="130">
        <v>65000</v>
      </c>
      <c r="U467" s="3"/>
      <c r="V467" s="131">
        <v>43528</v>
      </c>
      <c r="W467" s="129" t="s">
        <v>3864</v>
      </c>
      <c r="X467" s="3"/>
      <c r="Y467" s="3"/>
      <c r="Z467" s="129" t="s">
        <v>370</v>
      </c>
      <c r="AA467" s="3"/>
      <c r="AB467" s="3"/>
      <c r="AC467" s="129" t="s">
        <v>370</v>
      </c>
      <c r="AD467" s="3"/>
      <c r="AE467" s="129" t="s">
        <v>370</v>
      </c>
      <c r="AF467" s="129" t="s">
        <v>370</v>
      </c>
      <c r="AG467" s="129" t="s">
        <v>370</v>
      </c>
      <c r="AH467" s="127" t="str">
        <f t="shared" si="7"/>
        <v>PD&amp;C</v>
      </c>
      <c r="AI467" s="127" t="b">
        <f>ISNUMBER(SEARCH("IRT",Table1[[#This Row],[Current_Status]]))</f>
        <v>0</v>
      </c>
      <c r="AJ467" s="128">
        <f>YEAR(Table1[[#This Row],[Project_Initiated]])</f>
        <v>2019</v>
      </c>
      <c r="AK467" s="67">
        <v>43647</v>
      </c>
      <c r="AL467" s="67" t="str">
        <f>IF(Table1[[#This Row],[Current_Status]]="Complete",IF(Table1[[#This Row],[Project_Description]]&gt;=DATE(2019,7,1),"FY 19 - 20","FY 18 - 19"),"")</f>
        <v/>
      </c>
      <c r="AX467"/>
      <c r="BA467" s="2"/>
    </row>
    <row r="468" spans="1:53" x14ac:dyDescent="0.25">
      <c r="A468" s="129" t="s">
        <v>3594</v>
      </c>
      <c r="B468" s="129" t="s">
        <v>3594</v>
      </c>
      <c r="C468" s="129" t="s">
        <v>370</v>
      </c>
      <c r="D468" s="130" t="b">
        <v>0</v>
      </c>
      <c r="E468" s="129" t="s">
        <v>721</v>
      </c>
      <c r="F468" s="129" t="s">
        <v>3595</v>
      </c>
      <c r="G468" s="129" t="s">
        <v>3596</v>
      </c>
      <c r="H468" s="129" t="s">
        <v>370</v>
      </c>
      <c r="I468" s="129" t="s">
        <v>370</v>
      </c>
      <c r="J468" s="129" t="s">
        <v>234</v>
      </c>
      <c r="K468" s="129" t="s">
        <v>434</v>
      </c>
      <c r="L468" s="129" t="s">
        <v>37</v>
      </c>
      <c r="M468" s="129" t="s">
        <v>108</v>
      </c>
      <c r="N468" s="129" t="s">
        <v>370</v>
      </c>
      <c r="O468" s="129" t="s">
        <v>128</v>
      </c>
      <c r="P468" s="130">
        <v>12</v>
      </c>
      <c r="Q468" s="129" t="s">
        <v>370</v>
      </c>
      <c r="R468" s="129" t="s">
        <v>370</v>
      </c>
      <c r="S468" s="130" t="b">
        <v>0</v>
      </c>
      <c r="T468" s="3"/>
      <c r="U468" s="3"/>
      <c r="V468" s="131">
        <v>43510</v>
      </c>
      <c r="W468" s="129" t="s">
        <v>4490</v>
      </c>
      <c r="X468" s="3"/>
      <c r="Y468" s="3"/>
      <c r="Z468" s="129" t="s">
        <v>370</v>
      </c>
      <c r="AA468" s="3"/>
      <c r="AB468" s="3"/>
      <c r="AC468" s="129" t="s">
        <v>370</v>
      </c>
      <c r="AD468" s="3"/>
      <c r="AE468" s="129" t="s">
        <v>370</v>
      </c>
      <c r="AF468" s="129" t="s">
        <v>370</v>
      </c>
      <c r="AG468" s="129" t="s">
        <v>370</v>
      </c>
      <c r="AH468" s="127" t="str">
        <f t="shared" si="7"/>
        <v>PD&amp;C</v>
      </c>
      <c r="AI468" s="127" t="b">
        <f>ISNUMBER(SEARCH("IRT",Table1[[#This Row],[Current_Status]]))</f>
        <v>0</v>
      </c>
      <c r="AJ468" s="128">
        <f>YEAR(Table1[[#This Row],[Project_Initiated]])</f>
        <v>2019</v>
      </c>
      <c r="AK468" s="67">
        <v>43647</v>
      </c>
      <c r="AL468" s="67" t="str">
        <f>IF(Table1[[#This Row],[Current_Status]]="Complete",IF(Table1[[#This Row],[Project_Description]]&gt;=DATE(2019,7,1),"FY 19 - 20","FY 18 - 19"),"")</f>
        <v/>
      </c>
      <c r="AX468"/>
      <c r="BA468" s="2"/>
    </row>
    <row r="469" spans="1:53" x14ac:dyDescent="0.25">
      <c r="A469" s="129" t="s">
        <v>3612</v>
      </c>
      <c r="B469" s="129" t="s">
        <v>3612</v>
      </c>
      <c r="C469" s="129" t="s">
        <v>370</v>
      </c>
      <c r="D469" s="130" t="b">
        <v>0</v>
      </c>
      <c r="E469" s="129" t="s">
        <v>721</v>
      </c>
      <c r="F469" s="129" t="s">
        <v>3613</v>
      </c>
      <c r="G469" s="129" t="s">
        <v>3614</v>
      </c>
      <c r="H469" s="129" t="s">
        <v>370</v>
      </c>
      <c r="I469" s="129" t="s">
        <v>370</v>
      </c>
      <c r="J469" s="129" t="s">
        <v>3865</v>
      </c>
      <c r="K469" s="129" t="s">
        <v>434</v>
      </c>
      <c r="L469" s="129" t="s">
        <v>37</v>
      </c>
      <c r="M469" s="129" t="s">
        <v>741</v>
      </c>
      <c r="N469" s="129" t="s">
        <v>370</v>
      </c>
      <c r="O469" s="129" t="s">
        <v>741</v>
      </c>
      <c r="P469" s="130">
        <v>13</v>
      </c>
      <c r="Q469" s="129" t="s">
        <v>370</v>
      </c>
      <c r="R469" s="129" t="s">
        <v>370</v>
      </c>
      <c r="S469" s="130" t="b">
        <v>0</v>
      </c>
      <c r="T469" s="3"/>
      <c r="U469" s="3"/>
      <c r="V469" s="131">
        <v>43515</v>
      </c>
      <c r="W469" s="129" t="s">
        <v>3865</v>
      </c>
      <c r="X469" s="3"/>
      <c r="Y469" s="3"/>
      <c r="Z469" s="129" t="s">
        <v>370</v>
      </c>
      <c r="AA469" s="3"/>
      <c r="AB469" s="3"/>
      <c r="AC469" s="129" t="s">
        <v>370</v>
      </c>
      <c r="AD469" s="3"/>
      <c r="AE469" s="129" t="s">
        <v>370</v>
      </c>
      <c r="AF469" s="129" t="s">
        <v>370</v>
      </c>
      <c r="AG469" s="129" t="s">
        <v>370</v>
      </c>
      <c r="AH469" s="127" t="str">
        <f t="shared" si="7"/>
        <v>PD&amp;C</v>
      </c>
      <c r="AI469" s="127" t="b">
        <f>ISNUMBER(SEARCH("IRT",Table1[[#This Row],[Current_Status]]))</f>
        <v>0</v>
      </c>
      <c r="AJ469" s="128">
        <f>YEAR(Table1[[#This Row],[Project_Initiated]])</f>
        <v>2019</v>
      </c>
      <c r="AK469" s="67">
        <v>43647</v>
      </c>
      <c r="AL469" s="67" t="str">
        <f>IF(Table1[[#This Row],[Current_Status]]="Complete",IF(Table1[[#This Row],[Project_Description]]&gt;=DATE(2019,7,1),"FY 19 - 20","FY 18 - 19"),"")</f>
        <v/>
      </c>
      <c r="AX469"/>
      <c r="BA469" s="2"/>
    </row>
    <row r="470" spans="1:53" x14ac:dyDescent="0.25">
      <c r="A470" s="129" t="s">
        <v>3293</v>
      </c>
      <c r="B470" s="129" t="s">
        <v>3293</v>
      </c>
      <c r="C470" s="129" t="s">
        <v>370</v>
      </c>
      <c r="D470" s="130" t="b">
        <v>0</v>
      </c>
      <c r="E470" s="129" t="s">
        <v>721</v>
      </c>
      <c r="F470" s="129" t="s">
        <v>3294</v>
      </c>
      <c r="G470" s="129"/>
      <c r="H470" s="129" t="s">
        <v>370</v>
      </c>
      <c r="I470" s="129" t="s">
        <v>370</v>
      </c>
      <c r="J470" s="129" t="s">
        <v>3295</v>
      </c>
      <c r="K470" s="129" t="s">
        <v>434</v>
      </c>
      <c r="L470" s="129" t="s">
        <v>37</v>
      </c>
      <c r="M470" s="129" t="s">
        <v>158</v>
      </c>
      <c r="N470" s="129" t="s">
        <v>370</v>
      </c>
      <c r="O470" s="129" t="s">
        <v>496</v>
      </c>
      <c r="P470" s="130">
        <v>16</v>
      </c>
      <c r="Q470" s="129" t="s">
        <v>370</v>
      </c>
      <c r="R470" s="129" t="s">
        <v>370</v>
      </c>
      <c r="S470" s="130" t="b">
        <v>0</v>
      </c>
      <c r="T470" s="130">
        <v>0</v>
      </c>
      <c r="U470" s="3"/>
      <c r="V470" s="131">
        <v>43404</v>
      </c>
      <c r="W470" s="129" t="s">
        <v>3361</v>
      </c>
      <c r="X470" s="131">
        <v>44013</v>
      </c>
      <c r="Y470" s="131">
        <v>44713</v>
      </c>
      <c r="Z470" s="129" t="s">
        <v>370</v>
      </c>
      <c r="AA470" s="3"/>
      <c r="AB470" s="3"/>
      <c r="AC470" s="129" t="s">
        <v>370</v>
      </c>
      <c r="AD470" s="3"/>
      <c r="AE470" s="129" t="s">
        <v>370</v>
      </c>
      <c r="AF470" s="129" t="s">
        <v>370</v>
      </c>
      <c r="AG470" s="129" t="s">
        <v>370</v>
      </c>
      <c r="AH470" s="127" t="str">
        <f t="shared" si="7"/>
        <v>PD&amp;C</v>
      </c>
      <c r="AI470" s="127" t="b">
        <f>ISNUMBER(SEARCH("IRT",Table1[[#This Row],[Current_Status]]))</f>
        <v>0</v>
      </c>
      <c r="AJ470" s="128">
        <f>YEAR(Table1[[#This Row],[Project_Initiated]])</f>
        <v>2018</v>
      </c>
      <c r="AK470" s="67">
        <v>43647</v>
      </c>
      <c r="AL470" s="67" t="str">
        <f>IF(Table1[[#This Row],[Current_Status]]="Complete",IF(Table1[[#This Row],[Project_Description]]&gt;=DATE(2019,7,1),"FY 19 - 20","FY 18 - 19"),"")</f>
        <v/>
      </c>
      <c r="AX470"/>
      <c r="BA470" s="2"/>
    </row>
    <row r="471" spans="1:53" x14ac:dyDescent="0.25">
      <c r="A471" s="129" t="s">
        <v>152</v>
      </c>
      <c r="B471" s="129" t="s">
        <v>152</v>
      </c>
      <c r="C471" s="129" t="s">
        <v>370</v>
      </c>
      <c r="D471" s="130" t="b">
        <v>0</v>
      </c>
      <c r="E471" s="129" t="s">
        <v>721</v>
      </c>
      <c r="F471" s="129" t="s">
        <v>153</v>
      </c>
      <c r="G471" s="129" t="s">
        <v>4501</v>
      </c>
      <c r="H471" s="129" t="s">
        <v>536</v>
      </c>
      <c r="I471" s="129" t="s">
        <v>370</v>
      </c>
      <c r="J471" s="129" t="s">
        <v>3867</v>
      </c>
      <c r="K471" s="129" t="s">
        <v>434</v>
      </c>
      <c r="L471" s="129" t="s">
        <v>37</v>
      </c>
      <c r="M471" s="129" t="s">
        <v>37</v>
      </c>
      <c r="N471" s="129" t="s">
        <v>370</v>
      </c>
      <c r="O471" s="129" t="s">
        <v>534</v>
      </c>
      <c r="P471" s="130">
        <v>17</v>
      </c>
      <c r="Q471" s="129" t="s">
        <v>370</v>
      </c>
      <c r="R471" s="129" t="s">
        <v>370</v>
      </c>
      <c r="S471" s="130" t="b">
        <v>0</v>
      </c>
      <c r="T471" s="130">
        <v>18179000</v>
      </c>
      <c r="U471" s="3"/>
      <c r="V471" s="131">
        <v>42353</v>
      </c>
      <c r="W471" s="129" t="s">
        <v>3868</v>
      </c>
      <c r="X471" s="131">
        <v>43709</v>
      </c>
      <c r="Y471" s="131">
        <v>44501</v>
      </c>
      <c r="Z471" s="129" t="s">
        <v>370</v>
      </c>
      <c r="AA471" s="3"/>
      <c r="AB471" s="3"/>
      <c r="AC471" s="129" t="s">
        <v>370</v>
      </c>
      <c r="AD471" s="3"/>
      <c r="AE471" s="129" t="s">
        <v>370</v>
      </c>
      <c r="AF471" s="129" t="s">
        <v>370</v>
      </c>
      <c r="AG471" s="129" t="s">
        <v>370</v>
      </c>
      <c r="AH471" s="127" t="str">
        <f t="shared" si="7"/>
        <v>PD&amp;C</v>
      </c>
      <c r="AI471" s="127" t="b">
        <f>ISNUMBER(SEARCH("IRT",Table1[[#This Row],[Current_Status]]))</f>
        <v>0</v>
      </c>
      <c r="AJ471" s="128">
        <f>YEAR(Table1[[#This Row],[Project_Initiated]])</f>
        <v>2015</v>
      </c>
      <c r="AK471" s="67">
        <v>43647</v>
      </c>
      <c r="AL471" s="67" t="str">
        <f>IF(Table1[[#This Row],[Current_Status]]="Complete",IF(Table1[[#This Row],[Project_Description]]&gt;=DATE(2019,7,1),"FY 19 - 20","FY 18 - 19"),"")</f>
        <v/>
      </c>
      <c r="AX471"/>
      <c r="BA471" s="2"/>
    </row>
    <row r="472" spans="1:53" x14ac:dyDescent="0.25">
      <c r="A472" s="129" t="s">
        <v>3296</v>
      </c>
      <c r="B472" s="129" t="s">
        <v>3296</v>
      </c>
      <c r="C472" s="129" t="s">
        <v>370</v>
      </c>
      <c r="D472" s="130" t="b">
        <v>0</v>
      </c>
      <c r="E472" s="129" t="s">
        <v>721</v>
      </c>
      <c r="F472" s="129" t="s">
        <v>3297</v>
      </c>
      <c r="G472" s="129" t="s">
        <v>3298</v>
      </c>
      <c r="H472" s="129" t="s">
        <v>370</v>
      </c>
      <c r="I472" s="129" t="s">
        <v>370</v>
      </c>
      <c r="J472" s="129" t="s">
        <v>3527</v>
      </c>
      <c r="K472" s="129" t="s">
        <v>434</v>
      </c>
      <c r="L472" s="129" t="s">
        <v>37</v>
      </c>
      <c r="M472" s="129" t="s">
        <v>233</v>
      </c>
      <c r="N472" s="129" t="s">
        <v>370</v>
      </c>
      <c r="O472" s="129" t="s">
        <v>3127</v>
      </c>
      <c r="P472" s="130">
        <v>18</v>
      </c>
      <c r="Q472" s="129" t="s">
        <v>370</v>
      </c>
      <c r="R472" s="129" t="s">
        <v>370</v>
      </c>
      <c r="S472" s="130" t="b">
        <v>0</v>
      </c>
      <c r="T472" s="130">
        <v>72000</v>
      </c>
      <c r="U472" s="3"/>
      <c r="V472" s="131">
        <v>43419</v>
      </c>
      <c r="W472" s="129" t="s">
        <v>3869</v>
      </c>
      <c r="X472" s="131">
        <v>43586</v>
      </c>
      <c r="Y472" s="131">
        <v>43617</v>
      </c>
      <c r="Z472" s="129" t="s">
        <v>370</v>
      </c>
      <c r="AA472" s="3"/>
      <c r="AB472" s="3"/>
      <c r="AC472" s="129" t="s">
        <v>370</v>
      </c>
      <c r="AD472" s="3"/>
      <c r="AE472" s="129" t="s">
        <v>370</v>
      </c>
      <c r="AF472" s="129" t="s">
        <v>370</v>
      </c>
      <c r="AG472" s="129" t="s">
        <v>370</v>
      </c>
      <c r="AH472" s="127" t="str">
        <f t="shared" si="7"/>
        <v>PD&amp;C</v>
      </c>
      <c r="AI472" s="127" t="b">
        <f>ISNUMBER(SEARCH("IRT",Table1[[#This Row],[Current_Status]]))</f>
        <v>0</v>
      </c>
      <c r="AJ472" s="128">
        <f>YEAR(Table1[[#This Row],[Project_Initiated]])</f>
        <v>2018</v>
      </c>
      <c r="AK472" s="67">
        <v>43647</v>
      </c>
      <c r="AL472" s="67" t="str">
        <f>IF(Table1[[#This Row],[Current_Status]]="Complete",IF(Table1[[#This Row],[Project_Description]]&gt;=DATE(2019,7,1),"FY 19 - 20","FY 18 - 19"),"")</f>
        <v/>
      </c>
      <c r="AX472"/>
      <c r="BA472" s="2"/>
    </row>
    <row r="473" spans="1:53" x14ac:dyDescent="0.25">
      <c r="A473" s="129" t="s">
        <v>147</v>
      </c>
      <c r="B473" s="129" t="s">
        <v>147</v>
      </c>
      <c r="C473" s="129" t="s">
        <v>370</v>
      </c>
      <c r="D473" s="130" t="b">
        <v>0</v>
      </c>
      <c r="E473" s="129" t="s">
        <v>721</v>
      </c>
      <c r="F473" s="129" t="s">
        <v>3418</v>
      </c>
      <c r="G473" s="129" t="s">
        <v>148</v>
      </c>
      <c r="H473" s="129" t="s">
        <v>370</v>
      </c>
      <c r="I473" s="129" t="s">
        <v>370</v>
      </c>
      <c r="J473" s="129" t="s">
        <v>4491</v>
      </c>
      <c r="K473" s="129" t="s">
        <v>434</v>
      </c>
      <c r="L473" s="129" t="s">
        <v>37</v>
      </c>
      <c r="M473" s="129" t="s">
        <v>137</v>
      </c>
      <c r="N473" s="129" t="s">
        <v>370</v>
      </c>
      <c r="O473" s="129" t="s">
        <v>345</v>
      </c>
      <c r="P473" s="130">
        <v>19</v>
      </c>
      <c r="Q473" s="129" t="s">
        <v>370</v>
      </c>
      <c r="R473" s="129" t="s">
        <v>370</v>
      </c>
      <c r="S473" s="130" t="b">
        <v>0</v>
      </c>
      <c r="T473" s="130">
        <v>156405000</v>
      </c>
      <c r="U473" s="3"/>
      <c r="V473" s="131">
        <v>42095</v>
      </c>
      <c r="W473" s="129" t="s">
        <v>4492</v>
      </c>
      <c r="X473" s="131">
        <v>42552</v>
      </c>
      <c r="Y473" s="131">
        <v>43371</v>
      </c>
      <c r="Z473" s="129" t="s">
        <v>370</v>
      </c>
      <c r="AA473" s="3"/>
      <c r="AB473" s="3"/>
      <c r="AC473" s="129" t="s">
        <v>370</v>
      </c>
      <c r="AD473" s="3"/>
      <c r="AE473" s="129" t="s">
        <v>370</v>
      </c>
      <c r="AF473" s="129" t="s">
        <v>370</v>
      </c>
      <c r="AG473" s="129" t="s">
        <v>370</v>
      </c>
      <c r="AH473" s="127" t="str">
        <f t="shared" si="7"/>
        <v>PD&amp;C</v>
      </c>
      <c r="AI473" s="127" t="b">
        <f>ISNUMBER(SEARCH("IRT",Table1[[#This Row],[Current_Status]]))</f>
        <v>0</v>
      </c>
      <c r="AJ473" s="128">
        <f>YEAR(Table1[[#This Row],[Project_Initiated]])</f>
        <v>2015</v>
      </c>
      <c r="AK473" s="67">
        <v>43647</v>
      </c>
      <c r="AL473" s="67" t="str">
        <f>IF(Table1[[#This Row],[Current_Status]]="Complete",IF(Table1[[#This Row],[Project_Description]]&gt;=DATE(2019,7,1),"FY 19 - 20","FY 18 - 19"),"")</f>
        <v/>
      </c>
      <c r="AX473"/>
      <c r="BA473" s="2"/>
    </row>
    <row r="474" spans="1:53" x14ac:dyDescent="0.25">
      <c r="A474" s="129" t="s">
        <v>140</v>
      </c>
      <c r="B474" s="129" t="s">
        <v>140</v>
      </c>
      <c r="C474" s="129" t="s">
        <v>370</v>
      </c>
      <c r="D474" s="130" t="b">
        <v>0</v>
      </c>
      <c r="E474" s="129" t="s">
        <v>721</v>
      </c>
      <c r="F474" s="129" t="s">
        <v>141</v>
      </c>
      <c r="G474" s="129" t="s">
        <v>142</v>
      </c>
      <c r="H474" s="129" t="s">
        <v>143</v>
      </c>
      <c r="I474" s="129" t="s">
        <v>370</v>
      </c>
      <c r="J474" s="129" t="s">
        <v>47</v>
      </c>
      <c r="K474" s="129" t="s">
        <v>434</v>
      </c>
      <c r="L474" s="129" t="s">
        <v>37</v>
      </c>
      <c r="M474" s="129" t="s">
        <v>137</v>
      </c>
      <c r="N474" s="129" t="s">
        <v>370</v>
      </c>
      <c r="O474" s="129" t="s">
        <v>128</v>
      </c>
      <c r="P474" s="130">
        <v>21</v>
      </c>
      <c r="Q474" s="129" t="s">
        <v>370</v>
      </c>
      <c r="R474" s="129" t="s">
        <v>370</v>
      </c>
      <c r="S474" s="130" t="b">
        <v>0</v>
      </c>
      <c r="T474" s="130">
        <v>38560000</v>
      </c>
      <c r="U474" s="3"/>
      <c r="V474" s="131">
        <v>42222</v>
      </c>
      <c r="W474" s="129" t="s">
        <v>3870</v>
      </c>
      <c r="X474" s="131">
        <v>43466</v>
      </c>
      <c r="Y474" s="131">
        <v>43862</v>
      </c>
      <c r="Z474" s="129" t="s">
        <v>370</v>
      </c>
      <c r="AA474" s="3"/>
      <c r="AB474" s="3"/>
      <c r="AC474" s="129" t="s">
        <v>370</v>
      </c>
      <c r="AD474" s="3"/>
      <c r="AE474" s="129" t="s">
        <v>370</v>
      </c>
      <c r="AF474" s="129" t="s">
        <v>370</v>
      </c>
      <c r="AG474" s="129" t="s">
        <v>370</v>
      </c>
      <c r="AH474" s="127" t="str">
        <f t="shared" si="7"/>
        <v>PD&amp;C</v>
      </c>
      <c r="AI474" s="127" t="b">
        <f>ISNUMBER(SEARCH("IRT",Table1[[#This Row],[Current_Status]]))</f>
        <v>0</v>
      </c>
      <c r="AJ474" s="128">
        <f>YEAR(Table1[[#This Row],[Project_Initiated]])</f>
        <v>2015</v>
      </c>
      <c r="AK474" s="67">
        <v>43647</v>
      </c>
      <c r="AL474" s="67" t="str">
        <f>IF(Table1[[#This Row],[Current_Status]]="Complete",IF(Table1[[#This Row],[Project_Description]]&gt;=DATE(2019,7,1),"FY 19 - 20","FY 18 - 19"),"")</f>
        <v/>
      </c>
      <c r="AX474"/>
      <c r="BA474" s="2"/>
    </row>
    <row r="475" spans="1:53" x14ac:dyDescent="0.25">
      <c r="A475" s="129" t="s">
        <v>149</v>
      </c>
      <c r="B475" s="129" t="s">
        <v>149</v>
      </c>
      <c r="C475" s="129" t="s">
        <v>370</v>
      </c>
      <c r="D475" s="130" t="b">
        <v>0</v>
      </c>
      <c r="E475" s="129" t="s">
        <v>721</v>
      </c>
      <c r="F475" s="129" t="s">
        <v>150</v>
      </c>
      <c r="G475" s="129" t="s">
        <v>535</v>
      </c>
      <c r="H475" s="129" t="s">
        <v>370</v>
      </c>
      <c r="I475" s="129" t="s">
        <v>370</v>
      </c>
      <c r="J475" s="129" t="s">
        <v>4493</v>
      </c>
      <c r="K475" s="129" t="s">
        <v>434</v>
      </c>
      <c r="L475" s="129" t="s">
        <v>37</v>
      </c>
      <c r="M475" s="129" t="s">
        <v>151</v>
      </c>
      <c r="N475" s="129" t="s">
        <v>370</v>
      </c>
      <c r="O475" s="129" t="s">
        <v>3600</v>
      </c>
      <c r="P475" s="130">
        <v>22</v>
      </c>
      <c r="Q475" s="129" t="s">
        <v>370</v>
      </c>
      <c r="R475" s="129" t="s">
        <v>370</v>
      </c>
      <c r="S475" s="130" t="b">
        <v>0</v>
      </c>
      <c r="T475" s="130">
        <v>2600000</v>
      </c>
      <c r="U475" s="3"/>
      <c r="V475" s="131">
        <v>42509</v>
      </c>
      <c r="W475" s="129" t="s">
        <v>42</v>
      </c>
      <c r="X475" s="131">
        <v>43661</v>
      </c>
      <c r="Y475" s="131">
        <v>43735</v>
      </c>
      <c r="Z475" s="129" t="s">
        <v>370</v>
      </c>
      <c r="AA475" s="3"/>
      <c r="AB475" s="3"/>
      <c r="AC475" s="129" t="s">
        <v>370</v>
      </c>
      <c r="AD475" s="3"/>
      <c r="AE475" s="129" t="s">
        <v>370</v>
      </c>
      <c r="AF475" s="129" t="s">
        <v>370</v>
      </c>
      <c r="AG475" s="129" t="s">
        <v>370</v>
      </c>
      <c r="AH475" s="127" t="str">
        <f t="shared" si="7"/>
        <v>PD&amp;C</v>
      </c>
      <c r="AI475" s="127" t="b">
        <f>ISNUMBER(SEARCH("IRT",Table1[[#This Row],[Current_Status]]))</f>
        <v>0</v>
      </c>
      <c r="AJ475" s="128">
        <f>YEAR(Table1[[#This Row],[Project_Initiated]])</f>
        <v>2016</v>
      </c>
      <c r="AK475" s="67">
        <v>43647</v>
      </c>
      <c r="AL475" s="67" t="str">
        <f>IF(Table1[[#This Row],[Current_Status]]="Complete",IF(Table1[[#This Row],[Project_Description]]&gt;=DATE(2019,7,1),"FY 19 - 20","FY 18 - 19"),"")</f>
        <v/>
      </c>
      <c r="AX475"/>
      <c r="BA475" s="2"/>
    </row>
    <row r="476" spans="1:53" x14ac:dyDescent="0.25">
      <c r="A476" s="129" t="s">
        <v>3299</v>
      </c>
      <c r="B476" s="129" t="s">
        <v>3299</v>
      </c>
      <c r="C476" s="129" t="s">
        <v>370</v>
      </c>
      <c r="D476" s="130" t="b">
        <v>0</v>
      </c>
      <c r="E476" s="129" t="s">
        <v>721</v>
      </c>
      <c r="F476" s="129" t="s">
        <v>3300</v>
      </c>
      <c r="G476" s="129" t="s">
        <v>3301</v>
      </c>
      <c r="H476" s="129" t="s">
        <v>370</v>
      </c>
      <c r="I476" s="129" t="s">
        <v>370</v>
      </c>
      <c r="J476" s="129" t="s">
        <v>3302</v>
      </c>
      <c r="K476" s="129" t="s">
        <v>434</v>
      </c>
      <c r="L476" s="129" t="s">
        <v>37</v>
      </c>
      <c r="M476" s="129" t="s">
        <v>485</v>
      </c>
      <c r="N476" s="129" t="s">
        <v>370</v>
      </c>
      <c r="O476" s="129" t="s">
        <v>485</v>
      </c>
      <c r="P476" s="130">
        <v>23</v>
      </c>
      <c r="Q476" s="129" t="s">
        <v>370</v>
      </c>
      <c r="R476" s="129" t="s">
        <v>370</v>
      </c>
      <c r="S476" s="130" t="b">
        <v>0</v>
      </c>
      <c r="T476" s="3"/>
      <c r="U476" s="3"/>
      <c r="V476" s="131">
        <v>43410</v>
      </c>
      <c r="W476" s="129" t="s">
        <v>3362</v>
      </c>
      <c r="X476" s="3"/>
      <c r="Y476" s="3"/>
      <c r="Z476" s="129" t="s">
        <v>370</v>
      </c>
      <c r="AA476" s="3"/>
      <c r="AB476" s="3"/>
      <c r="AC476" s="129" t="s">
        <v>370</v>
      </c>
      <c r="AD476" s="3"/>
      <c r="AE476" s="129" t="s">
        <v>370</v>
      </c>
      <c r="AF476" s="129" t="s">
        <v>370</v>
      </c>
      <c r="AG476" s="129" t="s">
        <v>370</v>
      </c>
      <c r="AH476" s="127" t="str">
        <f t="shared" si="7"/>
        <v>PD&amp;C</v>
      </c>
      <c r="AI476" s="127" t="b">
        <f>ISNUMBER(SEARCH("IRT",Table1[[#This Row],[Current_Status]]))</f>
        <v>0</v>
      </c>
      <c r="AJ476" s="128">
        <f>YEAR(Table1[[#This Row],[Project_Initiated]])</f>
        <v>2018</v>
      </c>
      <c r="AK476" s="67">
        <v>43647</v>
      </c>
      <c r="AL476" s="67" t="str">
        <f>IF(Table1[[#This Row],[Current_Status]]="Complete",IF(Table1[[#This Row],[Project_Description]]&gt;=DATE(2019,7,1),"FY 19 - 20","FY 18 - 19"),"")</f>
        <v/>
      </c>
      <c r="AX476"/>
      <c r="BA476" s="2"/>
    </row>
    <row r="477" spans="1:53" x14ac:dyDescent="0.25">
      <c r="A477" s="129" t="s">
        <v>827</v>
      </c>
      <c r="B477" s="129" t="s">
        <v>827</v>
      </c>
      <c r="C477" s="129" t="s">
        <v>370</v>
      </c>
      <c r="D477" s="130" t="b">
        <v>0</v>
      </c>
      <c r="E477" s="129" t="s">
        <v>721</v>
      </c>
      <c r="F477" s="129" t="s">
        <v>828</v>
      </c>
      <c r="G477" s="129" t="s">
        <v>829</v>
      </c>
      <c r="H477" s="129" t="s">
        <v>370</v>
      </c>
      <c r="I477" s="129" t="s">
        <v>370</v>
      </c>
      <c r="J477" s="129" t="s">
        <v>830</v>
      </c>
      <c r="K477" s="129" t="s">
        <v>434</v>
      </c>
      <c r="L477" s="129" t="s">
        <v>37</v>
      </c>
      <c r="M477" s="129" t="s">
        <v>831</v>
      </c>
      <c r="N477" s="129" t="s">
        <v>370</v>
      </c>
      <c r="O477" s="129" t="s">
        <v>832</v>
      </c>
      <c r="P477" s="130">
        <v>99</v>
      </c>
      <c r="Q477" s="129" t="s">
        <v>370</v>
      </c>
      <c r="R477" s="129" t="s">
        <v>370</v>
      </c>
      <c r="S477" s="130" t="b">
        <v>0</v>
      </c>
      <c r="T477" s="130">
        <v>0</v>
      </c>
      <c r="U477" s="3"/>
      <c r="V477" s="3"/>
      <c r="W477" s="129" t="s">
        <v>833</v>
      </c>
      <c r="X477" s="131">
        <v>43678</v>
      </c>
      <c r="Y477" s="131">
        <v>43983</v>
      </c>
      <c r="Z477" s="129" t="s">
        <v>370</v>
      </c>
      <c r="AA477" s="3"/>
      <c r="AB477" s="3"/>
      <c r="AC477" s="129" t="s">
        <v>370</v>
      </c>
      <c r="AD477" s="3"/>
      <c r="AE477" s="129" t="s">
        <v>370</v>
      </c>
      <c r="AF477" s="129" t="s">
        <v>370</v>
      </c>
      <c r="AG477" s="129" t="s">
        <v>370</v>
      </c>
      <c r="AH477" s="127" t="str">
        <f t="shared" si="7"/>
        <v>PD&amp;C</v>
      </c>
      <c r="AI477" s="127" t="b">
        <f>ISNUMBER(SEARCH("IRT",Table1[[#This Row],[Current_Status]]))</f>
        <v>0</v>
      </c>
      <c r="AJ477" s="128">
        <f>YEAR(Table1[[#This Row],[Project_Initiated]])</f>
        <v>1900</v>
      </c>
      <c r="AK477" s="67">
        <v>43647</v>
      </c>
      <c r="AL477" s="67" t="str">
        <f>IF(Table1[[#This Row],[Current_Status]]="Complete",IF(Table1[[#This Row],[Project_Description]]&gt;=DATE(2019,7,1),"FY 19 - 20","FY 18 - 19"),"")</f>
        <v/>
      </c>
      <c r="AX477"/>
      <c r="BA477" s="2"/>
    </row>
    <row r="478" spans="1:53" x14ac:dyDescent="0.25">
      <c r="A478" s="129" t="s">
        <v>173</v>
      </c>
      <c r="B478" s="129" t="s">
        <v>173</v>
      </c>
      <c r="C478" s="129" t="s">
        <v>370</v>
      </c>
      <c r="D478" s="130" t="b">
        <v>0</v>
      </c>
      <c r="E478" s="129" t="s">
        <v>721</v>
      </c>
      <c r="F478" s="129" t="s">
        <v>174</v>
      </c>
      <c r="G478" s="129" t="s">
        <v>175</v>
      </c>
      <c r="H478" s="129" t="s">
        <v>370</v>
      </c>
      <c r="I478" s="129" t="s">
        <v>370</v>
      </c>
      <c r="J478" s="129" t="s">
        <v>47</v>
      </c>
      <c r="K478" s="129" t="s">
        <v>434</v>
      </c>
      <c r="L478" s="129" t="s">
        <v>37</v>
      </c>
      <c r="M478" s="129" t="s">
        <v>176</v>
      </c>
      <c r="N478" s="129" t="s">
        <v>370</v>
      </c>
      <c r="O478" s="129" t="s">
        <v>3387</v>
      </c>
      <c r="P478" s="130">
        <v>99</v>
      </c>
      <c r="Q478" s="129" t="s">
        <v>370</v>
      </c>
      <c r="R478" s="129" t="s">
        <v>370</v>
      </c>
      <c r="S478" s="130" t="b">
        <v>0</v>
      </c>
      <c r="T478" s="130">
        <v>2386110.5499999998</v>
      </c>
      <c r="U478" s="3"/>
      <c r="V478" s="131">
        <v>42669</v>
      </c>
      <c r="W478" s="129" t="s">
        <v>42</v>
      </c>
      <c r="X478" s="131">
        <v>43647</v>
      </c>
      <c r="Y478" s="131">
        <v>44409</v>
      </c>
      <c r="Z478" s="129" t="s">
        <v>370</v>
      </c>
      <c r="AA478" s="3"/>
      <c r="AB478" s="3"/>
      <c r="AC478" s="129" t="s">
        <v>370</v>
      </c>
      <c r="AD478" s="3"/>
      <c r="AE478" s="129" t="s">
        <v>370</v>
      </c>
      <c r="AF478" s="129" t="s">
        <v>370</v>
      </c>
      <c r="AG478" s="129" t="s">
        <v>370</v>
      </c>
      <c r="AH478" s="127" t="str">
        <f t="shared" si="7"/>
        <v>PD&amp;C</v>
      </c>
      <c r="AI478" s="127" t="b">
        <f>ISNUMBER(SEARCH("IRT",Table1[[#This Row],[Current_Status]]))</f>
        <v>0</v>
      </c>
      <c r="AJ478" s="128">
        <f>YEAR(Table1[[#This Row],[Project_Initiated]])</f>
        <v>2016</v>
      </c>
      <c r="AK478" s="67">
        <v>43647</v>
      </c>
      <c r="AL478" s="67" t="str">
        <f>IF(Table1[[#This Row],[Current_Status]]="Complete",IF(Table1[[#This Row],[Project_Description]]&gt;=DATE(2019,7,1),"FY 19 - 20","FY 18 - 19"),"")</f>
        <v/>
      </c>
      <c r="AX478"/>
      <c r="BA478" s="2"/>
    </row>
    <row r="479" spans="1:53" x14ac:dyDescent="0.25">
      <c r="A479" s="129" t="s">
        <v>333</v>
      </c>
      <c r="B479" s="129" t="s">
        <v>333</v>
      </c>
      <c r="C479" s="129" t="s">
        <v>370</v>
      </c>
      <c r="D479" s="130" t="b">
        <v>0</v>
      </c>
      <c r="E479" s="129" t="s">
        <v>721</v>
      </c>
      <c r="F479" s="129" t="s">
        <v>167</v>
      </c>
      <c r="G479" s="129" t="s">
        <v>168</v>
      </c>
      <c r="H479" s="129" t="s">
        <v>370</v>
      </c>
      <c r="I479" s="129" t="s">
        <v>370</v>
      </c>
      <c r="J479" s="129" t="s">
        <v>4494</v>
      </c>
      <c r="K479" s="129" t="s">
        <v>434</v>
      </c>
      <c r="L479" s="129" t="s">
        <v>37</v>
      </c>
      <c r="M479" s="129" t="s">
        <v>108</v>
      </c>
      <c r="N479" s="129" t="s">
        <v>370</v>
      </c>
      <c r="O479" s="129" t="s">
        <v>233</v>
      </c>
      <c r="P479" s="130">
        <v>99</v>
      </c>
      <c r="Q479" s="129" t="s">
        <v>370</v>
      </c>
      <c r="R479" s="129" t="s">
        <v>370</v>
      </c>
      <c r="S479" s="130" t="b">
        <v>0</v>
      </c>
      <c r="T479" s="130">
        <v>2127000</v>
      </c>
      <c r="U479" s="3"/>
      <c r="V479" s="131">
        <v>42026</v>
      </c>
      <c r="W479" s="129" t="s">
        <v>4494</v>
      </c>
      <c r="X479" s="131">
        <v>43313</v>
      </c>
      <c r="Y479" s="131">
        <v>43647</v>
      </c>
      <c r="Z479" s="129" t="s">
        <v>370</v>
      </c>
      <c r="AA479" s="3"/>
      <c r="AB479" s="3"/>
      <c r="AC479" s="129" t="s">
        <v>370</v>
      </c>
      <c r="AD479" s="3"/>
      <c r="AE479" s="129" t="s">
        <v>370</v>
      </c>
      <c r="AF479" s="129" t="s">
        <v>370</v>
      </c>
      <c r="AG479" s="129" t="s">
        <v>370</v>
      </c>
      <c r="AH479" s="127" t="str">
        <f t="shared" si="7"/>
        <v>PD&amp;C</v>
      </c>
      <c r="AI479" s="127" t="b">
        <f>ISNUMBER(SEARCH("IRT",Table1[[#This Row],[Current_Status]]))</f>
        <v>0</v>
      </c>
      <c r="AJ479" s="128">
        <f>YEAR(Table1[[#This Row],[Project_Initiated]])</f>
        <v>2015</v>
      </c>
      <c r="AK479" s="67">
        <v>43647</v>
      </c>
      <c r="AL479" s="67" t="str">
        <f>IF(Table1[[#This Row],[Current_Status]]="Complete",IF(Table1[[#This Row],[Project_Description]]&gt;=DATE(2019,7,1),"FY 19 - 20","FY 18 - 19"),"")</f>
        <v/>
      </c>
      <c r="AX479"/>
      <c r="BA479" s="2"/>
    </row>
    <row r="480" spans="1:53" x14ac:dyDescent="0.25">
      <c r="A480" s="129" t="s">
        <v>3480</v>
      </c>
      <c r="B480" s="129" t="s">
        <v>370</v>
      </c>
      <c r="C480" s="129" t="s">
        <v>3480</v>
      </c>
      <c r="D480" s="130" t="b">
        <v>0</v>
      </c>
      <c r="E480" s="129" t="s">
        <v>3540</v>
      </c>
      <c r="F480" s="129" t="s">
        <v>4326</v>
      </c>
      <c r="G480" s="133">
        <v>43570</v>
      </c>
      <c r="H480" s="129" t="s">
        <v>790</v>
      </c>
      <c r="I480" s="129" t="s">
        <v>3541</v>
      </c>
      <c r="J480" s="129" t="s">
        <v>3354</v>
      </c>
      <c r="K480" s="129" t="s">
        <v>3542</v>
      </c>
      <c r="L480" s="129" t="s">
        <v>3543</v>
      </c>
      <c r="M480" s="129" t="s">
        <v>3544</v>
      </c>
      <c r="N480" s="129" t="s">
        <v>370</v>
      </c>
      <c r="O480" s="129" t="s">
        <v>338</v>
      </c>
      <c r="P480" s="3"/>
      <c r="Q480" s="129" t="s">
        <v>521</v>
      </c>
      <c r="R480" s="129" t="s">
        <v>370</v>
      </c>
      <c r="S480" s="130" t="b">
        <v>0</v>
      </c>
      <c r="T480" s="3"/>
      <c r="U480" s="3"/>
      <c r="V480" s="131">
        <v>43424</v>
      </c>
      <c r="W480" s="129" t="s">
        <v>370</v>
      </c>
      <c r="X480" s="3"/>
      <c r="Y480" s="3"/>
      <c r="Z480" s="129" t="s">
        <v>370</v>
      </c>
      <c r="AA480" s="3"/>
      <c r="AB480" s="3"/>
      <c r="AC480" s="129" t="s">
        <v>3775</v>
      </c>
      <c r="AD480" s="131">
        <v>43503</v>
      </c>
      <c r="AE480" s="129" t="s">
        <v>849</v>
      </c>
      <c r="AF480" s="129" t="s">
        <v>3776</v>
      </c>
      <c r="AG480" s="129" t="s">
        <v>3412</v>
      </c>
      <c r="AH480" s="127" t="str">
        <f t="shared" si="7"/>
        <v>FS</v>
      </c>
      <c r="AI480" s="127" t="b">
        <f>ISNUMBER(SEARCH("IRT",Table1[[#This Row],[Current_Status]]))</f>
        <v>0</v>
      </c>
      <c r="AJ480" s="128">
        <f>YEAR(Table1[[#This Row],[Project_Initiated]])</f>
        <v>2018</v>
      </c>
      <c r="AK480" s="67">
        <v>43647</v>
      </c>
      <c r="AL480" s="67" t="str">
        <f>IF(Table1[[#This Row],[Current_Status]]="Complete",IF(Table1[[#This Row],[Project_Description]]&gt;=DATE(2019,7,1),"FY 19 - 20","FY 18 - 19"),"")</f>
        <v>FY 18 - 19</v>
      </c>
      <c r="AX480"/>
      <c r="BA480" s="2"/>
    </row>
    <row r="481" spans="1:53" x14ac:dyDescent="0.25">
      <c r="A481" s="129" t="s">
        <v>4459</v>
      </c>
      <c r="B481" s="129" t="s">
        <v>370</v>
      </c>
      <c r="C481" s="129" t="s">
        <v>4459</v>
      </c>
      <c r="D481" s="130" t="b">
        <v>0</v>
      </c>
      <c r="E481" s="129" t="s">
        <v>3540</v>
      </c>
      <c r="F481" s="129" t="s">
        <v>4495</v>
      </c>
      <c r="G481" s="129"/>
      <c r="H481" s="129" t="s">
        <v>92</v>
      </c>
      <c r="I481" s="129" t="s">
        <v>4496</v>
      </c>
      <c r="J481" s="129" t="s">
        <v>3355</v>
      </c>
      <c r="K481" s="129" t="s">
        <v>3542</v>
      </c>
      <c r="L481" s="129" t="s">
        <v>3543</v>
      </c>
      <c r="M481" s="129" t="s">
        <v>4497</v>
      </c>
      <c r="N481" s="129" t="s">
        <v>4498</v>
      </c>
      <c r="O481" s="129" t="s">
        <v>314</v>
      </c>
      <c r="P481" s="3"/>
      <c r="Q481" s="129" t="s">
        <v>400</v>
      </c>
      <c r="R481" s="129" t="s">
        <v>370</v>
      </c>
      <c r="S481" s="130" t="b">
        <v>0</v>
      </c>
      <c r="T481" s="3"/>
      <c r="U481" s="3"/>
      <c r="V481" s="131">
        <v>43494</v>
      </c>
      <c r="W481" s="129" t="s">
        <v>370</v>
      </c>
      <c r="X481" s="3"/>
      <c r="Y481" s="3"/>
      <c r="Z481" s="129" t="s">
        <v>370</v>
      </c>
      <c r="AA481" s="3"/>
      <c r="AB481" s="3"/>
      <c r="AC481" s="129" t="s">
        <v>370</v>
      </c>
      <c r="AD481" s="3"/>
      <c r="AE481" s="129" t="s">
        <v>314</v>
      </c>
      <c r="AF481" s="129" t="s">
        <v>370</v>
      </c>
      <c r="AG481" s="129" t="s">
        <v>370</v>
      </c>
      <c r="AH481" s="127" t="str">
        <f t="shared" si="7"/>
        <v>FS</v>
      </c>
      <c r="AI481" s="127" t="b">
        <f>ISNUMBER(SEARCH("IRT",Table1[[#This Row],[Current_Status]]))</f>
        <v>0</v>
      </c>
      <c r="AJ481" s="128">
        <f>YEAR(Table1[[#This Row],[Project_Initiated]])</f>
        <v>2019</v>
      </c>
      <c r="AK481" s="67">
        <v>43647</v>
      </c>
      <c r="AL481" s="67" t="str">
        <f>IF(Table1[[#This Row],[Current_Status]]="Complete",IF(Table1[[#This Row],[Project_Description]]&gt;=DATE(2019,7,1),"FY 19 - 20","FY 18 - 19"),"")</f>
        <v/>
      </c>
      <c r="AX481"/>
      <c r="BA481" s="2"/>
    </row>
    <row r="482" spans="1:53" x14ac:dyDescent="0.25">
      <c r="A482" s="129" t="s">
        <v>1184</v>
      </c>
      <c r="B482" s="129" t="s">
        <v>370</v>
      </c>
      <c r="C482" s="129" t="s">
        <v>1184</v>
      </c>
      <c r="D482" s="130" t="b">
        <v>0</v>
      </c>
      <c r="E482" s="129" t="s">
        <v>785</v>
      </c>
      <c r="F482" s="129" t="s">
        <v>4334</v>
      </c>
      <c r="G482" s="133">
        <v>43336</v>
      </c>
      <c r="H482" s="129" t="s">
        <v>739</v>
      </c>
      <c r="I482" s="129" t="s">
        <v>3308</v>
      </c>
      <c r="J482" s="129" t="s">
        <v>3354</v>
      </c>
      <c r="K482" s="129" t="s">
        <v>825</v>
      </c>
      <c r="L482" s="129" t="s">
        <v>269</v>
      </c>
      <c r="M482" s="129" t="s">
        <v>1106</v>
      </c>
      <c r="N482" s="129" t="s">
        <v>370</v>
      </c>
      <c r="O482" s="129" t="s">
        <v>314</v>
      </c>
      <c r="P482" s="3"/>
      <c r="Q482" s="129" t="s">
        <v>370</v>
      </c>
      <c r="R482" s="129" t="s">
        <v>422</v>
      </c>
      <c r="S482" s="130" t="b">
        <v>0</v>
      </c>
      <c r="T482" s="3"/>
      <c r="U482" s="3"/>
      <c r="V482" s="131">
        <v>43255</v>
      </c>
      <c r="W482" s="129" t="s">
        <v>370</v>
      </c>
      <c r="X482" s="3"/>
      <c r="Y482" s="3"/>
      <c r="Z482" s="129" t="s">
        <v>370</v>
      </c>
      <c r="AA482" s="3"/>
      <c r="AB482" s="3"/>
      <c r="AC482" s="129" t="s">
        <v>370</v>
      </c>
      <c r="AD482" s="3"/>
      <c r="AE482" s="129" t="s">
        <v>314</v>
      </c>
      <c r="AF482" s="129" t="s">
        <v>370</v>
      </c>
      <c r="AG482" s="129" t="s">
        <v>890</v>
      </c>
      <c r="AH482" s="127" t="str">
        <f t="shared" si="7"/>
        <v>FS</v>
      </c>
      <c r="AI482" s="127" t="b">
        <f>ISNUMBER(SEARCH("IRT",Table1[[#This Row],[Current_Status]]))</f>
        <v>0</v>
      </c>
      <c r="AJ482" s="128">
        <f>YEAR(Table1[[#This Row],[Project_Initiated]])</f>
        <v>2018</v>
      </c>
      <c r="AK482" s="67">
        <v>43647</v>
      </c>
      <c r="AL482" s="67" t="str">
        <f>IF(Table1[[#This Row],[Current_Status]]="Complete",IF(Table1[[#This Row],[Project_Description]]&gt;=DATE(2019,7,1),"FY 19 - 20","FY 18 - 19"),"")</f>
        <v>FY 18 - 19</v>
      </c>
      <c r="AX482"/>
      <c r="BA482" s="2"/>
    </row>
    <row r="483" spans="1:53" x14ac:dyDescent="0.25">
      <c r="A483" s="129" t="s">
        <v>1162</v>
      </c>
      <c r="B483" s="129" t="s">
        <v>370</v>
      </c>
      <c r="C483" s="129" t="s">
        <v>1162</v>
      </c>
      <c r="D483" s="130" t="b">
        <v>0</v>
      </c>
      <c r="E483" s="129" t="s">
        <v>785</v>
      </c>
      <c r="F483" s="129" t="s">
        <v>4330</v>
      </c>
      <c r="G483" s="133">
        <v>43329</v>
      </c>
      <c r="H483" s="129" t="s">
        <v>809</v>
      </c>
      <c r="I483" s="129" t="s">
        <v>3303</v>
      </c>
      <c r="J483" s="129" t="s">
        <v>3354</v>
      </c>
      <c r="K483" s="129" t="s">
        <v>825</v>
      </c>
      <c r="L483" s="129" t="s">
        <v>269</v>
      </c>
      <c r="M483" s="129" t="s">
        <v>1106</v>
      </c>
      <c r="N483" s="129" t="s">
        <v>370</v>
      </c>
      <c r="O483" s="129" t="s">
        <v>314</v>
      </c>
      <c r="P483" s="3"/>
      <c r="Q483" s="129" t="s">
        <v>370</v>
      </c>
      <c r="R483" s="129" t="s">
        <v>423</v>
      </c>
      <c r="S483" s="130" t="b">
        <v>0</v>
      </c>
      <c r="T483" s="3"/>
      <c r="U483" s="3"/>
      <c r="V483" s="131">
        <v>43222</v>
      </c>
      <c r="W483" s="129" t="s">
        <v>370</v>
      </c>
      <c r="X483" s="3"/>
      <c r="Y483" s="3"/>
      <c r="Z483" s="129" t="s">
        <v>370</v>
      </c>
      <c r="AA483" s="3"/>
      <c r="AB483" s="3"/>
      <c r="AC483" s="129" t="s">
        <v>370</v>
      </c>
      <c r="AD483" s="3"/>
      <c r="AE483" s="129" t="s">
        <v>314</v>
      </c>
      <c r="AF483" s="129" t="s">
        <v>370</v>
      </c>
      <c r="AG483" s="129" t="s">
        <v>890</v>
      </c>
      <c r="AH483" s="127" t="str">
        <f t="shared" si="7"/>
        <v>FS</v>
      </c>
      <c r="AI483" s="127" t="b">
        <f>ISNUMBER(SEARCH("IRT",Table1[[#This Row],[Current_Status]]))</f>
        <v>0</v>
      </c>
      <c r="AJ483" s="128">
        <f>YEAR(Table1[[#This Row],[Project_Initiated]])</f>
        <v>2018</v>
      </c>
      <c r="AK483" s="67">
        <v>43647</v>
      </c>
      <c r="AL483" s="67" t="str">
        <f>IF(Table1[[#This Row],[Current_Status]]="Complete",IF(Table1[[#This Row],[Project_Description]]&gt;=DATE(2019,7,1),"FY 19 - 20","FY 18 - 19"),"")</f>
        <v>FY 18 - 19</v>
      </c>
      <c r="AX483"/>
      <c r="BA483" s="2"/>
    </row>
    <row r="484" spans="1:53" x14ac:dyDescent="0.25">
      <c r="A484" s="129" t="s">
        <v>1104</v>
      </c>
      <c r="B484" s="129" t="s">
        <v>370</v>
      </c>
      <c r="C484" s="129" t="s">
        <v>1104</v>
      </c>
      <c r="D484" s="130" t="b">
        <v>0</v>
      </c>
      <c r="E484" s="129" t="s">
        <v>785</v>
      </c>
      <c r="F484" s="129" t="s">
        <v>4331</v>
      </c>
      <c r="G484" s="129" t="s">
        <v>1105</v>
      </c>
      <c r="H484" s="129" t="s">
        <v>737</v>
      </c>
      <c r="I484" s="129" t="s">
        <v>518</v>
      </c>
      <c r="J484" s="129" t="s">
        <v>3348</v>
      </c>
      <c r="K484" s="129" t="s">
        <v>825</v>
      </c>
      <c r="L484" s="129" t="s">
        <v>269</v>
      </c>
      <c r="M484" s="129" t="s">
        <v>1106</v>
      </c>
      <c r="N484" s="129" t="s">
        <v>370</v>
      </c>
      <c r="O484" s="129" t="s">
        <v>338</v>
      </c>
      <c r="P484" s="3"/>
      <c r="Q484" s="129" t="s">
        <v>370</v>
      </c>
      <c r="R484" s="129" t="s">
        <v>339</v>
      </c>
      <c r="S484" s="130" t="b">
        <v>0</v>
      </c>
      <c r="T484" s="3"/>
      <c r="U484" s="3"/>
      <c r="V484" s="131">
        <v>43178</v>
      </c>
      <c r="W484" s="129" t="s">
        <v>370</v>
      </c>
      <c r="X484" s="3"/>
      <c r="Y484" s="3"/>
      <c r="Z484" s="129" t="s">
        <v>370</v>
      </c>
      <c r="AA484" s="3"/>
      <c r="AB484" s="3"/>
      <c r="AC484" s="129" t="s">
        <v>3777</v>
      </c>
      <c r="AD484" s="3"/>
      <c r="AE484" s="129" t="s">
        <v>328</v>
      </c>
      <c r="AF484" s="129" t="s">
        <v>1107</v>
      </c>
      <c r="AG484" s="129" t="s">
        <v>3412</v>
      </c>
      <c r="AH484" s="127" t="str">
        <f t="shared" si="7"/>
        <v>FS</v>
      </c>
      <c r="AI484" s="127" t="b">
        <f>ISNUMBER(SEARCH("IRT",Table1[[#This Row],[Current_Status]]))</f>
        <v>0</v>
      </c>
      <c r="AJ484" s="128">
        <f>YEAR(Table1[[#This Row],[Project_Initiated]])</f>
        <v>2018</v>
      </c>
      <c r="AK484" s="67">
        <v>43647</v>
      </c>
      <c r="AL484" s="67" t="str">
        <f>IF(Table1[[#This Row],[Current_Status]]="Complete",IF(Table1[[#This Row],[Project_Description]]&gt;=DATE(2019,7,1),"FY 19 - 20","FY 18 - 19"),"")</f>
        <v/>
      </c>
      <c r="AX484"/>
      <c r="BA484" s="2"/>
    </row>
    <row r="485" spans="1:53" x14ac:dyDescent="0.25">
      <c r="A485" s="129" t="s">
        <v>1255</v>
      </c>
      <c r="B485" s="129" t="s">
        <v>370</v>
      </c>
      <c r="C485" s="129" t="s">
        <v>1255</v>
      </c>
      <c r="D485" s="130" t="b">
        <v>0</v>
      </c>
      <c r="E485" s="129" t="s">
        <v>785</v>
      </c>
      <c r="F485" s="129" t="s">
        <v>4332</v>
      </c>
      <c r="G485" s="133">
        <v>43336</v>
      </c>
      <c r="H485" s="129" t="s">
        <v>739</v>
      </c>
      <c r="I485" s="129" t="s">
        <v>3305</v>
      </c>
      <c r="J485" s="129" t="s">
        <v>3354</v>
      </c>
      <c r="K485" s="129" t="s">
        <v>825</v>
      </c>
      <c r="L485" s="129" t="s">
        <v>269</v>
      </c>
      <c r="M485" s="129" t="s">
        <v>1106</v>
      </c>
      <c r="N485" s="129" t="s">
        <v>370</v>
      </c>
      <c r="O485" s="129" t="s">
        <v>338</v>
      </c>
      <c r="P485" s="3"/>
      <c r="Q485" s="129" t="s">
        <v>370</v>
      </c>
      <c r="R485" s="129" t="s">
        <v>370</v>
      </c>
      <c r="S485" s="130" t="b">
        <v>0</v>
      </c>
      <c r="T485" s="3"/>
      <c r="U485" s="3"/>
      <c r="V485" s="131">
        <v>43292</v>
      </c>
      <c r="W485" s="129" t="s">
        <v>370</v>
      </c>
      <c r="X485" s="3"/>
      <c r="Y485" s="3"/>
      <c r="Z485" s="129" t="s">
        <v>370</v>
      </c>
      <c r="AA485" s="3"/>
      <c r="AB485" s="3"/>
      <c r="AC485" s="129" t="s">
        <v>1256</v>
      </c>
      <c r="AD485" s="3"/>
      <c r="AE485" s="129" t="s">
        <v>328</v>
      </c>
      <c r="AF485" s="129" t="s">
        <v>1257</v>
      </c>
      <c r="AG485" s="129" t="s">
        <v>3412</v>
      </c>
      <c r="AH485" s="127" t="str">
        <f t="shared" si="7"/>
        <v>FS</v>
      </c>
      <c r="AI485" s="127" t="b">
        <f>ISNUMBER(SEARCH("IRT",Table1[[#This Row],[Current_Status]]))</f>
        <v>0</v>
      </c>
      <c r="AJ485" s="128">
        <f>YEAR(Table1[[#This Row],[Project_Initiated]])</f>
        <v>2018</v>
      </c>
      <c r="AK485" s="67">
        <v>43647</v>
      </c>
      <c r="AL485" s="67" t="str">
        <f>IF(Table1[[#This Row],[Current_Status]]="Complete",IF(Table1[[#This Row],[Project_Description]]&gt;=DATE(2019,7,1),"FY 19 - 20","FY 18 - 19"),"")</f>
        <v>FY 18 - 19</v>
      </c>
      <c r="AX485"/>
      <c r="BA485" s="2"/>
    </row>
    <row r="486" spans="1:53" x14ac:dyDescent="0.25">
      <c r="A486" s="129" t="s">
        <v>1258</v>
      </c>
      <c r="B486" s="129" t="s">
        <v>370</v>
      </c>
      <c r="C486" s="129" t="s">
        <v>1258</v>
      </c>
      <c r="D486" s="130" t="b">
        <v>0</v>
      </c>
      <c r="E486" s="129" t="s">
        <v>785</v>
      </c>
      <c r="F486" s="129" t="s">
        <v>4328</v>
      </c>
      <c r="G486" s="133">
        <v>43336</v>
      </c>
      <c r="H486" s="129" t="s">
        <v>739</v>
      </c>
      <c r="I486" s="129" t="s">
        <v>3305</v>
      </c>
      <c r="J486" s="129" t="s">
        <v>3354</v>
      </c>
      <c r="K486" s="129" t="s">
        <v>825</v>
      </c>
      <c r="L486" s="129" t="s">
        <v>269</v>
      </c>
      <c r="M486" s="129" t="s">
        <v>1106</v>
      </c>
      <c r="N486" s="129" t="s">
        <v>370</v>
      </c>
      <c r="O486" s="129" t="s">
        <v>314</v>
      </c>
      <c r="P486" s="3"/>
      <c r="Q486" s="129" t="s">
        <v>370</v>
      </c>
      <c r="R486" s="129" t="s">
        <v>370</v>
      </c>
      <c r="S486" s="130" t="b">
        <v>0</v>
      </c>
      <c r="T486" s="3"/>
      <c r="U486" s="3"/>
      <c r="V486" s="131">
        <v>43292</v>
      </c>
      <c r="W486" s="129" t="s">
        <v>370</v>
      </c>
      <c r="X486" s="3"/>
      <c r="Y486" s="3"/>
      <c r="Z486" s="129" t="s">
        <v>370</v>
      </c>
      <c r="AA486" s="3"/>
      <c r="AB486" s="3"/>
      <c r="AC486" s="129" t="s">
        <v>890</v>
      </c>
      <c r="AD486" s="3"/>
      <c r="AE486" s="129" t="s">
        <v>314</v>
      </c>
      <c r="AF486" s="129" t="s">
        <v>890</v>
      </c>
      <c r="AG486" s="129" t="s">
        <v>890</v>
      </c>
      <c r="AH486" s="127" t="str">
        <f t="shared" si="7"/>
        <v>FS</v>
      </c>
      <c r="AI486" s="127" t="b">
        <f>ISNUMBER(SEARCH("IRT",Table1[[#This Row],[Current_Status]]))</f>
        <v>0</v>
      </c>
      <c r="AJ486" s="128">
        <f>YEAR(Table1[[#This Row],[Project_Initiated]])</f>
        <v>2018</v>
      </c>
      <c r="AK486" s="67">
        <v>43647</v>
      </c>
      <c r="AL486" s="67" t="str">
        <f>IF(Table1[[#This Row],[Current_Status]]="Complete",IF(Table1[[#This Row],[Project_Description]]&gt;=DATE(2019,7,1),"FY 19 - 20","FY 18 - 19"),"")</f>
        <v>FY 18 - 19</v>
      </c>
      <c r="AX486"/>
      <c r="BA486" s="2"/>
    </row>
    <row r="487" spans="1:53" x14ac:dyDescent="0.25">
      <c r="A487" s="129" t="s">
        <v>1272</v>
      </c>
      <c r="B487" s="129" t="s">
        <v>370</v>
      </c>
      <c r="C487" s="129" t="s">
        <v>1272</v>
      </c>
      <c r="D487" s="130" t="b">
        <v>0</v>
      </c>
      <c r="E487" s="129" t="s">
        <v>785</v>
      </c>
      <c r="F487" s="129" t="s">
        <v>4329</v>
      </c>
      <c r="G487" s="129" t="s">
        <v>1273</v>
      </c>
      <c r="H487" s="129" t="s">
        <v>809</v>
      </c>
      <c r="I487" s="129" t="s">
        <v>519</v>
      </c>
      <c r="J487" s="129" t="s">
        <v>3375</v>
      </c>
      <c r="K487" s="129" t="s">
        <v>825</v>
      </c>
      <c r="L487" s="129" t="s">
        <v>269</v>
      </c>
      <c r="M487" s="129" t="s">
        <v>1106</v>
      </c>
      <c r="N487" s="129" t="s">
        <v>370</v>
      </c>
      <c r="O487" s="129" t="s">
        <v>314</v>
      </c>
      <c r="P487" s="3"/>
      <c r="Q487" s="129" t="s">
        <v>370</v>
      </c>
      <c r="R487" s="129" t="s">
        <v>370</v>
      </c>
      <c r="S487" s="130" t="b">
        <v>0</v>
      </c>
      <c r="T487" s="3"/>
      <c r="U487" s="3"/>
      <c r="V487" s="131">
        <v>43297</v>
      </c>
      <c r="W487" s="129" t="s">
        <v>370</v>
      </c>
      <c r="X487" s="3"/>
      <c r="Y487" s="3"/>
      <c r="Z487" s="129" t="s">
        <v>370</v>
      </c>
      <c r="AA487" s="3"/>
      <c r="AB487" s="3"/>
      <c r="AC487" s="129" t="s">
        <v>1274</v>
      </c>
      <c r="AD487" s="3"/>
      <c r="AE487" s="129" t="s">
        <v>314</v>
      </c>
      <c r="AF487" s="129" t="s">
        <v>1274</v>
      </c>
      <c r="AG487" s="129" t="s">
        <v>890</v>
      </c>
      <c r="AH487" s="127" t="str">
        <f t="shared" si="7"/>
        <v>FS</v>
      </c>
      <c r="AI487" s="127" t="b">
        <f>ISNUMBER(SEARCH("IRT",Table1[[#This Row],[Current_Status]]))</f>
        <v>0</v>
      </c>
      <c r="AJ487" s="128">
        <f>YEAR(Table1[[#This Row],[Project_Initiated]])</f>
        <v>2018</v>
      </c>
      <c r="AK487" s="67">
        <v>43647</v>
      </c>
      <c r="AL487" s="67" t="str">
        <f>IF(Table1[[#This Row],[Current_Status]]="Complete",IF(Table1[[#This Row],[Project_Description]]&gt;=DATE(2019,7,1),"FY 19 - 20","FY 18 - 19"),"")</f>
        <v/>
      </c>
      <c r="AX487"/>
      <c r="BA487" s="2"/>
    </row>
    <row r="488" spans="1:53" x14ac:dyDescent="0.25">
      <c r="A488" s="129" t="s">
        <v>1279</v>
      </c>
      <c r="B488" s="129" t="s">
        <v>370</v>
      </c>
      <c r="C488" s="129" t="s">
        <v>1279</v>
      </c>
      <c r="D488" s="130" t="b">
        <v>0</v>
      </c>
      <c r="E488" s="129" t="s">
        <v>785</v>
      </c>
      <c r="F488" s="129" t="s">
        <v>4327</v>
      </c>
      <c r="G488" s="133">
        <v>43395</v>
      </c>
      <c r="H488" s="129" t="s">
        <v>739</v>
      </c>
      <c r="I488" s="129" t="s">
        <v>370</v>
      </c>
      <c r="J488" s="129" t="s">
        <v>3354</v>
      </c>
      <c r="K488" s="129" t="s">
        <v>825</v>
      </c>
      <c r="L488" s="129" t="s">
        <v>269</v>
      </c>
      <c r="M488" s="129" t="s">
        <v>1106</v>
      </c>
      <c r="N488" s="129" t="s">
        <v>370</v>
      </c>
      <c r="O488" s="129" t="s">
        <v>338</v>
      </c>
      <c r="P488" s="3"/>
      <c r="Q488" s="129" t="s">
        <v>370</v>
      </c>
      <c r="R488" s="129" t="s">
        <v>419</v>
      </c>
      <c r="S488" s="130" t="b">
        <v>0</v>
      </c>
      <c r="T488" s="3"/>
      <c r="U488" s="3"/>
      <c r="V488" s="131">
        <v>43203</v>
      </c>
      <c r="W488" s="129" t="s">
        <v>370</v>
      </c>
      <c r="X488" s="3"/>
      <c r="Y488" s="3"/>
      <c r="Z488" s="129" t="s">
        <v>370</v>
      </c>
      <c r="AA488" s="3"/>
      <c r="AB488" s="3"/>
      <c r="AC488" s="129" t="s">
        <v>1280</v>
      </c>
      <c r="AD488" s="3"/>
      <c r="AE488" s="129" t="s">
        <v>328</v>
      </c>
      <c r="AF488" s="129" t="s">
        <v>1281</v>
      </c>
      <c r="AG488" s="129" t="s">
        <v>3412</v>
      </c>
      <c r="AH488" s="127" t="str">
        <f t="shared" si="7"/>
        <v>FS</v>
      </c>
      <c r="AI488" s="127" t="b">
        <f>ISNUMBER(SEARCH("IRT",Table1[[#This Row],[Current_Status]]))</f>
        <v>0</v>
      </c>
      <c r="AJ488" s="128">
        <f>YEAR(Table1[[#This Row],[Project_Initiated]])</f>
        <v>2018</v>
      </c>
      <c r="AK488" s="67">
        <v>43647</v>
      </c>
      <c r="AL488" s="67" t="str">
        <f>IF(Table1[[#This Row],[Current_Status]]="Complete",IF(Table1[[#This Row],[Project_Description]]&gt;=DATE(2019,7,1),"FY 19 - 20","FY 18 - 19"),"")</f>
        <v>FY 18 - 19</v>
      </c>
      <c r="AX488"/>
      <c r="BA488" s="2"/>
    </row>
    <row r="489" spans="1:53" x14ac:dyDescent="0.25">
      <c r="A489" s="129" t="s">
        <v>1210</v>
      </c>
      <c r="B489" s="129" t="s">
        <v>370</v>
      </c>
      <c r="C489" s="129" t="s">
        <v>1210</v>
      </c>
      <c r="D489" s="130" t="b">
        <v>0</v>
      </c>
      <c r="E489" s="129" t="s">
        <v>785</v>
      </c>
      <c r="F489" s="129" t="s">
        <v>4333</v>
      </c>
      <c r="G489" s="133">
        <v>43314</v>
      </c>
      <c r="H489" s="129" t="s">
        <v>3306</v>
      </c>
      <c r="I489" s="129" t="s">
        <v>370</v>
      </c>
      <c r="J489" s="129" t="s">
        <v>3354</v>
      </c>
      <c r="K489" s="129" t="s">
        <v>825</v>
      </c>
      <c r="L489" s="129" t="s">
        <v>269</v>
      </c>
      <c r="M489" s="129" t="s">
        <v>1106</v>
      </c>
      <c r="N489" s="129" t="s">
        <v>370</v>
      </c>
      <c r="O489" s="129" t="s">
        <v>338</v>
      </c>
      <c r="P489" s="3"/>
      <c r="Q489" s="129" t="s">
        <v>370</v>
      </c>
      <c r="R489" s="129" t="s">
        <v>400</v>
      </c>
      <c r="S489" s="130" t="b">
        <v>0</v>
      </c>
      <c r="T489" s="3"/>
      <c r="U489" s="3"/>
      <c r="V489" s="131">
        <v>43277</v>
      </c>
      <c r="W489" s="129" t="s">
        <v>370</v>
      </c>
      <c r="X489" s="3"/>
      <c r="Y489" s="3"/>
      <c r="Z489" s="129" t="s">
        <v>370</v>
      </c>
      <c r="AA489" s="3"/>
      <c r="AB489" s="3"/>
      <c r="AC489" s="129" t="s">
        <v>1211</v>
      </c>
      <c r="AD489" s="3"/>
      <c r="AE489" s="129" t="s">
        <v>338</v>
      </c>
      <c r="AF489" s="129" t="s">
        <v>1212</v>
      </c>
      <c r="AG489" s="129" t="s">
        <v>3412</v>
      </c>
      <c r="AH489" s="127" t="str">
        <f t="shared" si="7"/>
        <v>FS</v>
      </c>
      <c r="AI489" s="127" t="b">
        <f>ISNUMBER(SEARCH("IRT",Table1[[#This Row],[Current_Status]]))</f>
        <v>0</v>
      </c>
      <c r="AJ489" s="128">
        <f>YEAR(Table1[[#This Row],[Project_Initiated]])</f>
        <v>2018</v>
      </c>
      <c r="AK489" s="67">
        <v>43647</v>
      </c>
      <c r="AL489" s="67" t="str">
        <f>IF(Table1[[#This Row],[Current_Status]]="Complete",IF(Table1[[#This Row],[Project_Description]]&gt;=DATE(2019,7,1),"FY 19 - 20","FY 18 - 19"),"")</f>
        <v>FY 18 - 19</v>
      </c>
      <c r="AX489"/>
      <c r="BA489" s="2"/>
    </row>
    <row r="490" spans="1:53" x14ac:dyDescent="0.25">
      <c r="A490" s="129" t="s">
        <v>3928</v>
      </c>
      <c r="B490" s="129" t="s">
        <v>370</v>
      </c>
      <c r="C490" s="129" t="s">
        <v>3928</v>
      </c>
      <c r="D490" s="130" t="b">
        <v>0</v>
      </c>
      <c r="E490" s="129" t="s">
        <v>785</v>
      </c>
      <c r="F490" s="129" t="s">
        <v>4335</v>
      </c>
      <c r="G490" s="129"/>
      <c r="H490" s="129" t="s">
        <v>4336</v>
      </c>
      <c r="I490" s="129" t="s">
        <v>4337</v>
      </c>
      <c r="J490" s="129" t="s">
        <v>3355</v>
      </c>
      <c r="K490" s="129" t="s">
        <v>825</v>
      </c>
      <c r="L490" s="129" t="s">
        <v>269</v>
      </c>
      <c r="M490" s="129" t="s">
        <v>1106</v>
      </c>
      <c r="N490" s="129" t="s">
        <v>370</v>
      </c>
      <c r="O490" s="129" t="s">
        <v>314</v>
      </c>
      <c r="P490" s="3"/>
      <c r="Q490" s="129" t="s">
        <v>400</v>
      </c>
      <c r="R490" s="129" t="s">
        <v>370</v>
      </c>
      <c r="S490" s="130" t="b">
        <v>0</v>
      </c>
      <c r="T490" s="3"/>
      <c r="U490" s="3"/>
      <c r="V490" s="131">
        <v>43532</v>
      </c>
      <c r="W490" s="129" t="s">
        <v>370</v>
      </c>
      <c r="X490" s="3"/>
      <c r="Y490" s="3"/>
      <c r="Z490" s="129" t="s">
        <v>370</v>
      </c>
      <c r="AA490" s="3"/>
      <c r="AB490" s="3"/>
      <c r="AC490" s="129" t="s">
        <v>370</v>
      </c>
      <c r="AD490" s="3"/>
      <c r="AE490" s="129" t="s">
        <v>370</v>
      </c>
      <c r="AF490" s="129" t="s">
        <v>370</v>
      </c>
      <c r="AG490" s="129" t="s">
        <v>370</v>
      </c>
      <c r="AH490" s="127" t="str">
        <f t="shared" si="7"/>
        <v>FS</v>
      </c>
      <c r="AI490" s="127" t="b">
        <f>ISNUMBER(SEARCH("IRT",Table1[[#This Row],[Current_Status]]))</f>
        <v>0</v>
      </c>
      <c r="AJ490" s="128">
        <f>YEAR(Table1[[#This Row],[Project_Initiated]])</f>
        <v>2019</v>
      </c>
      <c r="AK490" s="67">
        <v>43647</v>
      </c>
      <c r="AL490" s="67" t="str">
        <f>IF(Table1[[#This Row],[Current_Status]]="Complete",IF(Table1[[#This Row],[Project_Description]]&gt;=DATE(2019,7,1),"FY 19 - 20","FY 18 - 19"),"")</f>
        <v/>
      </c>
      <c r="AX490"/>
      <c r="BA490" s="2"/>
    </row>
    <row r="491" spans="1:53" x14ac:dyDescent="0.25">
      <c r="A491" s="129" t="s">
        <v>3481</v>
      </c>
      <c r="B491" s="129" t="s">
        <v>370</v>
      </c>
      <c r="C491" s="129" t="s">
        <v>3481</v>
      </c>
      <c r="D491" s="130" t="b">
        <v>0</v>
      </c>
      <c r="E491" s="129" t="s">
        <v>354</v>
      </c>
      <c r="F491" s="129" t="s">
        <v>4338</v>
      </c>
      <c r="G491" s="133">
        <v>43497</v>
      </c>
      <c r="H491" s="129" t="s">
        <v>3545</v>
      </c>
      <c r="I491" s="129" t="s">
        <v>3546</v>
      </c>
      <c r="J491" s="129" t="s">
        <v>3354</v>
      </c>
      <c r="K491" s="129" t="s">
        <v>825</v>
      </c>
      <c r="L491" s="129" t="s">
        <v>269</v>
      </c>
      <c r="M491" s="129" t="s">
        <v>1106</v>
      </c>
      <c r="N491" s="129" t="s">
        <v>370</v>
      </c>
      <c r="O491" s="129" t="s">
        <v>314</v>
      </c>
      <c r="P491" s="3"/>
      <c r="Q491" s="129" t="s">
        <v>400</v>
      </c>
      <c r="R491" s="129" t="s">
        <v>370</v>
      </c>
      <c r="S491" s="130" t="b">
        <v>1</v>
      </c>
      <c r="T491" s="3"/>
      <c r="U491" s="3"/>
      <c r="V491" s="131">
        <v>43480</v>
      </c>
      <c r="W491" s="129" t="s">
        <v>370</v>
      </c>
      <c r="X491" s="3"/>
      <c r="Y491" s="3"/>
      <c r="Z491" s="129" t="s">
        <v>370</v>
      </c>
      <c r="AA491" s="3"/>
      <c r="AB491" s="3"/>
      <c r="AC491" s="129" t="s">
        <v>3576</v>
      </c>
      <c r="AD491" s="3"/>
      <c r="AE491" s="129" t="s">
        <v>370</v>
      </c>
      <c r="AF491" s="129" t="s">
        <v>370</v>
      </c>
      <c r="AG491" s="129" t="s">
        <v>370</v>
      </c>
      <c r="AH491" s="127" t="str">
        <f t="shared" si="7"/>
        <v>FS</v>
      </c>
      <c r="AI491" s="127" t="b">
        <f>ISNUMBER(SEARCH("IRT",Table1[[#This Row],[Current_Status]]))</f>
        <v>0</v>
      </c>
      <c r="AJ491" s="128">
        <f>YEAR(Table1[[#This Row],[Project_Initiated]])</f>
        <v>2019</v>
      </c>
      <c r="AK491" s="67">
        <v>43647</v>
      </c>
      <c r="AL491" s="67" t="str">
        <f>IF(Table1[[#This Row],[Current_Status]]="Complete",IF(Table1[[#This Row],[Project_Description]]&gt;=DATE(2019,7,1),"FY 19 - 20","FY 18 - 19"),"")</f>
        <v>FY 18 - 19</v>
      </c>
      <c r="AX491"/>
      <c r="BA491" s="2"/>
    </row>
    <row r="492" spans="1:53" x14ac:dyDescent="0.25">
      <c r="A492" s="129" t="s">
        <v>1271</v>
      </c>
      <c r="B492" s="129" t="s">
        <v>370</v>
      </c>
      <c r="C492" s="129" t="s">
        <v>1271</v>
      </c>
      <c r="D492" s="130" t="b">
        <v>0</v>
      </c>
      <c r="E492" s="129" t="s">
        <v>785</v>
      </c>
      <c r="F492" s="129" t="s">
        <v>4329</v>
      </c>
      <c r="G492" s="133">
        <v>43383</v>
      </c>
      <c r="H492" s="129" t="s">
        <v>809</v>
      </c>
      <c r="I492" s="129" t="s">
        <v>519</v>
      </c>
      <c r="J492" s="129" t="s">
        <v>3354</v>
      </c>
      <c r="K492" s="129" t="s">
        <v>825</v>
      </c>
      <c r="L492" s="129" t="s">
        <v>269</v>
      </c>
      <c r="M492" s="129" t="s">
        <v>1106</v>
      </c>
      <c r="N492" s="129" t="s">
        <v>370</v>
      </c>
      <c r="O492" s="129" t="s">
        <v>314</v>
      </c>
      <c r="P492" s="3"/>
      <c r="Q492" s="129" t="s">
        <v>400</v>
      </c>
      <c r="R492" s="129" t="s">
        <v>370</v>
      </c>
      <c r="S492" s="130" t="b">
        <v>0</v>
      </c>
      <c r="T492" s="3"/>
      <c r="U492" s="3"/>
      <c r="V492" s="131">
        <v>43297</v>
      </c>
      <c r="W492" s="129" t="s">
        <v>370</v>
      </c>
      <c r="X492" s="3"/>
      <c r="Y492" s="3"/>
      <c r="Z492" s="129" t="s">
        <v>370</v>
      </c>
      <c r="AA492" s="3"/>
      <c r="AB492" s="3"/>
      <c r="AC492" s="129" t="s">
        <v>890</v>
      </c>
      <c r="AD492" s="3"/>
      <c r="AE492" s="129" t="s">
        <v>314</v>
      </c>
      <c r="AF492" s="129" t="s">
        <v>890</v>
      </c>
      <c r="AG492" s="129" t="s">
        <v>890</v>
      </c>
      <c r="AH492" s="127" t="str">
        <f t="shared" si="7"/>
        <v>FS</v>
      </c>
      <c r="AI492" s="127" t="b">
        <f>ISNUMBER(SEARCH("IRT",Table1[[#This Row],[Current_Status]]))</f>
        <v>0</v>
      </c>
      <c r="AJ492" s="128">
        <f>YEAR(Table1[[#This Row],[Project_Initiated]])</f>
        <v>2018</v>
      </c>
      <c r="AK492" s="67">
        <v>43647</v>
      </c>
      <c r="AL492" s="67" t="str">
        <f>IF(Table1[[#This Row],[Current_Status]]="Complete",IF(Table1[[#This Row],[Project_Description]]&gt;=DATE(2019,7,1),"FY 19 - 20","FY 18 - 19"),"")</f>
        <v>FY 18 - 19</v>
      </c>
      <c r="AX492"/>
      <c r="BA492" s="2"/>
    </row>
    <row r="493" spans="1:53" x14ac:dyDescent="0.25">
      <c r="A493" s="129" t="s">
        <v>1355</v>
      </c>
      <c r="B493" s="129" t="s">
        <v>370</v>
      </c>
      <c r="C493" s="129" t="s">
        <v>1355</v>
      </c>
      <c r="D493" s="130" t="b">
        <v>0</v>
      </c>
      <c r="E493" s="129" t="s">
        <v>785</v>
      </c>
      <c r="F493" s="129" t="s">
        <v>4339</v>
      </c>
      <c r="G493" s="133">
        <v>43497</v>
      </c>
      <c r="H493" s="129" t="s">
        <v>737</v>
      </c>
      <c r="I493" s="129" t="s">
        <v>3304</v>
      </c>
      <c r="J493" s="129" t="s">
        <v>3354</v>
      </c>
      <c r="K493" s="129" t="s">
        <v>825</v>
      </c>
      <c r="L493" s="129" t="s">
        <v>269</v>
      </c>
      <c r="M493" s="129" t="s">
        <v>1106</v>
      </c>
      <c r="N493" s="129" t="s">
        <v>370</v>
      </c>
      <c r="O493" s="129" t="s">
        <v>314</v>
      </c>
      <c r="P493" s="3"/>
      <c r="Q493" s="129" t="s">
        <v>419</v>
      </c>
      <c r="R493" s="129" t="s">
        <v>370</v>
      </c>
      <c r="S493" s="130" t="b">
        <v>0</v>
      </c>
      <c r="T493" s="3"/>
      <c r="U493" s="3"/>
      <c r="V493" s="131">
        <v>43356</v>
      </c>
      <c r="W493" s="129" t="s">
        <v>370</v>
      </c>
      <c r="X493" s="3"/>
      <c r="Y493" s="3"/>
      <c r="Z493" s="129" t="s">
        <v>370</v>
      </c>
      <c r="AA493" s="3"/>
      <c r="AB493" s="3"/>
      <c r="AC493" s="129" t="s">
        <v>3576</v>
      </c>
      <c r="AD493" s="3"/>
      <c r="AE493" s="129" t="s">
        <v>314</v>
      </c>
      <c r="AF493" s="129" t="s">
        <v>890</v>
      </c>
      <c r="AG493" s="129" t="s">
        <v>890</v>
      </c>
      <c r="AH493" s="127" t="str">
        <f t="shared" si="7"/>
        <v>FS</v>
      </c>
      <c r="AI493" s="127" t="b">
        <f>ISNUMBER(SEARCH("IRT",Table1[[#This Row],[Current_Status]]))</f>
        <v>0</v>
      </c>
      <c r="AJ493" s="128">
        <f>YEAR(Table1[[#This Row],[Project_Initiated]])</f>
        <v>2018</v>
      </c>
      <c r="AK493" s="67">
        <v>43647</v>
      </c>
      <c r="AL493" s="67" t="str">
        <f>IF(Table1[[#This Row],[Current_Status]]="Complete",IF(Table1[[#This Row],[Project_Description]]&gt;=DATE(2019,7,1),"FY 19 - 20","FY 18 - 19"),"")</f>
        <v>FY 18 - 19</v>
      </c>
      <c r="AX493"/>
      <c r="BA493" s="2"/>
    </row>
    <row r="494" spans="1:53" x14ac:dyDescent="0.25">
      <c r="A494" s="129" t="s">
        <v>1394</v>
      </c>
      <c r="B494" s="129" t="s">
        <v>370</v>
      </c>
      <c r="C494" s="129" t="s">
        <v>1394</v>
      </c>
      <c r="D494" s="130" t="b">
        <v>0</v>
      </c>
      <c r="E494" s="129" t="s">
        <v>785</v>
      </c>
      <c r="F494" s="129" t="s">
        <v>4340</v>
      </c>
      <c r="G494" s="133">
        <v>43592</v>
      </c>
      <c r="H494" s="129" t="s">
        <v>809</v>
      </c>
      <c r="I494" s="129" t="s">
        <v>3307</v>
      </c>
      <c r="J494" s="129" t="s">
        <v>3354</v>
      </c>
      <c r="K494" s="129" t="s">
        <v>825</v>
      </c>
      <c r="L494" s="129" t="s">
        <v>269</v>
      </c>
      <c r="M494" s="129" t="s">
        <v>1106</v>
      </c>
      <c r="N494" s="129" t="s">
        <v>370</v>
      </c>
      <c r="O494" s="129" t="s">
        <v>314</v>
      </c>
      <c r="P494" s="3"/>
      <c r="Q494" s="129" t="s">
        <v>339</v>
      </c>
      <c r="R494" s="129" t="s">
        <v>370</v>
      </c>
      <c r="S494" s="130" t="b">
        <v>0</v>
      </c>
      <c r="T494" s="3"/>
      <c r="U494" s="3"/>
      <c r="V494" s="131">
        <v>43392</v>
      </c>
      <c r="W494" s="129" t="s">
        <v>370</v>
      </c>
      <c r="X494" s="3"/>
      <c r="Y494" s="3"/>
      <c r="Z494" s="129" t="s">
        <v>370</v>
      </c>
      <c r="AA494" s="3"/>
      <c r="AB494" s="3"/>
      <c r="AC494" s="129" t="s">
        <v>3825</v>
      </c>
      <c r="AD494" s="3"/>
      <c r="AE494" s="129" t="s">
        <v>314</v>
      </c>
      <c r="AF494" s="129" t="s">
        <v>890</v>
      </c>
      <c r="AG494" s="129" t="s">
        <v>890</v>
      </c>
      <c r="AH494" s="127" t="str">
        <f t="shared" si="7"/>
        <v>FS</v>
      </c>
      <c r="AI494" s="127" t="b">
        <f>ISNUMBER(SEARCH("IRT",Table1[[#This Row],[Current_Status]]))</f>
        <v>0</v>
      </c>
      <c r="AJ494" s="128">
        <f>YEAR(Table1[[#This Row],[Project_Initiated]])</f>
        <v>2018</v>
      </c>
      <c r="AK494" s="67">
        <v>43647</v>
      </c>
      <c r="AL494" s="67" t="str">
        <f>IF(Table1[[#This Row],[Current_Status]]="Complete",IF(Table1[[#This Row],[Project_Description]]&gt;=DATE(2019,7,1),"FY 19 - 20","FY 18 - 19"),"")</f>
        <v>FY 18 - 19</v>
      </c>
      <c r="AX494"/>
      <c r="BA494" s="2"/>
    </row>
    <row r="495" spans="1:53" x14ac:dyDescent="0.25">
      <c r="A495" s="129" t="s">
        <v>272</v>
      </c>
      <c r="B495" s="129" t="s">
        <v>272</v>
      </c>
      <c r="C495" s="129" t="s">
        <v>370</v>
      </c>
      <c r="D495" s="130" t="b">
        <v>0</v>
      </c>
      <c r="E495" s="129" t="s">
        <v>785</v>
      </c>
      <c r="F495" s="129" t="s">
        <v>735</v>
      </c>
      <c r="G495" s="129" t="s">
        <v>273</v>
      </c>
      <c r="H495" s="129" t="s">
        <v>370</v>
      </c>
      <c r="I495" s="129" t="s">
        <v>370</v>
      </c>
      <c r="J495" s="129" t="s">
        <v>4341</v>
      </c>
      <c r="K495" s="129" t="s">
        <v>825</v>
      </c>
      <c r="L495" s="129" t="s">
        <v>269</v>
      </c>
      <c r="M495" s="129" t="s">
        <v>3597</v>
      </c>
      <c r="N495" s="129" t="s">
        <v>370</v>
      </c>
      <c r="O495" s="129" t="s">
        <v>3382</v>
      </c>
      <c r="P495" s="130">
        <v>1</v>
      </c>
      <c r="Q495" s="129" t="s">
        <v>370</v>
      </c>
      <c r="R495" s="129" t="s">
        <v>370</v>
      </c>
      <c r="S495" s="130" t="b">
        <v>0</v>
      </c>
      <c r="T495" s="130">
        <v>350000</v>
      </c>
      <c r="U495" s="3"/>
      <c r="V495" s="131">
        <v>42719</v>
      </c>
      <c r="W495" s="129" t="s">
        <v>4456</v>
      </c>
      <c r="X495" s="131">
        <v>44197</v>
      </c>
      <c r="Y495" s="131">
        <v>44835</v>
      </c>
      <c r="Z495" s="129" t="s">
        <v>370</v>
      </c>
      <c r="AA495" s="3"/>
      <c r="AB495" s="3"/>
      <c r="AC495" s="129" t="s">
        <v>370</v>
      </c>
      <c r="AD495" s="3"/>
      <c r="AE495" s="129" t="s">
        <v>370</v>
      </c>
      <c r="AF495" s="129" t="s">
        <v>370</v>
      </c>
      <c r="AG495" s="129" t="s">
        <v>370</v>
      </c>
      <c r="AH495" s="127" t="str">
        <f t="shared" si="7"/>
        <v>PD&amp;C</v>
      </c>
      <c r="AI495" s="127" t="b">
        <f>ISNUMBER(SEARCH("IRT",Table1[[#This Row],[Current_Status]]))</f>
        <v>0</v>
      </c>
      <c r="AJ495" s="128">
        <f>YEAR(Table1[[#This Row],[Project_Initiated]])</f>
        <v>2016</v>
      </c>
      <c r="AK495" s="67">
        <v>43647</v>
      </c>
      <c r="AL495" s="67" t="str">
        <f>IF(Table1[[#This Row],[Current_Status]]="Complete",IF(Table1[[#This Row],[Project_Description]]&gt;=DATE(2019,7,1),"FY 19 - 20","FY 18 - 19"),"")</f>
        <v/>
      </c>
      <c r="AX495"/>
      <c r="BA495" s="2"/>
    </row>
    <row r="496" spans="1:53" x14ac:dyDescent="0.25">
      <c r="A496" s="129" t="s">
        <v>276</v>
      </c>
      <c r="B496" s="129" t="s">
        <v>276</v>
      </c>
      <c r="C496" s="129" t="s">
        <v>370</v>
      </c>
      <c r="D496" s="130" t="b">
        <v>0</v>
      </c>
      <c r="E496" s="129" t="s">
        <v>785</v>
      </c>
      <c r="F496" s="129" t="s">
        <v>277</v>
      </c>
      <c r="G496" s="129" t="s">
        <v>736</v>
      </c>
      <c r="H496" s="129" t="s">
        <v>737</v>
      </c>
      <c r="I496" s="129" t="s">
        <v>370</v>
      </c>
      <c r="J496" s="129" t="s">
        <v>91</v>
      </c>
      <c r="K496" s="129" t="s">
        <v>825</v>
      </c>
      <c r="L496" s="129" t="s">
        <v>269</v>
      </c>
      <c r="M496" s="129" t="s">
        <v>274</v>
      </c>
      <c r="N496" s="129" t="s">
        <v>370</v>
      </c>
      <c r="O496" s="129" t="s">
        <v>128</v>
      </c>
      <c r="P496" s="130">
        <v>2</v>
      </c>
      <c r="Q496" s="129" t="s">
        <v>370</v>
      </c>
      <c r="R496" s="129" t="s">
        <v>370</v>
      </c>
      <c r="S496" s="130" t="b">
        <v>0</v>
      </c>
      <c r="T496" s="130">
        <v>24700</v>
      </c>
      <c r="U496" s="3"/>
      <c r="V496" s="131">
        <v>43157</v>
      </c>
      <c r="W496" s="129" t="s">
        <v>3814</v>
      </c>
      <c r="X496" s="131">
        <v>43678</v>
      </c>
      <c r="Y496" s="131">
        <v>43738</v>
      </c>
      <c r="Z496" s="129" t="s">
        <v>370</v>
      </c>
      <c r="AA496" s="3"/>
      <c r="AB496" s="3"/>
      <c r="AC496" s="129" t="s">
        <v>370</v>
      </c>
      <c r="AD496" s="3"/>
      <c r="AE496" s="129" t="s">
        <v>370</v>
      </c>
      <c r="AF496" s="129" t="s">
        <v>370</v>
      </c>
      <c r="AG496" s="129" t="s">
        <v>370</v>
      </c>
      <c r="AH496" s="127" t="str">
        <f t="shared" si="7"/>
        <v>PD&amp;C</v>
      </c>
      <c r="AI496" s="127" t="b">
        <f>ISNUMBER(SEARCH("IRT",Table1[[#This Row],[Current_Status]]))</f>
        <v>0</v>
      </c>
      <c r="AJ496" s="128">
        <f>YEAR(Table1[[#This Row],[Project_Initiated]])</f>
        <v>2018</v>
      </c>
      <c r="AK496" s="67">
        <v>43647</v>
      </c>
      <c r="AL496" s="67" t="str">
        <f>IF(Table1[[#This Row],[Current_Status]]="Complete",IF(Table1[[#This Row],[Project_Description]]&gt;=DATE(2019,7,1),"FY 19 - 20","FY 18 - 19"),"")</f>
        <v/>
      </c>
      <c r="AX496"/>
      <c r="BA496" s="2"/>
    </row>
    <row r="497" spans="1:53" x14ac:dyDescent="0.25">
      <c r="A497" s="129" t="s">
        <v>278</v>
      </c>
      <c r="B497" s="129" t="s">
        <v>278</v>
      </c>
      <c r="C497" s="129" t="s">
        <v>370</v>
      </c>
      <c r="D497" s="130" t="b">
        <v>0</v>
      </c>
      <c r="E497" s="129" t="s">
        <v>785</v>
      </c>
      <c r="F497" s="129" t="s">
        <v>279</v>
      </c>
      <c r="G497" s="129" t="s">
        <v>738</v>
      </c>
      <c r="H497" s="129" t="s">
        <v>739</v>
      </c>
      <c r="I497" s="129" t="s">
        <v>370</v>
      </c>
      <c r="J497" s="129" t="s">
        <v>3603</v>
      </c>
      <c r="K497" s="129" t="s">
        <v>825</v>
      </c>
      <c r="L497" s="129" t="s">
        <v>269</v>
      </c>
      <c r="M497" s="129" t="s">
        <v>269</v>
      </c>
      <c r="N497" s="129" t="s">
        <v>370</v>
      </c>
      <c r="O497" s="129" t="s">
        <v>128</v>
      </c>
      <c r="P497" s="130">
        <v>3</v>
      </c>
      <c r="Q497" s="129" t="s">
        <v>370</v>
      </c>
      <c r="R497" s="129" t="s">
        <v>370</v>
      </c>
      <c r="S497" s="130" t="b">
        <v>0</v>
      </c>
      <c r="T497" s="130">
        <v>150000</v>
      </c>
      <c r="U497" s="3"/>
      <c r="V497" s="131">
        <v>42723</v>
      </c>
      <c r="W497" s="129" t="s">
        <v>225</v>
      </c>
      <c r="X497" s="131">
        <v>43709</v>
      </c>
      <c r="Y497" s="131">
        <v>43739</v>
      </c>
      <c r="Z497" s="129" t="s">
        <v>370</v>
      </c>
      <c r="AA497" s="3"/>
      <c r="AB497" s="3"/>
      <c r="AC497" s="129" t="s">
        <v>370</v>
      </c>
      <c r="AD497" s="3"/>
      <c r="AE497" s="129" t="s">
        <v>370</v>
      </c>
      <c r="AF497" s="129" t="s">
        <v>370</v>
      </c>
      <c r="AG497" s="129" t="s">
        <v>370</v>
      </c>
      <c r="AH497" s="127" t="str">
        <f t="shared" si="7"/>
        <v>PD&amp;C</v>
      </c>
      <c r="AI497" s="127" t="b">
        <f>ISNUMBER(SEARCH("IRT",Table1[[#This Row],[Current_Status]]))</f>
        <v>0</v>
      </c>
      <c r="AJ497" s="128">
        <f>YEAR(Table1[[#This Row],[Project_Initiated]])</f>
        <v>2016</v>
      </c>
      <c r="AK497" s="67">
        <v>43647</v>
      </c>
      <c r="AL497" s="67" t="str">
        <f>IF(Table1[[#This Row],[Current_Status]]="Complete",IF(Table1[[#This Row],[Project_Description]]&gt;=DATE(2019,7,1),"FY 19 - 20","FY 18 - 19"),"")</f>
        <v/>
      </c>
      <c r="AX497"/>
      <c r="BA497" s="2"/>
    </row>
    <row r="498" spans="1:53" x14ac:dyDescent="0.25">
      <c r="A498" s="129" t="s">
        <v>267</v>
      </c>
      <c r="B498" s="129" t="s">
        <v>267</v>
      </c>
      <c r="C498" s="129" t="s">
        <v>370</v>
      </c>
      <c r="D498" s="130" t="b">
        <v>0</v>
      </c>
      <c r="E498" s="129" t="s">
        <v>785</v>
      </c>
      <c r="F498" s="129" t="s">
        <v>268</v>
      </c>
      <c r="G498" s="129" t="s">
        <v>734</v>
      </c>
      <c r="H498" s="129" t="s">
        <v>370</v>
      </c>
      <c r="I498" s="129" t="s">
        <v>370</v>
      </c>
      <c r="J498" s="129" t="s">
        <v>270</v>
      </c>
      <c r="K498" s="129" t="s">
        <v>825</v>
      </c>
      <c r="L498" s="129" t="s">
        <v>269</v>
      </c>
      <c r="M498" s="129" t="s">
        <v>269</v>
      </c>
      <c r="N498" s="129" t="s">
        <v>370</v>
      </c>
      <c r="O498" s="129" t="s">
        <v>128</v>
      </c>
      <c r="P498" s="130">
        <v>4</v>
      </c>
      <c r="Q498" s="129" t="s">
        <v>370</v>
      </c>
      <c r="R498" s="129" t="s">
        <v>370</v>
      </c>
      <c r="S498" s="130" t="b">
        <v>0</v>
      </c>
      <c r="T498" s="130">
        <v>0</v>
      </c>
      <c r="U498" s="3"/>
      <c r="V498" s="131">
        <v>42934</v>
      </c>
      <c r="W498" s="129" t="s">
        <v>3547</v>
      </c>
      <c r="X498" s="131">
        <v>43739</v>
      </c>
      <c r="Y498" s="131">
        <v>43739</v>
      </c>
      <c r="Z498" s="129" t="s">
        <v>370</v>
      </c>
      <c r="AA498" s="3"/>
      <c r="AB498" s="3"/>
      <c r="AC498" s="129" t="s">
        <v>370</v>
      </c>
      <c r="AD498" s="3"/>
      <c r="AE498" s="129" t="s">
        <v>370</v>
      </c>
      <c r="AF498" s="129" t="s">
        <v>370</v>
      </c>
      <c r="AG498" s="129" t="s">
        <v>370</v>
      </c>
      <c r="AH498" s="127" t="str">
        <f t="shared" si="7"/>
        <v>PD&amp;C</v>
      </c>
      <c r="AI498" s="127" t="b">
        <f>ISNUMBER(SEARCH("IRT",Table1[[#This Row],[Current_Status]]))</f>
        <v>0</v>
      </c>
      <c r="AJ498" s="128">
        <f>YEAR(Table1[[#This Row],[Project_Initiated]])</f>
        <v>2017</v>
      </c>
      <c r="AK498" s="67">
        <v>43647</v>
      </c>
      <c r="AL498" s="67" t="str">
        <f>IF(Table1[[#This Row],[Current_Status]]="Complete",IF(Table1[[#This Row],[Project_Description]]&gt;=DATE(2019,7,1),"FY 19 - 20","FY 18 - 19"),"")</f>
        <v/>
      </c>
      <c r="AX498"/>
      <c r="BA498" s="2"/>
    </row>
    <row r="499" spans="1:53" x14ac:dyDescent="0.25">
      <c r="A499" s="129" t="s">
        <v>1122</v>
      </c>
      <c r="B499" s="129" t="s">
        <v>370</v>
      </c>
      <c r="C499" s="129" t="s">
        <v>1122</v>
      </c>
      <c r="D499" s="130" t="b">
        <v>0</v>
      </c>
      <c r="E499" s="129" t="s">
        <v>280</v>
      </c>
      <c r="F499" s="129" t="s">
        <v>4343</v>
      </c>
      <c r="G499" s="129" t="s">
        <v>1123</v>
      </c>
      <c r="H499" s="129" t="s">
        <v>803</v>
      </c>
      <c r="I499" s="129" t="s">
        <v>3311</v>
      </c>
      <c r="J499" s="129" t="s">
        <v>3375</v>
      </c>
      <c r="K499" s="129" t="s">
        <v>740</v>
      </c>
      <c r="L499" s="129" t="s">
        <v>741</v>
      </c>
      <c r="M499" s="129" t="s">
        <v>1124</v>
      </c>
      <c r="N499" s="129" t="s">
        <v>370</v>
      </c>
      <c r="O499" s="129" t="s">
        <v>338</v>
      </c>
      <c r="P499" s="3"/>
      <c r="Q499" s="129" t="s">
        <v>370</v>
      </c>
      <c r="R499" s="129" t="s">
        <v>370</v>
      </c>
      <c r="S499" s="130" t="b">
        <v>0</v>
      </c>
      <c r="T499" s="3"/>
      <c r="U499" s="3"/>
      <c r="V499" s="131">
        <v>43195</v>
      </c>
      <c r="W499" s="129" t="s">
        <v>370</v>
      </c>
      <c r="X499" s="3"/>
      <c r="Y499" s="3"/>
      <c r="Z499" s="129" t="s">
        <v>370</v>
      </c>
      <c r="AA499" s="3"/>
      <c r="AB499" s="3"/>
      <c r="AC499" s="129" t="s">
        <v>1125</v>
      </c>
      <c r="AD499" s="3"/>
      <c r="AE499" s="129" t="s">
        <v>328</v>
      </c>
      <c r="AF499" s="129" t="s">
        <v>1126</v>
      </c>
      <c r="AG499" s="129" t="s">
        <v>3411</v>
      </c>
      <c r="AH499" s="127" t="str">
        <f t="shared" si="7"/>
        <v>FS</v>
      </c>
      <c r="AI499" s="127" t="b">
        <f>ISNUMBER(SEARCH("IRT",Table1[[#This Row],[Current_Status]]))</f>
        <v>0</v>
      </c>
      <c r="AJ499" s="128">
        <f>YEAR(Table1[[#This Row],[Project_Initiated]])</f>
        <v>2018</v>
      </c>
      <c r="AK499" s="67">
        <v>43647</v>
      </c>
      <c r="AL499" s="67" t="str">
        <f>IF(Table1[[#This Row],[Current_Status]]="Complete",IF(Table1[[#This Row],[Project_Description]]&gt;=DATE(2019,7,1),"FY 19 - 20","FY 18 - 19"),"")</f>
        <v/>
      </c>
      <c r="AX499"/>
      <c r="BA499" s="2"/>
    </row>
    <row r="500" spans="1:53" x14ac:dyDescent="0.25">
      <c r="A500" s="129" t="s">
        <v>1026</v>
      </c>
      <c r="B500" s="129" t="s">
        <v>370</v>
      </c>
      <c r="C500" s="129" t="s">
        <v>1026</v>
      </c>
      <c r="D500" s="130" t="b">
        <v>0</v>
      </c>
      <c r="E500" s="129" t="s">
        <v>280</v>
      </c>
      <c r="F500" s="129" t="s">
        <v>4342</v>
      </c>
      <c r="G500" s="133">
        <v>43353</v>
      </c>
      <c r="H500" s="129" t="s">
        <v>840</v>
      </c>
      <c r="I500" s="129" t="s">
        <v>3312</v>
      </c>
      <c r="J500" s="129" t="s">
        <v>3354</v>
      </c>
      <c r="K500" s="129" t="s">
        <v>740</v>
      </c>
      <c r="L500" s="129" t="s">
        <v>741</v>
      </c>
      <c r="M500" s="129" t="s">
        <v>1027</v>
      </c>
      <c r="N500" s="129" t="s">
        <v>370</v>
      </c>
      <c r="O500" s="129" t="s">
        <v>338</v>
      </c>
      <c r="P500" s="3"/>
      <c r="Q500" s="129" t="s">
        <v>370</v>
      </c>
      <c r="R500" s="129" t="s">
        <v>370</v>
      </c>
      <c r="S500" s="130" t="b">
        <v>0</v>
      </c>
      <c r="T500" s="3"/>
      <c r="U500" s="3"/>
      <c r="V500" s="131">
        <v>43091</v>
      </c>
      <c r="W500" s="129" t="s">
        <v>370</v>
      </c>
      <c r="X500" s="3"/>
      <c r="Y500" s="3"/>
      <c r="Z500" s="129" t="s">
        <v>370</v>
      </c>
      <c r="AA500" s="3"/>
      <c r="AB500" s="3"/>
      <c r="AC500" s="129" t="s">
        <v>1028</v>
      </c>
      <c r="AD500" s="3"/>
      <c r="AE500" s="129" t="s">
        <v>338</v>
      </c>
      <c r="AF500" s="129" t="s">
        <v>1029</v>
      </c>
      <c r="AG500" s="129" t="s">
        <v>3412</v>
      </c>
      <c r="AH500" s="127" t="str">
        <f t="shared" si="7"/>
        <v>FS</v>
      </c>
      <c r="AI500" s="127" t="b">
        <f>ISNUMBER(SEARCH("IRT",Table1[[#This Row],[Current_Status]]))</f>
        <v>0</v>
      </c>
      <c r="AJ500" s="128">
        <f>YEAR(Table1[[#This Row],[Project_Initiated]])</f>
        <v>2017</v>
      </c>
      <c r="AK500" s="67">
        <v>43647</v>
      </c>
      <c r="AL500" s="67" t="str">
        <f>IF(Table1[[#This Row],[Current_Status]]="Complete",IF(Table1[[#This Row],[Project_Description]]&gt;=DATE(2019,7,1),"FY 19 - 20","FY 18 - 19"),"")</f>
        <v>FY 18 - 19</v>
      </c>
      <c r="AX500"/>
      <c r="BA500" s="2"/>
    </row>
    <row r="501" spans="1:53" x14ac:dyDescent="0.25">
      <c r="A501" s="129" t="s">
        <v>1222</v>
      </c>
      <c r="B501" s="129" t="s">
        <v>370</v>
      </c>
      <c r="C501" s="129" t="s">
        <v>1222</v>
      </c>
      <c r="D501" s="130" t="b">
        <v>0</v>
      </c>
      <c r="E501" s="129" t="s">
        <v>280</v>
      </c>
      <c r="F501" s="129" t="s">
        <v>1223</v>
      </c>
      <c r="G501" s="133">
        <v>43292</v>
      </c>
      <c r="H501" s="129" t="s">
        <v>803</v>
      </c>
      <c r="I501" s="129" t="s">
        <v>3309</v>
      </c>
      <c r="J501" s="129" t="s">
        <v>3354</v>
      </c>
      <c r="K501" s="129" t="s">
        <v>740</v>
      </c>
      <c r="L501" s="129" t="s">
        <v>741</v>
      </c>
      <c r="M501" s="129" t="s">
        <v>1124</v>
      </c>
      <c r="N501" s="129" t="s">
        <v>370</v>
      </c>
      <c r="O501" s="129" t="s">
        <v>338</v>
      </c>
      <c r="P501" s="3"/>
      <c r="Q501" s="129" t="s">
        <v>370</v>
      </c>
      <c r="R501" s="129" t="s">
        <v>370</v>
      </c>
      <c r="S501" s="130" t="b">
        <v>0</v>
      </c>
      <c r="T501" s="3"/>
      <c r="U501" s="3"/>
      <c r="V501" s="131">
        <v>43035</v>
      </c>
      <c r="W501" s="129" t="s">
        <v>370</v>
      </c>
      <c r="X501" s="3"/>
      <c r="Y501" s="3"/>
      <c r="Z501" s="129" t="s">
        <v>370</v>
      </c>
      <c r="AA501" s="3"/>
      <c r="AB501" s="3"/>
      <c r="AC501" s="129" t="s">
        <v>1224</v>
      </c>
      <c r="AD501" s="3"/>
      <c r="AE501" s="129" t="s">
        <v>328</v>
      </c>
      <c r="AF501" s="129" t="s">
        <v>1225</v>
      </c>
      <c r="AG501" s="129" t="s">
        <v>3412</v>
      </c>
      <c r="AH501" s="127" t="str">
        <f t="shared" si="7"/>
        <v>FS</v>
      </c>
      <c r="AI501" s="127" t="b">
        <f>ISNUMBER(SEARCH("IRT",Table1[[#This Row],[Current_Status]]))</f>
        <v>0</v>
      </c>
      <c r="AJ501" s="128">
        <f>YEAR(Table1[[#This Row],[Project_Initiated]])</f>
        <v>2017</v>
      </c>
      <c r="AK501" s="67">
        <v>43647</v>
      </c>
      <c r="AL501" s="67" t="str">
        <f>IF(Table1[[#This Row],[Current_Status]]="Complete",IF(Table1[[#This Row],[Project_Description]]&gt;=DATE(2019,7,1),"FY 19 - 20","FY 18 - 19"),"")</f>
        <v>FY 18 - 19</v>
      </c>
      <c r="AX501"/>
      <c r="BA501" s="2"/>
    </row>
    <row r="502" spans="1:53" x14ac:dyDescent="0.25">
      <c r="A502" s="129" t="s">
        <v>1395</v>
      </c>
      <c r="B502" s="129" t="s">
        <v>370</v>
      </c>
      <c r="C502" s="129" t="s">
        <v>1395</v>
      </c>
      <c r="D502" s="130" t="b">
        <v>0</v>
      </c>
      <c r="E502" s="129" t="s">
        <v>280</v>
      </c>
      <c r="F502" s="129" t="s">
        <v>4344</v>
      </c>
      <c r="G502" s="133">
        <v>43592</v>
      </c>
      <c r="H502" s="129" t="s">
        <v>840</v>
      </c>
      <c r="I502" s="129" t="s">
        <v>3310</v>
      </c>
      <c r="J502" s="129" t="s">
        <v>3354</v>
      </c>
      <c r="K502" s="129" t="s">
        <v>740</v>
      </c>
      <c r="L502" s="129" t="s">
        <v>741</v>
      </c>
      <c r="M502" s="129" t="s">
        <v>1396</v>
      </c>
      <c r="N502" s="129" t="s">
        <v>370</v>
      </c>
      <c r="O502" s="129" t="s">
        <v>314</v>
      </c>
      <c r="P502" s="3"/>
      <c r="Q502" s="129" t="s">
        <v>400</v>
      </c>
      <c r="R502" s="129" t="s">
        <v>370</v>
      </c>
      <c r="S502" s="130" t="b">
        <v>0</v>
      </c>
      <c r="T502" s="3"/>
      <c r="U502" s="3"/>
      <c r="V502" s="131">
        <v>43392</v>
      </c>
      <c r="W502" s="129" t="s">
        <v>370</v>
      </c>
      <c r="X502" s="3"/>
      <c r="Y502" s="3"/>
      <c r="Z502" s="129" t="s">
        <v>370</v>
      </c>
      <c r="AA502" s="3"/>
      <c r="AB502" s="3"/>
      <c r="AC502" s="129" t="s">
        <v>3825</v>
      </c>
      <c r="AD502" s="3"/>
      <c r="AE502" s="129" t="s">
        <v>314</v>
      </c>
      <c r="AF502" s="129" t="s">
        <v>890</v>
      </c>
      <c r="AG502" s="129" t="s">
        <v>890</v>
      </c>
      <c r="AH502" s="127" t="str">
        <f t="shared" si="7"/>
        <v>FS</v>
      </c>
      <c r="AI502" s="127" t="b">
        <f>ISNUMBER(SEARCH("IRT",Table1[[#This Row],[Current_Status]]))</f>
        <v>0</v>
      </c>
      <c r="AJ502" s="128">
        <f>YEAR(Table1[[#This Row],[Project_Initiated]])</f>
        <v>2018</v>
      </c>
      <c r="AK502" s="67">
        <v>43647</v>
      </c>
      <c r="AL502" s="67" t="str">
        <f>IF(Table1[[#This Row],[Current_Status]]="Complete",IF(Table1[[#This Row],[Project_Description]]&gt;=DATE(2019,7,1),"FY 19 - 20","FY 18 - 19"),"")</f>
        <v>FY 18 - 19</v>
      </c>
      <c r="AX502"/>
      <c r="BA502" s="2"/>
    </row>
    <row r="503" spans="1:53" x14ac:dyDescent="0.25">
      <c r="A503" s="129" t="s">
        <v>3483</v>
      </c>
      <c r="B503" s="129" t="s">
        <v>370</v>
      </c>
      <c r="C503" s="129" t="s">
        <v>3483</v>
      </c>
      <c r="D503" s="130" t="b">
        <v>0</v>
      </c>
      <c r="E503" s="129" t="s">
        <v>280</v>
      </c>
      <c r="F503" s="129" t="s">
        <v>4346</v>
      </c>
      <c r="G503" s="133">
        <v>43504</v>
      </c>
      <c r="H503" s="129" t="s">
        <v>796</v>
      </c>
      <c r="I503" s="129" t="s">
        <v>3548</v>
      </c>
      <c r="J503" s="129" t="s">
        <v>3354</v>
      </c>
      <c r="K503" s="129" t="s">
        <v>740</v>
      </c>
      <c r="L503" s="129" t="s">
        <v>741</v>
      </c>
      <c r="M503" s="129" t="s">
        <v>744</v>
      </c>
      <c r="N503" s="129" t="s">
        <v>370</v>
      </c>
      <c r="O503" s="129" t="s">
        <v>314</v>
      </c>
      <c r="P503" s="3"/>
      <c r="Q503" s="129" t="s">
        <v>400</v>
      </c>
      <c r="R503" s="129" t="s">
        <v>370</v>
      </c>
      <c r="S503" s="130" t="b">
        <v>1</v>
      </c>
      <c r="T503" s="3"/>
      <c r="U503" s="3"/>
      <c r="V503" s="131">
        <v>43446</v>
      </c>
      <c r="W503" s="129" t="s">
        <v>370</v>
      </c>
      <c r="X503" s="3"/>
      <c r="Y503" s="3"/>
      <c r="Z503" s="129" t="s">
        <v>370</v>
      </c>
      <c r="AA503" s="3"/>
      <c r="AB503" s="3"/>
      <c r="AC503" s="129" t="s">
        <v>3583</v>
      </c>
      <c r="AD503" s="3"/>
      <c r="AE503" s="129" t="s">
        <v>370</v>
      </c>
      <c r="AF503" s="129" t="s">
        <v>370</v>
      </c>
      <c r="AG503" s="129" t="s">
        <v>370</v>
      </c>
      <c r="AH503" s="127" t="str">
        <f t="shared" si="7"/>
        <v>FS</v>
      </c>
      <c r="AI503" s="127" t="b">
        <f>ISNUMBER(SEARCH("IRT",Table1[[#This Row],[Current_Status]]))</f>
        <v>0</v>
      </c>
      <c r="AJ503" s="128">
        <f>YEAR(Table1[[#This Row],[Project_Initiated]])</f>
        <v>2018</v>
      </c>
      <c r="AK503" s="67">
        <v>43647</v>
      </c>
      <c r="AL503" s="67" t="str">
        <f>IF(Table1[[#This Row],[Current_Status]]="Complete",IF(Table1[[#This Row],[Project_Description]]&gt;=DATE(2019,7,1),"FY 19 - 20","FY 18 - 19"),"")</f>
        <v>FY 18 - 19</v>
      </c>
      <c r="AX503"/>
      <c r="BA503" s="2"/>
    </row>
    <row r="504" spans="1:53" x14ac:dyDescent="0.25">
      <c r="A504" s="129" t="s">
        <v>1248</v>
      </c>
      <c r="B504" s="129" t="s">
        <v>370</v>
      </c>
      <c r="C504" s="129" t="s">
        <v>1248</v>
      </c>
      <c r="D504" s="130" t="b">
        <v>0</v>
      </c>
      <c r="E504" s="129" t="s">
        <v>280</v>
      </c>
      <c r="F504" s="129" t="s">
        <v>4345</v>
      </c>
      <c r="G504" s="133">
        <v>43383</v>
      </c>
      <c r="H504" s="129" t="s">
        <v>796</v>
      </c>
      <c r="I504" s="129" t="s">
        <v>3313</v>
      </c>
      <c r="J504" s="129" t="s">
        <v>3354</v>
      </c>
      <c r="K504" s="129" t="s">
        <v>740</v>
      </c>
      <c r="L504" s="129" t="s">
        <v>741</v>
      </c>
      <c r="M504" s="129" t="s">
        <v>1249</v>
      </c>
      <c r="N504" s="129" t="s">
        <v>370</v>
      </c>
      <c r="O504" s="129" t="s">
        <v>314</v>
      </c>
      <c r="P504" s="3"/>
      <c r="Q504" s="129" t="s">
        <v>400</v>
      </c>
      <c r="R504" s="129" t="s">
        <v>370</v>
      </c>
      <c r="S504" s="130" t="b">
        <v>1</v>
      </c>
      <c r="T504" s="3"/>
      <c r="U504" s="3"/>
      <c r="V504" s="131">
        <v>43283</v>
      </c>
      <c r="W504" s="129" t="s">
        <v>370</v>
      </c>
      <c r="X504" s="3"/>
      <c r="Y504" s="3"/>
      <c r="Z504" s="129" t="s">
        <v>370</v>
      </c>
      <c r="AA504" s="3"/>
      <c r="AB504" s="3"/>
      <c r="AC504" s="129" t="s">
        <v>890</v>
      </c>
      <c r="AD504" s="3"/>
      <c r="AE504" s="129" t="s">
        <v>314</v>
      </c>
      <c r="AF504" s="129" t="s">
        <v>890</v>
      </c>
      <c r="AG504" s="129" t="s">
        <v>890</v>
      </c>
      <c r="AH504" s="127" t="str">
        <f t="shared" si="7"/>
        <v>FS</v>
      </c>
      <c r="AI504" s="127" t="b">
        <f>ISNUMBER(SEARCH("IRT",Table1[[#This Row],[Current_Status]]))</f>
        <v>0</v>
      </c>
      <c r="AJ504" s="128">
        <f>YEAR(Table1[[#This Row],[Project_Initiated]])</f>
        <v>2018</v>
      </c>
      <c r="AK504" s="67">
        <v>43647</v>
      </c>
      <c r="AL504" s="67" t="str">
        <f>IF(Table1[[#This Row],[Current_Status]]="Complete",IF(Table1[[#This Row],[Project_Description]]&gt;=DATE(2019,7,1),"FY 19 - 20","FY 18 - 19"),"")</f>
        <v>FY 18 - 19</v>
      </c>
      <c r="AX504"/>
      <c r="BA504" s="2"/>
    </row>
    <row r="505" spans="1:53" x14ac:dyDescent="0.25">
      <c r="A505" s="129" t="s">
        <v>3482</v>
      </c>
      <c r="B505" s="129" t="s">
        <v>370</v>
      </c>
      <c r="C505" s="129" t="s">
        <v>3482</v>
      </c>
      <c r="D505" s="130" t="b">
        <v>0</v>
      </c>
      <c r="E505" s="129" t="s">
        <v>280</v>
      </c>
      <c r="F505" s="129" t="s">
        <v>4348</v>
      </c>
      <c r="G505" s="133">
        <v>43622</v>
      </c>
      <c r="H505" s="129" t="s">
        <v>2753</v>
      </c>
      <c r="I505" s="129" t="s">
        <v>370</v>
      </c>
      <c r="J505" s="129" t="s">
        <v>3375</v>
      </c>
      <c r="K505" s="129" t="s">
        <v>740</v>
      </c>
      <c r="L505" s="129" t="s">
        <v>741</v>
      </c>
      <c r="M505" s="129" t="s">
        <v>744</v>
      </c>
      <c r="N505" s="129" t="s">
        <v>370</v>
      </c>
      <c r="O505" s="129" t="s">
        <v>314</v>
      </c>
      <c r="P505" s="3"/>
      <c r="Q505" s="129" t="s">
        <v>419</v>
      </c>
      <c r="R505" s="129" t="s">
        <v>370</v>
      </c>
      <c r="S505" s="130" t="b">
        <v>0</v>
      </c>
      <c r="T505" s="3"/>
      <c r="U505" s="3"/>
      <c r="V505" s="131">
        <v>43448</v>
      </c>
      <c r="W505" s="129" t="s">
        <v>370</v>
      </c>
      <c r="X505" s="3"/>
      <c r="Y505" s="3"/>
      <c r="Z505" s="129" t="s">
        <v>370</v>
      </c>
      <c r="AA505" s="3"/>
      <c r="AB505" s="3"/>
      <c r="AC505" s="129" t="s">
        <v>3885</v>
      </c>
      <c r="AD505" s="3"/>
      <c r="AE505" s="129" t="s">
        <v>370</v>
      </c>
      <c r="AF505" s="129" t="s">
        <v>370</v>
      </c>
      <c r="AG505" s="129" t="s">
        <v>370</v>
      </c>
      <c r="AH505" s="127" t="str">
        <f t="shared" si="7"/>
        <v>FS</v>
      </c>
      <c r="AI505" s="127" t="b">
        <f>ISNUMBER(SEARCH("IRT",Table1[[#This Row],[Current_Status]]))</f>
        <v>0</v>
      </c>
      <c r="AJ505" s="128">
        <f>YEAR(Table1[[#This Row],[Project_Initiated]])</f>
        <v>2018</v>
      </c>
      <c r="AK505" s="67">
        <v>43647</v>
      </c>
      <c r="AL505" s="67" t="str">
        <f>IF(Table1[[#This Row],[Current_Status]]="Complete",IF(Table1[[#This Row],[Project_Description]]&gt;=DATE(2019,7,1),"FY 19 - 20","FY 18 - 19"),"")</f>
        <v/>
      </c>
      <c r="AX505"/>
      <c r="BA505" s="2"/>
    </row>
    <row r="506" spans="1:53" x14ac:dyDescent="0.25">
      <c r="A506" s="129" t="s">
        <v>742</v>
      </c>
      <c r="B506" s="129" t="s">
        <v>370</v>
      </c>
      <c r="C506" s="129" t="s">
        <v>742</v>
      </c>
      <c r="D506" s="130" t="b">
        <v>0</v>
      </c>
      <c r="E506" s="129" t="s">
        <v>280</v>
      </c>
      <c r="F506" s="129" t="s">
        <v>4347</v>
      </c>
      <c r="G506" s="133">
        <v>43510</v>
      </c>
      <c r="H506" s="129" t="s">
        <v>796</v>
      </c>
      <c r="I506" s="129" t="s">
        <v>743</v>
      </c>
      <c r="J506" s="129" t="s">
        <v>3354</v>
      </c>
      <c r="K506" s="129" t="s">
        <v>740</v>
      </c>
      <c r="L506" s="129" t="s">
        <v>741</v>
      </c>
      <c r="M506" s="129" t="s">
        <v>744</v>
      </c>
      <c r="N506" s="129" t="s">
        <v>370</v>
      </c>
      <c r="O506" s="129" t="s">
        <v>370</v>
      </c>
      <c r="P506" s="3"/>
      <c r="Q506" s="129" t="s">
        <v>419</v>
      </c>
      <c r="R506" s="129" t="s">
        <v>370</v>
      </c>
      <c r="S506" s="130" t="b">
        <v>0</v>
      </c>
      <c r="T506" s="3"/>
      <c r="U506" s="3"/>
      <c r="V506" s="131">
        <v>43353</v>
      </c>
      <c r="W506" s="129" t="s">
        <v>370</v>
      </c>
      <c r="X506" s="3"/>
      <c r="Y506" s="3"/>
      <c r="Z506" s="129" t="s">
        <v>370</v>
      </c>
      <c r="AA506" s="3"/>
      <c r="AB506" s="3"/>
      <c r="AC506" s="129" t="s">
        <v>3598</v>
      </c>
      <c r="AD506" s="3"/>
      <c r="AE506" s="129" t="s">
        <v>849</v>
      </c>
      <c r="AF506" s="129" t="s">
        <v>3549</v>
      </c>
      <c r="AG506" s="129" t="s">
        <v>3412</v>
      </c>
      <c r="AH506" s="127" t="str">
        <f t="shared" si="7"/>
        <v>FS</v>
      </c>
      <c r="AI506" s="127" t="b">
        <f>ISNUMBER(SEARCH("IRT",Table1[[#This Row],[Current_Status]]))</f>
        <v>0</v>
      </c>
      <c r="AJ506" s="128">
        <f>YEAR(Table1[[#This Row],[Project_Initiated]])</f>
        <v>2018</v>
      </c>
      <c r="AK506" s="67">
        <v>43647</v>
      </c>
      <c r="AL506" s="67" t="str">
        <f>IF(Table1[[#This Row],[Current_Status]]="Complete",IF(Table1[[#This Row],[Project_Description]]&gt;=DATE(2019,7,1),"FY 19 - 20","FY 18 - 19"),"")</f>
        <v>FY 18 - 19</v>
      </c>
      <c r="AX506"/>
      <c r="BA506" s="2"/>
    </row>
    <row r="507" spans="1:53" x14ac:dyDescent="0.25">
      <c r="A507" s="129" t="s">
        <v>745</v>
      </c>
      <c r="B507" s="129" t="s">
        <v>370</v>
      </c>
      <c r="C507" s="129" t="s">
        <v>745</v>
      </c>
      <c r="D507" s="130" t="b">
        <v>0</v>
      </c>
      <c r="E507" s="129" t="s">
        <v>280</v>
      </c>
      <c r="F507" s="129" t="s">
        <v>4349</v>
      </c>
      <c r="G507" s="129" t="s">
        <v>3314</v>
      </c>
      <c r="H507" s="129" t="s">
        <v>796</v>
      </c>
      <c r="I507" s="129" t="s">
        <v>370</v>
      </c>
      <c r="J507" s="129" t="s">
        <v>3372</v>
      </c>
      <c r="K507" s="129" t="s">
        <v>740</v>
      </c>
      <c r="L507" s="129" t="s">
        <v>741</v>
      </c>
      <c r="M507" s="129" t="s">
        <v>744</v>
      </c>
      <c r="N507" s="129" t="s">
        <v>370</v>
      </c>
      <c r="O507" s="129" t="s">
        <v>338</v>
      </c>
      <c r="P507" s="3"/>
      <c r="Q507" s="129" t="s">
        <v>339</v>
      </c>
      <c r="R507" s="129" t="s">
        <v>370</v>
      </c>
      <c r="S507" s="130" t="b">
        <v>0</v>
      </c>
      <c r="T507" s="3"/>
      <c r="U507" s="3"/>
      <c r="V507" s="131">
        <v>43350</v>
      </c>
      <c r="W507" s="129" t="s">
        <v>370</v>
      </c>
      <c r="X507" s="3"/>
      <c r="Y507" s="3"/>
      <c r="Z507" s="129" t="s">
        <v>370</v>
      </c>
      <c r="AA507" s="3"/>
      <c r="AB507" s="3"/>
      <c r="AC507" s="129" t="s">
        <v>3315</v>
      </c>
      <c r="AD507" s="3"/>
      <c r="AE507" s="129" t="s">
        <v>849</v>
      </c>
      <c r="AF507" s="129" t="s">
        <v>3550</v>
      </c>
      <c r="AG507" s="129" t="s">
        <v>3412</v>
      </c>
      <c r="AH507" s="127" t="str">
        <f t="shared" si="7"/>
        <v>FS</v>
      </c>
      <c r="AI507" s="127" t="b">
        <f>ISNUMBER(SEARCH("IRT",Table1[[#This Row],[Current_Status]]))</f>
        <v>0</v>
      </c>
      <c r="AJ507" s="128">
        <f>YEAR(Table1[[#This Row],[Project_Initiated]])</f>
        <v>2018</v>
      </c>
      <c r="AK507" s="67">
        <v>43647</v>
      </c>
      <c r="AL507" s="67" t="str">
        <f>IF(Table1[[#This Row],[Current_Status]]="Complete",IF(Table1[[#This Row],[Project_Description]]&gt;=DATE(2019,7,1),"FY 19 - 20","FY 18 - 19"),"")</f>
        <v/>
      </c>
      <c r="AX507"/>
      <c r="BA507" s="2"/>
    </row>
    <row r="508" spans="1:53" x14ac:dyDescent="0.25">
      <c r="A508" s="129" t="s">
        <v>746</v>
      </c>
      <c r="B508" s="129" t="s">
        <v>370</v>
      </c>
      <c r="C508" s="129" t="s">
        <v>746</v>
      </c>
      <c r="D508" s="130" t="b">
        <v>0</v>
      </c>
      <c r="E508" s="129" t="s">
        <v>280</v>
      </c>
      <c r="F508" s="129" t="s">
        <v>4350</v>
      </c>
      <c r="G508" s="129" t="s">
        <v>3664</v>
      </c>
      <c r="H508" s="129" t="s">
        <v>803</v>
      </c>
      <c r="I508" s="129" t="s">
        <v>370</v>
      </c>
      <c r="J508" s="129" t="s">
        <v>3354</v>
      </c>
      <c r="K508" s="129" t="s">
        <v>740</v>
      </c>
      <c r="L508" s="129" t="s">
        <v>741</v>
      </c>
      <c r="M508" s="129" t="s">
        <v>744</v>
      </c>
      <c r="N508" s="129" t="s">
        <v>370</v>
      </c>
      <c r="O508" s="129" t="s">
        <v>338</v>
      </c>
      <c r="P508" s="3"/>
      <c r="Q508" s="129" t="s">
        <v>422</v>
      </c>
      <c r="R508" s="129" t="s">
        <v>370</v>
      </c>
      <c r="S508" s="130" t="b">
        <v>0</v>
      </c>
      <c r="T508" s="3"/>
      <c r="U508" s="3"/>
      <c r="V508" s="131">
        <v>43350</v>
      </c>
      <c r="W508" s="129" t="s">
        <v>370</v>
      </c>
      <c r="X508" s="3"/>
      <c r="Y508" s="3"/>
      <c r="Z508" s="129" t="s">
        <v>370</v>
      </c>
      <c r="AA508" s="3"/>
      <c r="AB508" s="3"/>
      <c r="AC508" s="129" t="s">
        <v>4533</v>
      </c>
      <c r="AD508" s="131">
        <v>43402</v>
      </c>
      <c r="AE508" s="129" t="s">
        <v>849</v>
      </c>
      <c r="AF508" s="129" t="s">
        <v>3778</v>
      </c>
      <c r="AG508" s="129" t="s">
        <v>3412</v>
      </c>
      <c r="AH508" s="127" t="str">
        <f t="shared" si="7"/>
        <v>FS</v>
      </c>
      <c r="AI508" s="127" t="b">
        <f>ISNUMBER(SEARCH("IRT",Table1[[#This Row],[Current_Status]]))</f>
        <v>0</v>
      </c>
      <c r="AJ508" s="128">
        <f>YEAR(Table1[[#This Row],[Project_Initiated]])</f>
        <v>2018</v>
      </c>
      <c r="AK508" s="67">
        <v>43647</v>
      </c>
      <c r="AL508" s="67" t="str">
        <f>IF(Table1[[#This Row],[Current_Status]]="Complete",IF(Table1[[#This Row],[Project_Description]]&gt;=DATE(2019,7,1),"FY 19 - 20","FY 18 - 19"),"")</f>
        <v>FY 19 - 20</v>
      </c>
      <c r="AX508"/>
      <c r="BA508" s="2"/>
    </row>
    <row r="509" spans="1:53" x14ac:dyDescent="0.25">
      <c r="A509" s="129" t="s">
        <v>747</v>
      </c>
      <c r="B509" s="129" t="s">
        <v>370</v>
      </c>
      <c r="C509" s="129" t="s">
        <v>747</v>
      </c>
      <c r="D509" s="130" t="b">
        <v>0</v>
      </c>
      <c r="E509" s="129" t="s">
        <v>280</v>
      </c>
      <c r="F509" s="129" t="s">
        <v>4351</v>
      </c>
      <c r="G509" s="133">
        <v>43586</v>
      </c>
      <c r="H509" s="129" t="s">
        <v>796</v>
      </c>
      <c r="I509" s="129" t="s">
        <v>748</v>
      </c>
      <c r="J509" s="129" t="s">
        <v>3354</v>
      </c>
      <c r="K509" s="129" t="s">
        <v>740</v>
      </c>
      <c r="L509" s="129" t="s">
        <v>741</v>
      </c>
      <c r="M509" s="129" t="s">
        <v>749</v>
      </c>
      <c r="N509" s="129" t="s">
        <v>370</v>
      </c>
      <c r="O509" s="129" t="s">
        <v>338</v>
      </c>
      <c r="P509" s="3"/>
      <c r="Q509" s="129" t="s">
        <v>423</v>
      </c>
      <c r="R509" s="129" t="s">
        <v>400</v>
      </c>
      <c r="S509" s="130" t="b">
        <v>0</v>
      </c>
      <c r="T509" s="3"/>
      <c r="U509" s="3"/>
      <c r="V509" s="131">
        <v>43298</v>
      </c>
      <c r="W509" s="129" t="s">
        <v>370</v>
      </c>
      <c r="X509" s="3"/>
      <c r="Y509" s="3"/>
      <c r="Z509" s="129" t="s">
        <v>370</v>
      </c>
      <c r="AA509" s="3"/>
      <c r="AB509" s="3"/>
      <c r="AC509" s="129" t="s">
        <v>3815</v>
      </c>
      <c r="AD509" s="131">
        <v>43390</v>
      </c>
      <c r="AE509" s="129" t="s">
        <v>849</v>
      </c>
      <c r="AF509" s="129" t="s">
        <v>3779</v>
      </c>
      <c r="AG509" s="129" t="s">
        <v>3412</v>
      </c>
      <c r="AH509" s="127" t="str">
        <f t="shared" si="7"/>
        <v>FS</v>
      </c>
      <c r="AI509" s="127" t="b">
        <f>ISNUMBER(SEARCH("IRT",Table1[[#This Row],[Current_Status]]))</f>
        <v>0</v>
      </c>
      <c r="AJ509" s="128">
        <f>YEAR(Table1[[#This Row],[Project_Initiated]])</f>
        <v>2018</v>
      </c>
      <c r="AK509" s="67">
        <v>43647</v>
      </c>
      <c r="AL509" s="67" t="str">
        <f>IF(Table1[[#This Row],[Current_Status]]="Complete",IF(Table1[[#This Row],[Project_Description]]&gt;=DATE(2019,7,1),"FY 19 - 20","FY 18 - 19"),"")</f>
        <v>FY 18 - 19</v>
      </c>
      <c r="AX509"/>
      <c r="BA509" s="2"/>
    </row>
    <row r="510" spans="1:53" x14ac:dyDescent="0.25">
      <c r="A510" s="129" t="s">
        <v>1214</v>
      </c>
      <c r="B510" s="129" t="s">
        <v>370</v>
      </c>
      <c r="C510" s="129" t="s">
        <v>1214</v>
      </c>
      <c r="D510" s="130" t="b">
        <v>0</v>
      </c>
      <c r="E510" s="129" t="s">
        <v>280</v>
      </c>
      <c r="F510" s="129" t="s">
        <v>4352</v>
      </c>
      <c r="G510" s="133">
        <v>43383</v>
      </c>
      <c r="H510" s="129" t="s">
        <v>803</v>
      </c>
      <c r="I510" s="129" t="s">
        <v>370</v>
      </c>
      <c r="J510" s="129" t="s">
        <v>3354</v>
      </c>
      <c r="K510" s="129" t="s">
        <v>740</v>
      </c>
      <c r="L510" s="129" t="s">
        <v>741</v>
      </c>
      <c r="M510" s="129" t="s">
        <v>1215</v>
      </c>
      <c r="N510" s="129" t="s">
        <v>370</v>
      </c>
      <c r="O510" s="129" t="s">
        <v>314</v>
      </c>
      <c r="P510" s="3"/>
      <c r="Q510" s="129" t="s">
        <v>425</v>
      </c>
      <c r="R510" s="129" t="s">
        <v>370</v>
      </c>
      <c r="S510" s="130" t="b">
        <v>1</v>
      </c>
      <c r="T510" s="3"/>
      <c r="U510" s="3"/>
      <c r="V510" s="131">
        <v>43279</v>
      </c>
      <c r="W510" s="129" t="s">
        <v>370</v>
      </c>
      <c r="X510" s="3"/>
      <c r="Y510" s="3"/>
      <c r="Z510" s="129" t="s">
        <v>370</v>
      </c>
      <c r="AA510" s="3"/>
      <c r="AB510" s="3"/>
      <c r="AC510" s="129" t="s">
        <v>890</v>
      </c>
      <c r="AD510" s="3"/>
      <c r="AE510" s="129" t="s">
        <v>314</v>
      </c>
      <c r="AF510" s="129" t="s">
        <v>890</v>
      </c>
      <c r="AG510" s="129" t="s">
        <v>890</v>
      </c>
      <c r="AH510" s="127" t="str">
        <f t="shared" si="7"/>
        <v>FS</v>
      </c>
      <c r="AI510" s="127" t="b">
        <f>ISNUMBER(SEARCH("IRT",Table1[[#This Row],[Current_Status]]))</f>
        <v>0</v>
      </c>
      <c r="AJ510" s="128">
        <f>YEAR(Table1[[#This Row],[Project_Initiated]])</f>
        <v>2018</v>
      </c>
      <c r="AK510" s="67">
        <v>43647</v>
      </c>
      <c r="AL510" s="67" t="str">
        <f>IF(Table1[[#This Row],[Current_Status]]="Complete",IF(Table1[[#This Row],[Project_Description]]&gt;=DATE(2019,7,1),"FY 19 - 20","FY 18 - 19"),"")</f>
        <v>FY 18 - 19</v>
      </c>
      <c r="AX510"/>
      <c r="BA510" s="2"/>
    </row>
    <row r="511" spans="1:53" x14ac:dyDescent="0.25">
      <c r="A511" s="129" t="s">
        <v>1252</v>
      </c>
      <c r="B511" s="129" t="s">
        <v>370</v>
      </c>
      <c r="C511" s="129" t="s">
        <v>1252</v>
      </c>
      <c r="D511" s="130" t="b">
        <v>0</v>
      </c>
      <c r="E511" s="129" t="s">
        <v>280</v>
      </c>
      <c r="F511" s="129" t="s">
        <v>4353</v>
      </c>
      <c r="G511" s="133">
        <v>43383</v>
      </c>
      <c r="H511" s="129" t="s">
        <v>796</v>
      </c>
      <c r="I511" s="129" t="s">
        <v>3316</v>
      </c>
      <c r="J511" s="129" t="s">
        <v>3354</v>
      </c>
      <c r="K511" s="129" t="s">
        <v>740</v>
      </c>
      <c r="L511" s="129" t="s">
        <v>741</v>
      </c>
      <c r="M511" s="129" t="s">
        <v>1253</v>
      </c>
      <c r="N511" s="129" t="s">
        <v>370</v>
      </c>
      <c r="O511" s="129" t="s">
        <v>314</v>
      </c>
      <c r="P511" s="3"/>
      <c r="Q511" s="129" t="s">
        <v>426</v>
      </c>
      <c r="R511" s="129" t="s">
        <v>370</v>
      </c>
      <c r="S511" s="130" t="b">
        <v>1</v>
      </c>
      <c r="T511" s="3"/>
      <c r="U511" s="3"/>
      <c r="V511" s="131">
        <v>43287</v>
      </c>
      <c r="W511" s="129" t="s">
        <v>370</v>
      </c>
      <c r="X511" s="3"/>
      <c r="Y511" s="3"/>
      <c r="Z511" s="129" t="s">
        <v>370</v>
      </c>
      <c r="AA511" s="3"/>
      <c r="AB511" s="3"/>
      <c r="AC511" s="129" t="s">
        <v>890</v>
      </c>
      <c r="AD511" s="3"/>
      <c r="AE511" s="129" t="s">
        <v>314</v>
      </c>
      <c r="AF511" s="129" t="s">
        <v>890</v>
      </c>
      <c r="AG511" s="129" t="s">
        <v>890</v>
      </c>
      <c r="AH511" s="127" t="str">
        <f t="shared" si="7"/>
        <v>FS</v>
      </c>
      <c r="AI511" s="127" t="b">
        <f>ISNUMBER(SEARCH("IRT",Table1[[#This Row],[Current_Status]]))</f>
        <v>0</v>
      </c>
      <c r="AJ511" s="128">
        <f>YEAR(Table1[[#This Row],[Project_Initiated]])</f>
        <v>2018</v>
      </c>
      <c r="AK511" s="67">
        <v>43647</v>
      </c>
      <c r="AL511" s="67" t="str">
        <f>IF(Table1[[#This Row],[Current_Status]]="Complete",IF(Table1[[#This Row],[Project_Description]]&gt;=DATE(2019,7,1),"FY 19 - 20","FY 18 - 19"),"")</f>
        <v>FY 18 - 19</v>
      </c>
      <c r="AX511"/>
      <c r="BA511" s="2"/>
    </row>
    <row r="512" spans="1:53" x14ac:dyDescent="0.25">
      <c r="A512" s="129" t="s">
        <v>1254</v>
      </c>
      <c r="B512" s="129" t="s">
        <v>370</v>
      </c>
      <c r="C512" s="129" t="s">
        <v>1254</v>
      </c>
      <c r="D512" s="130" t="b">
        <v>0</v>
      </c>
      <c r="E512" s="129" t="s">
        <v>280</v>
      </c>
      <c r="F512" s="129" t="s">
        <v>4354</v>
      </c>
      <c r="G512" s="133">
        <v>43383</v>
      </c>
      <c r="H512" s="129" t="s">
        <v>796</v>
      </c>
      <c r="I512" s="129" t="s">
        <v>3317</v>
      </c>
      <c r="J512" s="129" t="s">
        <v>3354</v>
      </c>
      <c r="K512" s="129" t="s">
        <v>740</v>
      </c>
      <c r="L512" s="129" t="s">
        <v>741</v>
      </c>
      <c r="M512" s="129" t="s">
        <v>1253</v>
      </c>
      <c r="N512" s="129" t="s">
        <v>370</v>
      </c>
      <c r="O512" s="129" t="s">
        <v>314</v>
      </c>
      <c r="P512" s="3"/>
      <c r="Q512" s="129" t="s">
        <v>427</v>
      </c>
      <c r="R512" s="129" t="s">
        <v>370</v>
      </c>
      <c r="S512" s="130" t="b">
        <v>1</v>
      </c>
      <c r="T512" s="3"/>
      <c r="U512" s="3"/>
      <c r="V512" s="131">
        <v>43290</v>
      </c>
      <c r="W512" s="129" t="s">
        <v>370</v>
      </c>
      <c r="X512" s="3"/>
      <c r="Y512" s="3"/>
      <c r="Z512" s="129" t="s">
        <v>370</v>
      </c>
      <c r="AA512" s="3"/>
      <c r="AB512" s="3"/>
      <c r="AC512" s="129" t="s">
        <v>890</v>
      </c>
      <c r="AD512" s="3"/>
      <c r="AE512" s="129" t="s">
        <v>314</v>
      </c>
      <c r="AF512" s="129" t="s">
        <v>890</v>
      </c>
      <c r="AG512" s="129" t="s">
        <v>890</v>
      </c>
      <c r="AH512" s="127" t="str">
        <f t="shared" si="7"/>
        <v>FS</v>
      </c>
      <c r="AI512" s="127" t="b">
        <f>ISNUMBER(SEARCH("IRT",Table1[[#This Row],[Current_Status]]))</f>
        <v>0</v>
      </c>
      <c r="AJ512" s="128">
        <f>YEAR(Table1[[#This Row],[Project_Initiated]])</f>
        <v>2018</v>
      </c>
      <c r="AK512" s="67">
        <v>43647</v>
      </c>
      <c r="AL512" s="67" t="str">
        <f>IF(Table1[[#This Row],[Current_Status]]="Complete",IF(Table1[[#This Row],[Project_Description]]&gt;=DATE(2019,7,1),"FY 19 - 20","FY 18 - 19"),"")</f>
        <v>FY 18 - 19</v>
      </c>
      <c r="AX512"/>
      <c r="BA512" s="2"/>
    </row>
    <row r="513" spans="1:53" x14ac:dyDescent="0.25">
      <c r="A513" s="129" t="s">
        <v>1399</v>
      </c>
      <c r="B513" s="129" t="s">
        <v>370</v>
      </c>
      <c r="C513" s="129" t="s">
        <v>1399</v>
      </c>
      <c r="D513" s="130" t="b">
        <v>0</v>
      </c>
      <c r="E513" s="129" t="s">
        <v>280</v>
      </c>
      <c r="F513" s="129" t="s">
        <v>1400</v>
      </c>
      <c r="G513" s="129" t="s">
        <v>1401</v>
      </c>
      <c r="H513" s="129" t="s">
        <v>720</v>
      </c>
      <c r="I513" s="129" t="s">
        <v>3318</v>
      </c>
      <c r="J513" s="129" t="s">
        <v>3375</v>
      </c>
      <c r="K513" s="129" t="s">
        <v>740</v>
      </c>
      <c r="L513" s="129" t="s">
        <v>741</v>
      </c>
      <c r="M513" s="129" t="s">
        <v>749</v>
      </c>
      <c r="N513" s="129" t="s">
        <v>370</v>
      </c>
      <c r="O513" s="129" t="s">
        <v>338</v>
      </c>
      <c r="P513" s="3"/>
      <c r="Q513" s="129" t="s">
        <v>839</v>
      </c>
      <c r="R513" s="129" t="s">
        <v>419</v>
      </c>
      <c r="S513" s="130" t="b">
        <v>0</v>
      </c>
      <c r="T513" s="3"/>
      <c r="U513" s="3"/>
      <c r="V513" s="131">
        <v>43298</v>
      </c>
      <c r="W513" s="129" t="s">
        <v>370</v>
      </c>
      <c r="X513" s="3"/>
      <c r="Y513" s="3"/>
      <c r="Z513" s="129" t="s">
        <v>370</v>
      </c>
      <c r="AA513" s="3"/>
      <c r="AB513" s="3"/>
      <c r="AC513" s="129" t="s">
        <v>370</v>
      </c>
      <c r="AD513" s="3"/>
      <c r="AE513" s="129" t="s">
        <v>849</v>
      </c>
      <c r="AF513" s="129" t="s">
        <v>3551</v>
      </c>
      <c r="AG513" s="129" t="s">
        <v>3412</v>
      </c>
      <c r="AH513" s="127" t="str">
        <f t="shared" si="7"/>
        <v>FS</v>
      </c>
      <c r="AI513" s="127" t="b">
        <f>ISNUMBER(SEARCH("IRT",Table1[[#This Row],[Current_Status]]))</f>
        <v>0</v>
      </c>
      <c r="AJ513" s="128">
        <f>YEAR(Table1[[#This Row],[Project_Initiated]])</f>
        <v>2018</v>
      </c>
      <c r="AK513" s="67">
        <v>43647</v>
      </c>
      <c r="AL513" s="67" t="str">
        <f>IF(Table1[[#This Row],[Current_Status]]="Complete",IF(Table1[[#This Row],[Project_Description]]&gt;=DATE(2019,7,1),"FY 19 - 20","FY 18 - 19"),"")</f>
        <v/>
      </c>
      <c r="AX513"/>
      <c r="BA513" s="2"/>
    </row>
    <row r="514" spans="1:53" x14ac:dyDescent="0.25">
      <c r="A514" s="129" t="s">
        <v>750</v>
      </c>
      <c r="B514" s="129" t="s">
        <v>370</v>
      </c>
      <c r="C514" s="129" t="s">
        <v>750</v>
      </c>
      <c r="D514" s="130" t="b">
        <v>0</v>
      </c>
      <c r="E514" s="129" t="s">
        <v>280</v>
      </c>
      <c r="F514" s="129" t="s">
        <v>4355</v>
      </c>
      <c r="G514" s="129" t="s">
        <v>751</v>
      </c>
      <c r="H514" s="129" t="s">
        <v>840</v>
      </c>
      <c r="I514" s="129" t="s">
        <v>3319</v>
      </c>
      <c r="J514" s="129" t="s">
        <v>3372</v>
      </c>
      <c r="K514" s="129" t="s">
        <v>740</v>
      </c>
      <c r="L514" s="129" t="s">
        <v>741</v>
      </c>
      <c r="M514" s="129" t="s">
        <v>749</v>
      </c>
      <c r="N514" s="129" t="s">
        <v>370</v>
      </c>
      <c r="O514" s="129" t="s">
        <v>338</v>
      </c>
      <c r="P514" s="3"/>
      <c r="Q514" s="129" t="s">
        <v>332</v>
      </c>
      <c r="R514" s="129" t="s">
        <v>332</v>
      </c>
      <c r="S514" s="130" t="b">
        <v>0</v>
      </c>
      <c r="T514" s="3"/>
      <c r="U514" s="3"/>
      <c r="V514" s="131">
        <v>43204</v>
      </c>
      <c r="W514" s="129" t="s">
        <v>370</v>
      </c>
      <c r="X514" s="3"/>
      <c r="Y514" s="3"/>
      <c r="Z514" s="129" t="s">
        <v>370</v>
      </c>
      <c r="AA514" s="3"/>
      <c r="AB514" s="3"/>
      <c r="AC514" s="129" t="s">
        <v>1144</v>
      </c>
      <c r="AD514" s="3"/>
      <c r="AE514" s="129" t="s">
        <v>328</v>
      </c>
      <c r="AF514" s="129" t="s">
        <v>3665</v>
      </c>
      <c r="AG514" s="129" t="s">
        <v>3412</v>
      </c>
      <c r="AH514" s="127" t="str">
        <f t="shared" si="7"/>
        <v>FS</v>
      </c>
      <c r="AI514" s="127" t="b">
        <f>ISNUMBER(SEARCH("IRT",Table1[[#This Row],[Current_Status]]))</f>
        <v>0</v>
      </c>
      <c r="AJ514" s="128">
        <f>YEAR(Table1[[#This Row],[Project_Initiated]])</f>
        <v>2018</v>
      </c>
      <c r="AK514" s="67">
        <v>43647</v>
      </c>
      <c r="AL514" s="67" t="str">
        <f>IF(Table1[[#This Row],[Current_Status]]="Complete",IF(Table1[[#This Row],[Project_Description]]&gt;=DATE(2019,7,1),"FY 19 - 20","FY 18 - 19"),"")</f>
        <v/>
      </c>
      <c r="AX514"/>
      <c r="BA514" s="2"/>
    </row>
    <row r="515" spans="1:53" x14ac:dyDescent="0.25">
      <c r="A515" s="129" t="s">
        <v>3363</v>
      </c>
      <c r="B515" s="129" t="s">
        <v>3363</v>
      </c>
      <c r="C515" s="129" t="s">
        <v>370</v>
      </c>
      <c r="D515" s="130" t="b">
        <v>0</v>
      </c>
      <c r="E515" s="129" t="s">
        <v>280</v>
      </c>
      <c r="F515" s="129" t="s">
        <v>3364</v>
      </c>
      <c r="G515" s="129" t="s">
        <v>3365</v>
      </c>
      <c r="H515" s="129" t="s">
        <v>370</v>
      </c>
      <c r="I515" s="129" t="s">
        <v>370</v>
      </c>
      <c r="J515" s="129" t="s">
        <v>3419</v>
      </c>
      <c r="K515" s="129" t="s">
        <v>740</v>
      </c>
      <c r="L515" s="129" t="s">
        <v>741</v>
      </c>
      <c r="M515" s="129" t="s">
        <v>3366</v>
      </c>
      <c r="N515" s="129" t="s">
        <v>370</v>
      </c>
      <c r="O515" s="129" t="s">
        <v>345</v>
      </c>
      <c r="P515" s="130">
        <v>1</v>
      </c>
      <c r="Q515" s="129" t="s">
        <v>370</v>
      </c>
      <c r="R515" s="129" t="s">
        <v>370</v>
      </c>
      <c r="S515" s="130" t="b">
        <v>0</v>
      </c>
      <c r="T515" s="130">
        <v>2740000</v>
      </c>
      <c r="U515" s="3"/>
      <c r="V515" s="131">
        <v>41458</v>
      </c>
      <c r="W515" s="129" t="s">
        <v>3552</v>
      </c>
      <c r="X515" s="131">
        <v>42644</v>
      </c>
      <c r="Y515" s="131">
        <v>43040</v>
      </c>
      <c r="Z515" s="129" t="s">
        <v>370</v>
      </c>
      <c r="AA515" s="3"/>
      <c r="AB515" s="3"/>
      <c r="AC515" s="129" t="s">
        <v>370</v>
      </c>
      <c r="AD515" s="3"/>
      <c r="AE515" s="129" t="s">
        <v>370</v>
      </c>
      <c r="AF515" s="129" t="s">
        <v>370</v>
      </c>
      <c r="AG515" s="129" t="s">
        <v>370</v>
      </c>
      <c r="AH515" s="127" t="str">
        <f t="shared" ref="AH515:AH564" si="8">IF(LEN(A515)&gt;6,"FS","PD&amp;C")</f>
        <v>PD&amp;C</v>
      </c>
      <c r="AI515" s="127" t="b">
        <f>ISNUMBER(SEARCH("IRT",Table1[[#This Row],[Current_Status]]))</f>
        <v>0</v>
      </c>
      <c r="AJ515" s="128">
        <f>YEAR(Table1[[#This Row],[Project_Initiated]])</f>
        <v>2013</v>
      </c>
      <c r="AK515" s="67">
        <v>43647</v>
      </c>
      <c r="AL515" s="67" t="str">
        <f>IF(Table1[[#This Row],[Current_Status]]="Complete",IF(Table1[[#This Row],[Project_Description]]&gt;=DATE(2019,7,1),"FY 19 - 20","FY 18 - 19"),"")</f>
        <v/>
      </c>
      <c r="AX515"/>
      <c r="BA515" s="2"/>
    </row>
    <row r="516" spans="1:53" x14ac:dyDescent="0.25">
      <c r="A516" s="129" t="s">
        <v>283</v>
      </c>
      <c r="B516" s="129" t="s">
        <v>283</v>
      </c>
      <c r="C516" s="129" t="s">
        <v>370</v>
      </c>
      <c r="D516" s="130" t="b">
        <v>0</v>
      </c>
      <c r="E516" s="129" t="s">
        <v>280</v>
      </c>
      <c r="F516" s="129" t="s">
        <v>284</v>
      </c>
      <c r="G516" s="129" t="s">
        <v>752</v>
      </c>
      <c r="H516" s="129" t="s">
        <v>370</v>
      </c>
      <c r="I516" s="129" t="s">
        <v>370</v>
      </c>
      <c r="J516" s="129" t="s">
        <v>3601</v>
      </c>
      <c r="K516" s="129" t="s">
        <v>740</v>
      </c>
      <c r="L516" s="129" t="s">
        <v>741</v>
      </c>
      <c r="M516" s="129" t="s">
        <v>37</v>
      </c>
      <c r="N516" s="129" t="s">
        <v>370</v>
      </c>
      <c r="O516" s="129" t="s">
        <v>128</v>
      </c>
      <c r="P516" s="130">
        <v>99</v>
      </c>
      <c r="Q516" s="129" t="s">
        <v>370</v>
      </c>
      <c r="R516" s="129" t="s">
        <v>370</v>
      </c>
      <c r="S516" s="130" t="b">
        <v>0</v>
      </c>
      <c r="T516" s="130">
        <v>2250000</v>
      </c>
      <c r="U516" s="3"/>
      <c r="V516" s="131">
        <v>42436</v>
      </c>
      <c r="W516" s="129" t="s">
        <v>3602</v>
      </c>
      <c r="X516" s="131">
        <v>42948</v>
      </c>
      <c r="Y516" s="131">
        <v>43132</v>
      </c>
      <c r="Z516" s="129" t="s">
        <v>370</v>
      </c>
      <c r="AA516" s="3"/>
      <c r="AB516" s="3"/>
      <c r="AC516" s="129" t="s">
        <v>370</v>
      </c>
      <c r="AD516" s="3"/>
      <c r="AE516" s="129" t="s">
        <v>370</v>
      </c>
      <c r="AF516" s="129" t="s">
        <v>370</v>
      </c>
      <c r="AG516" s="129" t="s">
        <v>370</v>
      </c>
      <c r="AH516" s="127" t="str">
        <f t="shared" si="8"/>
        <v>PD&amp;C</v>
      </c>
      <c r="AI516" s="127" t="b">
        <f>ISNUMBER(SEARCH("IRT",Table1[[#This Row],[Current_Status]]))</f>
        <v>0</v>
      </c>
      <c r="AJ516" s="128">
        <f>YEAR(Table1[[#This Row],[Project_Initiated]])</f>
        <v>2016</v>
      </c>
      <c r="AK516" s="67">
        <v>43647</v>
      </c>
      <c r="AL516" s="67" t="str">
        <f>IF(Table1[[#This Row],[Current_Status]]="Complete",IF(Table1[[#This Row],[Project_Description]]&gt;=DATE(2019,7,1),"FY 19 - 20","FY 18 - 19"),"")</f>
        <v/>
      </c>
      <c r="AX516"/>
      <c r="BA516" s="2"/>
    </row>
    <row r="517" spans="1:53" x14ac:dyDescent="0.25">
      <c r="A517" s="129" t="s">
        <v>281</v>
      </c>
      <c r="B517" s="129" t="s">
        <v>281</v>
      </c>
      <c r="C517" s="129" t="s">
        <v>370</v>
      </c>
      <c r="D517" s="130" t="b">
        <v>0</v>
      </c>
      <c r="E517" s="129" t="s">
        <v>280</v>
      </c>
      <c r="F517" s="129" t="s">
        <v>282</v>
      </c>
      <c r="G517" s="129" t="s">
        <v>4502</v>
      </c>
      <c r="H517" s="129" t="s">
        <v>370</v>
      </c>
      <c r="I517" s="129" t="s">
        <v>370</v>
      </c>
      <c r="J517" s="129" t="s">
        <v>3871</v>
      </c>
      <c r="K517" s="129" t="s">
        <v>740</v>
      </c>
      <c r="L517" s="129" t="s">
        <v>741</v>
      </c>
      <c r="M517" s="129" t="s">
        <v>108</v>
      </c>
      <c r="N517" s="129" t="s">
        <v>370</v>
      </c>
      <c r="O517" s="129" t="s">
        <v>345</v>
      </c>
      <c r="P517" s="130">
        <v>99</v>
      </c>
      <c r="Q517" s="129" t="s">
        <v>370</v>
      </c>
      <c r="R517" s="129" t="s">
        <v>370</v>
      </c>
      <c r="S517" s="130" t="b">
        <v>0</v>
      </c>
      <c r="T517" s="130">
        <v>9600000</v>
      </c>
      <c r="U517" s="3"/>
      <c r="V517" s="131">
        <v>42307</v>
      </c>
      <c r="W517" s="129" t="s">
        <v>3553</v>
      </c>
      <c r="X517" s="131">
        <v>43009</v>
      </c>
      <c r="Y517" s="131">
        <v>43374</v>
      </c>
      <c r="Z517" s="129" t="s">
        <v>370</v>
      </c>
      <c r="AA517" s="3"/>
      <c r="AB517" s="3"/>
      <c r="AC517" s="129" t="s">
        <v>370</v>
      </c>
      <c r="AD517" s="3"/>
      <c r="AE517" s="129" t="s">
        <v>370</v>
      </c>
      <c r="AF517" s="129" t="s">
        <v>370</v>
      </c>
      <c r="AG517" s="129" t="s">
        <v>370</v>
      </c>
      <c r="AH517" s="127" t="str">
        <f t="shared" si="8"/>
        <v>PD&amp;C</v>
      </c>
      <c r="AI517" s="127" t="b">
        <f>ISNUMBER(SEARCH("IRT",Table1[[#This Row],[Current_Status]]))</f>
        <v>0</v>
      </c>
      <c r="AJ517" s="128">
        <f>YEAR(Table1[[#This Row],[Project_Initiated]])</f>
        <v>2015</v>
      </c>
      <c r="AK517" s="67">
        <v>43647</v>
      </c>
      <c r="AL517" s="67" t="str">
        <f>IF(Table1[[#This Row],[Current_Status]]="Complete",IF(Table1[[#This Row],[Project_Description]]&gt;=DATE(2019,7,1),"FY 19 - 20","FY 18 - 19"),"")</f>
        <v/>
      </c>
      <c r="AX517"/>
      <c r="BA517" s="2"/>
    </row>
    <row r="518" spans="1:53" x14ac:dyDescent="0.25">
      <c r="A518" s="129" t="s">
        <v>1187</v>
      </c>
      <c r="B518" s="129" t="s">
        <v>370</v>
      </c>
      <c r="C518" s="129" t="s">
        <v>1187</v>
      </c>
      <c r="D518" s="130" t="b">
        <v>0</v>
      </c>
      <c r="E518" s="129" t="s">
        <v>1034</v>
      </c>
      <c r="F518" s="129" t="s">
        <v>4356</v>
      </c>
      <c r="G518" s="133">
        <v>43335</v>
      </c>
      <c r="H518" s="129" t="s">
        <v>788</v>
      </c>
      <c r="I518" s="129" t="s">
        <v>3320</v>
      </c>
      <c r="J518" s="129" t="s">
        <v>3354</v>
      </c>
      <c r="K518" s="129" t="s">
        <v>794</v>
      </c>
      <c r="L518" s="129" t="s">
        <v>795</v>
      </c>
      <c r="M518" s="129" t="s">
        <v>1188</v>
      </c>
      <c r="N518" s="129" t="s">
        <v>370</v>
      </c>
      <c r="O518" s="129" t="s">
        <v>338</v>
      </c>
      <c r="P518" s="3"/>
      <c r="Q518" s="129" t="s">
        <v>370</v>
      </c>
      <c r="R518" s="129" t="s">
        <v>400</v>
      </c>
      <c r="S518" s="130" t="b">
        <v>0</v>
      </c>
      <c r="T518" s="3"/>
      <c r="U518" s="3"/>
      <c r="V518" s="131">
        <v>43262</v>
      </c>
      <c r="W518" s="129" t="s">
        <v>370</v>
      </c>
      <c r="X518" s="3"/>
      <c r="Y518" s="3"/>
      <c r="Z518" s="129" t="s">
        <v>370</v>
      </c>
      <c r="AA518" s="3"/>
      <c r="AB518" s="3"/>
      <c r="AC518" s="129" t="s">
        <v>1189</v>
      </c>
      <c r="AD518" s="3"/>
      <c r="AE518" s="129" t="s">
        <v>338</v>
      </c>
      <c r="AF518" s="129" t="s">
        <v>1190</v>
      </c>
      <c r="AG518" s="129" t="s">
        <v>3412</v>
      </c>
      <c r="AH518" s="127" t="str">
        <f t="shared" si="8"/>
        <v>FS</v>
      </c>
      <c r="AI518" s="127" t="b">
        <f>ISNUMBER(SEARCH("IRT",Table1[[#This Row],[Current_Status]]))</f>
        <v>0</v>
      </c>
      <c r="AJ518" s="128">
        <f>YEAR(Table1[[#This Row],[Project_Initiated]])</f>
        <v>2018</v>
      </c>
      <c r="AK518" s="67">
        <v>43647</v>
      </c>
      <c r="AL518" s="67" t="str">
        <f>IF(Table1[[#This Row],[Current_Status]]="Complete",IF(Table1[[#This Row],[Project_Description]]&gt;=DATE(2019,7,1),"FY 19 - 20","FY 18 - 19"),"")</f>
        <v>FY 18 - 19</v>
      </c>
      <c r="AX518"/>
      <c r="BA518" s="2"/>
    </row>
    <row r="519" spans="1:53" x14ac:dyDescent="0.25">
      <c r="A519" s="129" t="s">
        <v>3626</v>
      </c>
      <c r="B519" s="129" t="s">
        <v>370</v>
      </c>
      <c r="C519" s="129" t="s">
        <v>3626</v>
      </c>
      <c r="D519" s="130" t="b">
        <v>0</v>
      </c>
      <c r="E519" s="129" t="s">
        <v>1034</v>
      </c>
      <c r="F519" s="129" t="s">
        <v>4357</v>
      </c>
      <c r="G519" s="133">
        <v>43633</v>
      </c>
      <c r="H519" s="129" t="s">
        <v>788</v>
      </c>
      <c r="I519" s="129" t="s">
        <v>757</v>
      </c>
      <c r="J519" s="129" t="s">
        <v>3354</v>
      </c>
      <c r="K519" s="129" t="s">
        <v>794</v>
      </c>
      <c r="L519" s="129" t="s">
        <v>795</v>
      </c>
      <c r="M519" s="129" t="s">
        <v>1188</v>
      </c>
      <c r="N519" s="129" t="s">
        <v>3669</v>
      </c>
      <c r="O519" s="129" t="s">
        <v>338</v>
      </c>
      <c r="P519" s="3"/>
      <c r="Q519" s="129" t="s">
        <v>521</v>
      </c>
      <c r="R519" s="129" t="s">
        <v>370</v>
      </c>
      <c r="S519" s="130" t="b">
        <v>0</v>
      </c>
      <c r="T519" s="3"/>
      <c r="U519" s="3"/>
      <c r="V519" s="131">
        <v>43484</v>
      </c>
      <c r="W519" s="129" t="s">
        <v>370</v>
      </c>
      <c r="X519" s="3"/>
      <c r="Y519" s="3"/>
      <c r="Z519" s="129" t="s">
        <v>370</v>
      </c>
      <c r="AA519" s="3"/>
      <c r="AB519" s="3"/>
      <c r="AC519" s="129" t="s">
        <v>4358</v>
      </c>
      <c r="AD519" s="131">
        <v>43493</v>
      </c>
      <c r="AE519" s="129" t="s">
        <v>328</v>
      </c>
      <c r="AF519" s="129" t="s">
        <v>370</v>
      </c>
      <c r="AG519" s="129" t="s">
        <v>3412</v>
      </c>
      <c r="AH519" s="127" t="str">
        <f t="shared" si="8"/>
        <v>FS</v>
      </c>
      <c r="AI519" s="127" t="b">
        <f>ISNUMBER(SEARCH("IRT",Table1[[#This Row],[Current_Status]]))</f>
        <v>0</v>
      </c>
      <c r="AJ519" s="128">
        <f>YEAR(Table1[[#This Row],[Project_Initiated]])</f>
        <v>2019</v>
      </c>
      <c r="AK519" s="67">
        <v>43647</v>
      </c>
      <c r="AL519" s="67" t="str">
        <f>IF(Table1[[#This Row],[Current_Status]]="Complete",IF(Table1[[#This Row],[Project_Description]]&gt;=DATE(2019,7,1),"FY 19 - 20","FY 18 - 19"),"")</f>
        <v>FY 18 - 19</v>
      </c>
      <c r="AX519"/>
      <c r="BA519" s="2"/>
    </row>
    <row r="520" spans="1:53" x14ac:dyDescent="0.25">
      <c r="A520" s="129" t="s">
        <v>1347</v>
      </c>
      <c r="B520" s="129" t="s">
        <v>370</v>
      </c>
      <c r="C520" s="129" t="s">
        <v>1347</v>
      </c>
      <c r="D520" s="130" t="b">
        <v>0</v>
      </c>
      <c r="E520" s="129" t="s">
        <v>1034</v>
      </c>
      <c r="F520" s="129" t="s">
        <v>4359</v>
      </c>
      <c r="G520" s="133">
        <v>43383</v>
      </c>
      <c r="H520" s="129" t="s">
        <v>585</v>
      </c>
      <c r="I520" s="129" t="s">
        <v>3321</v>
      </c>
      <c r="J520" s="129" t="s">
        <v>3354</v>
      </c>
      <c r="K520" s="129" t="s">
        <v>794</v>
      </c>
      <c r="L520" s="129" t="s">
        <v>795</v>
      </c>
      <c r="M520" s="129" t="s">
        <v>753</v>
      </c>
      <c r="N520" s="129" t="s">
        <v>370</v>
      </c>
      <c r="O520" s="129" t="s">
        <v>314</v>
      </c>
      <c r="P520" s="3"/>
      <c r="Q520" s="129" t="s">
        <v>400</v>
      </c>
      <c r="R520" s="129" t="s">
        <v>370</v>
      </c>
      <c r="S520" s="130" t="b">
        <v>1</v>
      </c>
      <c r="T520" s="3"/>
      <c r="U520" s="3"/>
      <c r="V520" s="131">
        <v>43353</v>
      </c>
      <c r="W520" s="129" t="s">
        <v>370</v>
      </c>
      <c r="X520" s="3"/>
      <c r="Y520" s="3"/>
      <c r="Z520" s="129" t="s">
        <v>370</v>
      </c>
      <c r="AA520" s="3"/>
      <c r="AB520" s="3"/>
      <c r="AC520" s="129" t="s">
        <v>370</v>
      </c>
      <c r="AD520" s="3"/>
      <c r="AE520" s="129" t="s">
        <v>314</v>
      </c>
      <c r="AF520" s="129" t="s">
        <v>370</v>
      </c>
      <c r="AG520" s="129" t="s">
        <v>370</v>
      </c>
      <c r="AH520" s="127" t="str">
        <f t="shared" si="8"/>
        <v>FS</v>
      </c>
      <c r="AI520" s="127" t="b">
        <f>ISNUMBER(SEARCH("IRT",Table1[[#This Row],[Current_Status]]))</f>
        <v>0</v>
      </c>
      <c r="AJ520" s="128">
        <f>YEAR(Table1[[#This Row],[Project_Initiated]])</f>
        <v>2018</v>
      </c>
      <c r="AK520" s="67">
        <v>43647</v>
      </c>
      <c r="AL520" s="67" t="str">
        <f>IF(Table1[[#This Row],[Current_Status]]="Complete",IF(Table1[[#This Row],[Project_Description]]&gt;=DATE(2019,7,1),"FY 19 - 20","FY 18 - 19"),"")</f>
        <v>FY 18 - 19</v>
      </c>
      <c r="AX520"/>
      <c r="BA520" s="2"/>
    </row>
    <row r="521" spans="1:53" x14ac:dyDescent="0.25">
      <c r="A521" s="129" t="s">
        <v>754</v>
      </c>
      <c r="B521" s="129" t="s">
        <v>370</v>
      </c>
      <c r="C521" s="129" t="s">
        <v>754</v>
      </c>
      <c r="D521" s="130" t="b">
        <v>0</v>
      </c>
      <c r="E521" s="129" t="s">
        <v>1034</v>
      </c>
      <c r="F521" s="129" t="s">
        <v>4360</v>
      </c>
      <c r="G521" s="133">
        <v>43412</v>
      </c>
      <c r="H521" s="129" t="s">
        <v>585</v>
      </c>
      <c r="I521" s="129" t="s">
        <v>755</v>
      </c>
      <c r="J521" s="129" t="s">
        <v>3354</v>
      </c>
      <c r="K521" s="129" t="s">
        <v>794</v>
      </c>
      <c r="L521" s="129" t="s">
        <v>795</v>
      </c>
      <c r="M521" s="129" t="s">
        <v>753</v>
      </c>
      <c r="N521" s="129" t="s">
        <v>370</v>
      </c>
      <c r="O521" s="129" t="s">
        <v>314</v>
      </c>
      <c r="P521" s="3"/>
      <c r="Q521" s="129" t="s">
        <v>419</v>
      </c>
      <c r="R521" s="129" t="s">
        <v>370</v>
      </c>
      <c r="S521" s="130" t="b">
        <v>1</v>
      </c>
      <c r="T521" s="3"/>
      <c r="U521" s="3"/>
      <c r="V521" s="131">
        <v>43354</v>
      </c>
      <c r="W521" s="129" t="s">
        <v>370</v>
      </c>
      <c r="X521" s="3"/>
      <c r="Y521" s="3"/>
      <c r="Z521" s="129" t="s">
        <v>370</v>
      </c>
      <c r="AA521" s="3"/>
      <c r="AB521" s="3"/>
      <c r="AC521" s="129" t="s">
        <v>370</v>
      </c>
      <c r="AD521" s="3"/>
      <c r="AE521" s="129" t="s">
        <v>314</v>
      </c>
      <c r="AF521" s="129" t="s">
        <v>370</v>
      </c>
      <c r="AG521" s="129" t="s">
        <v>370</v>
      </c>
      <c r="AH521" s="127" t="str">
        <f t="shared" si="8"/>
        <v>FS</v>
      </c>
      <c r="AI521" s="127" t="b">
        <f>ISNUMBER(SEARCH("IRT",Table1[[#This Row],[Current_Status]]))</f>
        <v>0</v>
      </c>
      <c r="AJ521" s="128">
        <f>YEAR(Table1[[#This Row],[Project_Initiated]])</f>
        <v>2018</v>
      </c>
      <c r="AK521" s="67">
        <v>43647</v>
      </c>
      <c r="AL521" s="67" t="str">
        <f>IF(Table1[[#This Row],[Current_Status]]="Complete",IF(Table1[[#This Row],[Project_Description]]&gt;=DATE(2019,7,1),"FY 19 - 20","FY 18 - 19"),"")</f>
        <v>FY 18 - 19</v>
      </c>
      <c r="AX521"/>
      <c r="BA521" s="2"/>
    </row>
    <row r="522" spans="1:53" x14ac:dyDescent="0.25">
      <c r="A522" s="129" t="s">
        <v>756</v>
      </c>
      <c r="B522" s="129" t="s">
        <v>370</v>
      </c>
      <c r="C522" s="129" t="s">
        <v>756</v>
      </c>
      <c r="D522" s="130" t="b">
        <v>0</v>
      </c>
      <c r="E522" s="129" t="s">
        <v>1034</v>
      </c>
      <c r="F522" s="129" t="s">
        <v>4361</v>
      </c>
      <c r="G522" s="133">
        <v>43469</v>
      </c>
      <c r="H522" s="129" t="s">
        <v>788</v>
      </c>
      <c r="I522" s="129" t="s">
        <v>757</v>
      </c>
      <c r="J522" s="129" t="s">
        <v>3354</v>
      </c>
      <c r="K522" s="129" t="s">
        <v>794</v>
      </c>
      <c r="L522" s="129" t="s">
        <v>795</v>
      </c>
      <c r="M522" s="129" t="s">
        <v>753</v>
      </c>
      <c r="N522" s="129" t="s">
        <v>370</v>
      </c>
      <c r="O522" s="129" t="s">
        <v>370</v>
      </c>
      <c r="P522" s="3"/>
      <c r="Q522" s="129" t="s">
        <v>339</v>
      </c>
      <c r="R522" s="129" t="s">
        <v>370</v>
      </c>
      <c r="S522" s="130" t="b">
        <v>1</v>
      </c>
      <c r="T522" s="3"/>
      <c r="U522" s="3"/>
      <c r="V522" s="131">
        <v>43353</v>
      </c>
      <c r="W522" s="129" t="s">
        <v>370</v>
      </c>
      <c r="X522" s="3"/>
      <c r="Y522" s="3"/>
      <c r="Z522" s="129" t="s">
        <v>370</v>
      </c>
      <c r="AA522" s="3"/>
      <c r="AB522" s="3"/>
      <c r="AC522" s="129" t="s">
        <v>370</v>
      </c>
      <c r="AD522" s="131">
        <v>43382</v>
      </c>
      <c r="AE522" s="129" t="s">
        <v>328</v>
      </c>
      <c r="AF522" s="129" t="s">
        <v>3420</v>
      </c>
      <c r="AG522" s="129" t="s">
        <v>3412</v>
      </c>
      <c r="AH522" s="127" t="str">
        <f t="shared" si="8"/>
        <v>FS</v>
      </c>
      <c r="AI522" s="127" t="b">
        <f>ISNUMBER(SEARCH("IRT",Table1[[#This Row],[Current_Status]]))</f>
        <v>0</v>
      </c>
      <c r="AJ522" s="128">
        <f>YEAR(Table1[[#This Row],[Project_Initiated]])</f>
        <v>2018</v>
      </c>
      <c r="AK522" s="67">
        <v>43647</v>
      </c>
      <c r="AL522" s="67" t="str">
        <f>IF(Table1[[#This Row],[Current_Status]]="Complete",IF(Table1[[#This Row],[Project_Description]]&gt;=DATE(2019,7,1),"FY 19 - 20","FY 18 - 19"),"")</f>
        <v>FY 18 - 19</v>
      </c>
      <c r="AX522"/>
      <c r="BA522" s="2"/>
    </row>
    <row r="523" spans="1:53" x14ac:dyDescent="0.25">
      <c r="A523" s="129" t="s">
        <v>758</v>
      </c>
      <c r="B523" s="129" t="s">
        <v>370</v>
      </c>
      <c r="C523" s="129" t="s">
        <v>758</v>
      </c>
      <c r="D523" s="130" t="b">
        <v>0</v>
      </c>
      <c r="E523" s="129" t="s">
        <v>1034</v>
      </c>
      <c r="F523" s="129" t="s">
        <v>4362</v>
      </c>
      <c r="G523" s="129" t="s">
        <v>759</v>
      </c>
      <c r="H523" s="129" t="s">
        <v>788</v>
      </c>
      <c r="I523" s="129" t="s">
        <v>760</v>
      </c>
      <c r="J523" s="129" t="s">
        <v>3375</v>
      </c>
      <c r="K523" s="129" t="s">
        <v>794</v>
      </c>
      <c r="L523" s="129" t="s">
        <v>795</v>
      </c>
      <c r="M523" s="129" t="s">
        <v>753</v>
      </c>
      <c r="N523" s="129" t="s">
        <v>370</v>
      </c>
      <c r="O523" s="129" t="s">
        <v>338</v>
      </c>
      <c r="P523" s="3"/>
      <c r="Q523" s="129" t="s">
        <v>422</v>
      </c>
      <c r="R523" s="129" t="s">
        <v>419</v>
      </c>
      <c r="S523" s="130" t="b">
        <v>1</v>
      </c>
      <c r="T523" s="3"/>
      <c r="U523" s="3"/>
      <c r="V523" s="131">
        <v>43116</v>
      </c>
      <c r="W523" s="129" t="s">
        <v>370</v>
      </c>
      <c r="X523" s="3"/>
      <c r="Y523" s="3"/>
      <c r="Z523" s="129" t="s">
        <v>370</v>
      </c>
      <c r="AA523" s="3"/>
      <c r="AB523" s="3"/>
      <c r="AC523" s="129" t="s">
        <v>1035</v>
      </c>
      <c r="AD523" s="3"/>
      <c r="AE523" s="129" t="s">
        <v>328</v>
      </c>
      <c r="AF523" s="129" t="s">
        <v>3322</v>
      </c>
      <c r="AG523" s="129" t="s">
        <v>3412</v>
      </c>
      <c r="AH523" s="127" t="str">
        <f t="shared" si="8"/>
        <v>FS</v>
      </c>
      <c r="AI523" s="127" t="b">
        <f>ISNUMBER(SEARCH("IRT",Table1[[#This Row],[Current_Status]]))</f>
        <v>0</v>
      </c>
      <c r="AJ523" s="128">
        <f>YEAR(Table1[[#This Row],[Project_Initiated]])</f>
        <v>2018</v>
      </c>
      <c r="AK523" s="67">
        <v>43647</v>
      </c>
      <c r="AL523" s="67" t="str">
        <f>IF(Table1[[#This Row],[Current_Status]]="Complete",IF(Table1[[#This Row],[Project_Description]]&gt;=DATE(2019,7,1),"FY 19 - 20","FY 18 - 19"),"")</f>
        <v/>
      </c>
      <c r="AX523"/>
      <c r="BA523" s="2"/>
    </row>
    <row r="524" spans="1:53" x14ac:dyDescent="0.25">
      <c r="A524" s="129" t="s">
        <v>1204</v>
      </c>
      <c r="B524" s="129" t="s">
        <v>370</v>
      </c>
      <c r="C524" s="129" t="s">
        <v>1204</v>
      </c>
      <c r="D524" s="130" t="b">
        <v>0</v>
      </c>
      <c r="E524" s="129" t="s">
        <v>3323</v>
      </c>
      <c r="F524" s="129" t="s">
        <v>4363</v>
      </c>
      <c r="G524" s="133">
        <v>43395</v>
      </c>
      <c r="H524" s="129" t="s">
        <v>92</v>
      </c>
      <c r="I524" s="129" t="s">
        <v>3324</v>
      </c>
      <c r="J524" s="129" t="s">
        <v>3354</v>
      </c>
      <c r="K524" s="129" t="s">
        <v>3325</v>
      </c>
      <c r="L524" s="129" t="s">
        <v>3326</v>
      </c>
      <c r="M524" s="129" t="s">
        <v>1205</v>
      </c>
      <c r="N524" s="129" t="s">
        <v>370</v>
      </c>
      <c r="O524" s="129" t="s">
        <v>338</v>
      </c>
      <c r="P524" s="3"/>
      <c r="Q524" s="129" t="s">
        <v>370</v>
      </c>
      <c r="R524" s="129" t="s">
        <v>400</v>
      </c>
      <c r="S524" s="130" t="b">
        <v>0</v>
      </c>
      <c r="T524" s="3"/>
      <c r="U524" s="3"/>
      <c r="V524" s="131">
        <v>43267</v>
      </c>
      <c r="W524" s="129" t="s">
        <v>370</v>
      </c>
      <c r="X524" s="3"/>
      <c r="Y524" s="3"/>
      <c r="Z524" s="129" t="s">
        <v>370</v>
      </c>
      <c r="AA524" s="3"/>
      <c r="AB524" s="3"/>
      <c r="AC524" s="129" t="s">
        <v>1206</v>
      </c>
      <c r="AD524" s="3"/>
      <c r="AE524" s="129" t="s">
        <v>338</v>
      </c>
      <c r="AF524" s="129" t="s">
        <v>1207</v>
      </c>
      <c r="AG524" s="129" t="s">
        <v>3412</v>
      </c>
      <c r="AH524" s="127" t="str">
        <f t="shared" si="8"/>
        <v>FS</v>
      </c>
      <c r="AI524" s="127" t="b">
        <f>ISNUMBER(SEARCH("IRT",Table1[[#This Row],[Current_Status]]))</f>
        <v>0</v>
      </c>
      <c r="AJ524" s="128">
        <f>YEAR(Table1[[#This Row],[Project_Initiated]])</f>
        <v>2018</v>
      </c>
      <c r="AK524" s="67">
        <v>43647</v>
      </c>
      <c r="AL524" s="67" t="str">
        <f>IF(Table1[[#This Row],[Current_Status]]="Complete",IF(Table1[[#This Row],[Project_Description]]&gt;=DATE(2019,7,1),"FY 19 - 20","FY 18 - 19"),"")</f>
        <v>FY 18 - 19</v>
      </c>
      <c r="AX524"/>
      <c r="BA524" s="2"/>
    </row>
    <row r="525" spans="1:53" x14ac:dyDescent="0.25">
      <c r="A525" s="129" t="s">
        <v>1121</v>
      </c>
      <c r="B525" s="129" t="s">
        <v>370</v>
      </c>
      <c r="C525" s="129" t="s">
        <v>1121</v>
      </c>
      <c r="D525" s="130" t="b">
        <v>0</v>
      </c>
      <c r="E525" s="129" t="s">
        <v>286</v>
      </c>
      <c r="F525" s="129" t="s">
        <v>4368</v>
      </c>
      <c r="G525" s="133">
        <v>43336</v>
      </c>
      <c r="H525" s="129" t="s">
        <v>802</v>
      </c>
      <c r="I525" s="129" t="s">
        <v>370</v>
      </c>
      <c r="J525" s="129" t="s">
        <v>3354</v>
      </c>
      <c r="K525" s="129" t="s">
        <v>770</v>
      </c>
      <c r="L525" s="129" t="s">
        <v>771</v>
      </c>
      <c r="M525" s="129" t="s">
        <v>729</v>
      </c>
      <c r="N525" s="129" t="s">
        <v>370</v>
      </c>
      <c r="O525" s="129" t="s">
        <v>314</v>
      </c>
      <c r="P525" s="3"/>
      <c r="Q525" s="129" t="s">
        <v>370</v>
      </c>
      <c r="R525" s="129" t="s">
        <v>422</v>
      </c>
      <c r="S525" s="130" t="b">
        <v>0</v>
      </c>
      <c r="T525" s="3"/>
      <c r="U525" s="3"/>
      <c r="V525" s="131">
        <v>43195</v>
      </c>
      <c r="W525" s="129" t="s">
        <v>370</v>
      </c>
      <c r="X525" s="3"/>
      <c r="Y525" s="3"/>
      <c r="Z525" s="129" t="s">
        <v>370</v>
      </c>
      <c r="AA525" s="3"/>
      <c r="AB525" s="3"/>
      <c r="AC525" s="129" t="s">
        <v>370</v>
      </c>
      <c r="AD525" s="3"/>
      <c r="AE525" s="129" t="s">
        <v>314</v>
      </c>
      <c r="AF525" s="129" t="s">
        <v>370</v>
      </c>
      <c r="AG525" s="129" t="s">
        <v>890</v>
      </c>
      <c r="AH525" s="127" t="str">
        <f t="shared" si="8"/>
        <v>FS</v>
      </c>
      <c r="AI525" s="127" t="b">
        <f>ISNUMBER(SEARCH("IRT",Table1[[#This Row],[Current_Status]]))</f>
        <v>0</v>
      </c>
      <c r="AJ525" s="128">
        <f>YEAR(Table1[[#This Row],[Project_Initiated]])</f>
        <v>2018</v>
      </c>
      <c r="AK525" s="67">
        <v>43647</v>
      </c>
      <c r="AL525" s="67" t="str">
        <f>IF(Table1[[#This Row],[Current_Status]]="Complete",IF(Table1[[#This Row],[Project_Description]]&gt;=DATE(2019,7,1),"FY 19 - 20","FY 18 - 19"),"")</f>
        <v>FY 18 - 19</v>
      </c>
      <c r="AX525"/>
      <c r="BA525" s="2"/>
    </row>
    <row r="526" spans="1:53" x14ac:dyDescent="0.25">
      <c r="A526" s="129" t="s">
        <v>1174</v>
      </c>
      <c r="B526" s="129" t="s">
        <v>370</v>
      </c>
      <c r="C526" s="129" t="s">
        <v>1174</v>
      </c>
      <c r="D526" s="130" t="b">
        <v>0</v>
      </c>
      <c r="E526" s="129" t="s">
        <v>286</v>
      </c>
      <c r="F526" s="129" t="s">
        <v>4367</v>
      </c>
      <c r="G526" s="133">
        <v>43336</v>
      </c>
      <c r="H526" s="129" t="s">
        <v>685</v>
      </c>
      <c r="I526" s="129" t="s">
        <v>3328</v>
      </c>
      <c r="J526" s="129" t="s">
        <v>3354</v>
      </c>
      <c r="K526" s="129" t="s">
        <v>770</v>
      </c>
      <c r="L526" s="129" t="s">
        <v>771</v>
      </c>
      <c r="M526" s="129" t="s">
        <v>729</v>
      </c>
      <c r="N526" s="129" t="s">
        <v>370</v>
      </c>
      <c r="O526" s="129" t="s">
        <v>314</v>
      </c>
      <c r="P526" s="3"/>
      <c r="Q526" s="129" t="s">
        <v>370</v>
      </c>
      <c r="R526" s="129" t="s">
        <v>339</v>
      </c>
      <c r="S526" s="130" t="b">
        <v>0</v>
      </c>
      <c r="T526" s="3"/>
      <c r="U526" s="3"/>
      <c r="V526" s="131">
        <v>43238</v>
      </c>
      <c r="W526" s="129" t="s">
        <v>370</v>
      </c>
      <c r="X526" s="3"/>
      <c r="Y526" s="3"/>
      <c r="Z526" s="129" t="s">
        <v>370</v>
      </c>
      <c r="AA526" s="3"/>
      <c r="AB526" s="3"/>
      <c r="AC526" s="129" t="s">
        <v>370</v>
      </c>
      <c r="AD526" s="3"/>
      <c r="AE526" s="129" t="s">
        <v>314</v>
      </c>
      <c r="AF526" s="129" t="s">
        <v>370</v>
      </c>
      <c r="AG526" s="129" t="s">
        <v>890</v>
      </c>
      <c r="AH526" s="127" t="str">
        <f t="shared" si="8"/>
        <v>FS</v>
      </c>
      <c r="AI526" s="127" t="b">
        <f>ISNUMBER(SEARCH("IRT",Table1[[#This Row],[Current_Status]]))</f>
        <v>0</v>
      </c>
      <c r="AJ526" s="128">
        <f>YEAR(Table1[[#This Row],[Project_Initiated]])</f>
        <v>2018</v>
      </c>
      <c r="AK526" s="67">
        <v>43647</v>
      </c>
      <c r="AL526" s="67" t="str">
        <f>IF(Table1[[#This Row],[Current_Status]]="Complete",IF(Table1[[#This Row],[Project_Description]]&gt;=DATE(2019,7,1),"FY 19 - 20","FY 18 - 19"),"")</f>
        <v>FY 18 - 19</v>
      </c>
      <c r="AX526"/>
      <c r="BA526" s="2"/>
    </row>
    <row r="527" spans="1:53" x14ac:dyDescent="0.25">
      <c r="A527" s="129" t="s">
        <v>1199</v>
      </c>
      <c r="B527" s="129" t="s">
        <v>370</v>
      </c>
      <c r="C527" s="129" t="s">
        <v>1199</v>
      </c>
      <c r="D527" s="130" t="b">
        <v>0</v>
      </c>
      <c r="E527" s="129" t="s">
        <v>286</v>
      </c>
      <c r="F527" s="129" t="s">
        <v>4365</v>
      </c>
      <c r="G527" s="129" t="s">
        <v>1200</v>
      </c>
      <c r="H527" s="129" t="s">
        <v>811</v>
      </c>
      <c r="I527" s="129" t="s">
        <v>3327</v>
      </c>
      <c r="J527" s="129" t="s">
        <v>3375</v>
      </c>
      <c r="K527" s="129" t="s">
        <v>770</v>
      </c>
      <c r="L527" s="129" t="s">
        <v>771</v>
      </c>
      <c r="M527" s="129" t="s">
        <v>1201</v>
      </c>
      <c r="N527" s="129" t="s">
        <v>370</v>
      </c>
      <c r="O527" s="129" t="s">
        <v>338</v>
      </c>
      <c r="P527" s="3"/>
      <c r="Q527" s="129" t="s">
        <v>370</v>
      </c>
      <c r="R527" s="129" t="s">
        <v>370</v>
      </c>
      <c r="S527" s="130" t="b">
        <v>0</v>
      </c>
      <c r="T527" s="3"/>
      <c r="U527" s="3"/>
      <c r="V527" s="131">
        <v>43265</v>
      </c>
      <c r="W527" s="129" t="s">
        <v>370</v>
      </c>
      <c r="X527" s="3"/>
      <c r="Y527" s="3"/>
      <c r="Z527" s="129" t="s">
        <v>370</v>
      </c>
      <c r="AA527" s="3"/>
      <c r="AB527" s="3"/>
      <c r="AC527" s="129" t="s">
        <v>1202</v>
      </c>
      <c r="AD527" s="3"/>
      <c r="AE527" s="129" t="s">
        <v>370</v>
      </c>
      <c r="AF527" s="129" t="s">
        <v>1203</v>
      </c>
      <c r="AG527" s="129" t="s">
        <v>3411</v>
      </c>
      <c r="AH527" s="127" t="str">
        <f t="shared" si="8"/>
        <v>FS</v>
      </c>
      <c r="AI527" s="127" t="b">
        <f>ISNUMBER(SEARCH("IRT",Table1[[#This Row],[Current_Status]]))</f>
        <v>0</v>
      </c>
      <c r="AJ527" s="128">
        <f>YEAR(Table1[[#This Row],[Project_Initiated]])</f>
        <v>2018</v>
      </c>
      <c r="AK527" s="67">
        <v>43647</v>
      </c>
      <c r="AL527" s="67" t="str">
        <f>IF(Table1[[#This Row],[Current_Status]]="Complete",IF(Table1[[#This Row],[Project_Description]]&gt;=DATE(2019,7,1),"FY 19 - 20","FY 18 - 19"),"")</f>
        <v/>
      </c>
      <c r="AX527"/>
      <c r="BA527" s="2"/>
    </row>
    <row r="528" spans="1:53" x14ac:dyDescent="0.25">
      <c r="A528" s="129" t="s">
        <v>1241</v>
      </c>
      <c r="B528" s="129" t="s">
        <v>370</v>
      </c>
      <c r="C528" s="129" t="s">
        <v>1241</v>
      </c>
      <c r="D528" s="130" t="b">
        <v>0</v>
      </c>
      <c r="E528" s="129" t="s">
        <v>286</v>
      </c>
      <c r="F528" s="129" t="s">
        <v>4364</v>
      </c>
      <c r="G528" s="133">
        <v>43367</v>
      </c>
      <c r="H528" s="129" t="s">
        <v>802</v>
      </c>
      <c r="I528" s="129" t="s">
        <v>370</v>
      </c>
      <c r="J528" s="129" t="s">
        <v>3354</v>
      </c>
      <c r="K528" s="129" t="s">
        <v>770</v>
      </c>
      <c r="L528" s="129" t="s">
        <v>771</v>
      </c>
      <c r="M528" s="129" t="s">
        <v>729</v>
      </c>
      <c r="N528" s="129" t="s">
        <v>370</v>
      </c>
      <c r="O528" s="129" t="s">
        <v>328</v>
      </c>
      <c r="P528" s="3"/>
      <c r="Q528" s="129" t="s">
        <v>370</v>
      </c>
      <c r="R528" s="129" t="s">
        <v>419</v>
      </c>
      <c r="S528" s="130" t="b">
        <v>0</v>
      </c>
      <c r="T528" s="3"/>
      <c r="U528" s="3"/>
      <c r="V528" s="131">
        <v>43209</v>
      </c>
      <c r="W528" s="129" t="s">
        <v>370</v>
      </c>
      <c r="X528" s="3"/>
      <c r="Y528" s="3"/>
      <c r="Z528" s="129" t="s">
        <v>370</v>
      </c>
      <c r="AA528" s="3"/>
      <c r="AB528" s="3"/>
      <c r="AC528" s="129" t="s">
        <v>1242</v>
      </c>
      <c r="AD528" s="3"/>
      <c r="AE528" s="129" t="s">
        <v>328</v>
      </c>
      <c r="AF528" s="129" t="s">
        <v>1243</v>
      </c>
      <c r="AG528" s="129" t="s">
        <v>3412</v>
      </c>
      <c r="AH528" s="127" t="str">
        <f t="shared" si="8"/>
        <v>FS</v>
      </c>
      <c r="AI528" s="127" t="b">
        <f>ISNUMBER(SEARCH("IRT",Table1[[#This Row],[Current_Status]]))</f>
        <v>0</v>
      </c>
      <c r="AJ528" s="128">
        <f>YEAR(Table1[[#This Row],[Project_Initiated]])</f>
        <v>2018</v>
      </c>
      <c r="AK528" s="67">
        <v>43647</v>
      </c>
      <c r="AL528" s="67" t="str">
        <f>IF(Table1[[#This Row],[Current_Status]]="Complete",IF(Table1[[#This Row],[Project_Description]]&gt;=DATE(2019,7,1),"FY 19 - 20","FY 18 - 19"),"")</f>
        <v>FY 18 - 19</v>
      </c>
      <c r="AX528"/>
      <c r="BA528" s="2"/>
    </row>
    <row r="529" spans="1:53" x14ac:dyDescent="0.25">
      <c r="A529" s="129" t="s">
        <v>1244</v>
      </c>
      <c r="B529" s="129" t="s">
        <v>370</v>
      </c>
      <c r="C529" s="129" t="s">
        <v>1244</v>
      </c>
      <c r="D529" s="130" t="b">
        <v>0</v>
      </c>
      <c r="E529" s="129" t="s">
        <v>286</v>
      </c>
      <c r="F529" s="129" t="s">
        <v>4366</v>
      </c>
      <c r="G529" s="133">
        <v>43292</v>
      </c>
      <c r="H529" s="129" t="s">
        <v>811</v>
      </c>
      <c r="I529" s="129" t="s">
        <v>3327</v>
      </c>
      <c r="J529" s="129" t="s">
        <v>3354</v>
      </c>
      <c r="K529" s="129" t="s">
        <v>770</v>
      </c>
      <c r="L529" s="129" t="s">
        <v>771</v>
      </c>
      <c r="M529" s="129" t="s">
        <v>1201</v>
      </c>
      <c r="N529" s="129" t="s">
        <v>370</v>
      </c>
      <c r="O529" s="129" t="s">
        <v>370</v>
      </c>
      <c r="P529" s="3"/>
      <c r="Q529" s="129" t="s">
        <v>370</v>
      </c>
      <c r="R529" s="129" t="s">
        <v>400</v>
      </c>
      <c r="S529" s="130" t="b">
        <v>0</v>
      </c>
      <c r="T529" s="3"/>
      <c r="U529" s="3"/>
      <c r="V529" s="131">
        <v>43250</v>
      </c>
      <c r="W529" s="129" t="s">
        <v>370</v>
      </c>
      <c r="X529" s="3"/>
      <c r="Y529" s="3"/>
      <c r="Z529" s="129" t="s">
        <v>370</v>
      </c>
      <c r="AA529" s="3"/>
      <c r="AB529" s="3"/>
      <c r="AC529" s="129" t="s">
        <v>1245</v>
      </c>
      <c r="AD529" s="3"/>
      <c r="AE529" s="129" t="s">
        <v>338</v>
      </c>
      <c r="AF529" s="129" t="s">
        <v>370</v>
      </c>
      <c r="AG529" s="129" t="s">
        <v>3412</v>
      </c>
      <c r="AH529" s="127" t="str">
        <f t="shared" si="8"/>
        <v>FS</v>
      </c>
      <c r="AI529" s="127" t="b">
        <f>ISNUMBER(SEARCH("IRT",Table1[[#This Row],[Current_Status]]))</f>
        <v>0</v>
      </c>
      <c r="AJ529" s="128">
        <f>YEAR(Table1[[#This Row],[Project_Initiated]])</f>
        <v>2018</v>
      </c>
      <c r="AK529" s="67">
        <v>43647</v>
      </c>
      <c r="AL529" s="67" t="str">
        <f>IF(Table1[[#This Row],[Current_Status]]="Complete",IF(Table1[[#This Row],[Project_Description]]&gt;=DATE(2019,7,1),"FY 19 - 20","FY 18 - 19"),"")</f>
        <v>FY 18 - 19</v>
      </c>
      <c r="AX529"/>
      <c r="BA529" s="2"/>
    </row>
    <row r="530" spans="1:53" x14ac:dyDescent="0.25">
      <c r="A530" s="129" t="s">
        <v>1277</v>
      </c>
      <c r="B530" s="129" t="s">
        <v>370</v>
      </c>
      <c r="C530" s="129" t="s">
        <v>1277</v>
      </c>
      <c r="D530" s="130" t="b">
        <v>0</v>
      </c>
      <c r="E530" s="129" t="s">
        <v>286</v>
      </c>
      <c r="F530" s="129" t="s">
        <v>4080</v>
      </c>
      <c r="G530" s="133">
        <v>43383</v>
      </c>
      <c r="H530" s="129" t="s">
        <v>819</v>
      </c>
      <c r="I530" s="129" t="s">
        <v>3329</v>
      </c>
      <c r="J530" s="129" t="s">
        <v>3354</v>
      </c>
      <c r="K530" s="129" t="s">
        <v>770</v>
      </c>
      <c r="L530" s="129" t="s">
        <v>771</v>
      </c>
      <c r="M530" s="129" t="s">
        <v>1278</v>
      </c>
      <c r="N530" s="129" t="s">
        <v>370</v>
      </c>
      <c r="O530" s="129" t="s">
        <v>314</v>
      </c>
      <c r="P530" s="3"/>
      <c r="Q530" s="129" t="s">
        <v>400</v>
      </c>
      <c r="R530" s="129" t="s">
        <v>370</v>
      </c>
      <c r="S530" s="130" t="b">
        <v>0</v>
      </c>
      <c r="T530" s="3"/>
      <c r="U530" s="3"/>
      <c r="V530" s="131">
        <v>43304</v>
      </c>
      <c r="W530" s="129" t="s">
        <v>370</v>
      </c>
      <c r="X530" s="3"/>
      <c r="Y530" s="3"/>
      <c r="Z530" s="129" t="s">
        <v>370</v>
      </c>
      <c r="AA530" s="3"/>
      <c r="AB530" s="3"/>
      <c r="AC530" s="129" t="s">
        <v>890</v>
      </c>
      <c r="AD530" s="3"/>
      <c r="AE530" s="129" t="s">
        <v>314</v>
      </c>
      <c r="AF530" s="129" t="s">
        <v>890</v>
      </c>
      <c r="AG530" s="129" t="s">
        <v>890</v>
      </c>
      <c r="AH530" s="127" t="str">
        <f t="shared" si="8"/>
        <v>FS</v>
      </c>
      <c r="AI530" s="127" t="b">
        <f>ISNUMBER(SEARCH("IRT",Table1[[#This Row],[Current_Status]]))</f>
        <v>0</v>
      </c>
      <c r="AJ530" s="128">
        <f>YEAR(Table1[[#This Row],[Project_Initiated]])</f>
        <v>2018</v>
      </c>
      <c r="AK530" s="67">
        <v>43647</v>
      </c>
      <c r="AL530" s="67" t="str">
        <f>IF(Table1[[#This Row],[Current_Status]]="Complete",IF(Table1[[#This Row],[Project_Description]]&gt;=DATE(2019,7,1),"FY 19 - 20","FY 18 - 19"),"")</f>
        <v>FY 18 - 19</v>
      </c>
      <c r="AX530"/>
      <c r="BA530" s="2"/>
    </row>
    <row r="531" spans="1:53" x14ac:dyDescent="0.25">
      <c r="A531" s="129" t="s">
        <v>3929</v>
      </c>
      <c r="B531" s="129" t="s">
        <v>370</v>
      </c>
      <c r="C531" s="129" t="s">
        <v>3929</v>
      </c>
      <c r="D531" s="130" t="b">
        <v>0</v>
      </c>
      <c r="E531" s="129" t="s">
        <v>286</v>
      </c>
      <c r="F531" s="129" t="s">
        <v>4370</v>
      </c>
      <c r="G531" s="129"/>
      <c r="H531" s="129" t="s">
        <v>819</v>
      </c>
      <c r="I531" s="129" t="s">
        <v>4371</v>
      </c>
      <c r="J531" s="129" t="s">
        <v>3355</v>
      </c>
      <c r="K531" s="129" t="s">
        <v>770</v>
      </c>
      <c r="L531" s="129" t="s">
        <v>771</v>
      </c>
      <c r="M531" s="129" t="s">
        <v>1278</v>
      </c>
      <c r="N531" s="129" t="s">
        <v>370</v>
      </c>
      <c r="O531" s="129" t="s">
        <v>314</v>
      </c>
      <c r="P531" s="3"/>
      <c r="Q531" s="129" t="s">
        <v>400</v>
      </c>
      <c r="R531" s="129" t="s">
        <v>370</v>
      </c>
      <c r="S531" s="130" t="b">
        <v>0</v>
      </c>
      <c r="T531" s="3"/>
      <c r="U531" s="3"/>
      <c r="V531" s="131">
        <v>43556</v>
      </c>
      <c r="W531" s="129" t="s">
        <v>370</v>
      </c>
      <c r="X531" s="3"/>
      <c r="Y531" s="3"/>
      <c r="Z531" s="129" t="s">
        <v>370</v>
      </c>
      <c r="AA531" s="3"/>
      <c r="AB531" s="3"/>
      <c r="AC531" s="129" t="s">
        <v>370</v>
      </c>
      <c r="AD531" s="3"/>
      <c r="AE531" s="129" t="s">
        <v>370</v>
      </c>
      <c r="AF531" s="129" t="s">
        <v>370</v>
      </c>
      <c r="AG531" s="129" t="s">
        <v>370</v>
      </c>
      <c r="AH531" s="127" t="str">
        <f t="shared" si="8"/>
        <v>FS</v>
      </c>
      <c r="AI531" s="127" t="b">
        <f>ISNUMBER(SEARCH("IRT",Table1[[#This Row],[Current_Status]]))</f>
        <v>0</v>
      </c>
      <c r="AJ531" s="128">
        <f>YEAR(Table1[[#This Row],[Project_Initiated]])</f>
        <v>2019</v>
      </c>
      <c r="AK531" s="67">
        <v>43647</v>
      </c>
      <c r="AL531" s="67" t="str">
        <f>IF(Table1[[#This Row],[Current_Status]]="Complete",IF(Table1[[#This Row],[Project_Description]]&gt;=DATE(2019,7,1),"FY 19 - 20","FY 18 - 19"),"")</f>
        <v/>
      </c>
      <c r="AX531"/>
      <c r="BA531" s="2"/>
    </row>
    <row r="532" spans="1:53" x14ac:dyDescent="0.25">
      <c r="A532" s="129" t="s">
        <v>3484</v>
      </c>
      <c r="B532" s="129" t="s">
        <v>370</v>
      </c>
      <c r="C532" s="129" t="s">
        <v>3484</v>
      </c>
      <c r="D532" s="130" t="b">
        <v>0</v>
      </c>
      <c r="E532" s="129" t="s">
        <v>286</v>
      </c>
      <c r="F532" s="129" t="s">
        <v>4369</v>
      </c>
      <c r="G532" s="133">
        <v>43528</v>
      </c>
      <c r="H532" s="129" t="s">
        <v>819</v>
      </c>
      <c r="I532" s="129" t="s">
        <v>3554</v>
      </c>
      <c r="J532" s="129" t="s">
        <v>3354</v>
      </c>
      <c r="K532" s="129" t="s">
        <v>770</v>
      </c>
      <c r="L532" s="129" t="s">
        <v>771</v>
      </c>
      <c r="M532" s="129" t="s">
        <v>1278</v>
      </c>
      <c r="N532" s="129" t="s">
        <v>370</v>
      </c>
      <c r="O532" s="129" t="s">
        <v>314</v>
      </c>
      <c r="P532" s="3"/>
      <c r="Q532" s="129" t="s">
        <v>400</v>
      </c>
      <c r="R532" s="129" t="s">
        <v>370</v>
      </c>
      <c r="S532" s="130" t="b">
        <v>0</v>
      </c>
      <c r="T532" s="3"/>
      <c r="U532" s="3"/>
      <c r="V532" s="131">
        <v>43473</v>
      </c>
      <c r="W532" s="129" t="s">
        <v>370</v>
      </c>
      <c r="X532" s="3"/>
      <c r="Y532" s="3"/>
      <c r="Z532" s="129" t="s">
        <v>370</v>
      </c>
      <c r="AA532" s="3"/>
      <c r="AB532" s="3"/>
      <c r="AC532" s="129" t="s">
        <v>3639</v>
      </c>
      <c r="AD532" s="3"/>
      <c r="AE532" s="129" t="s">
        <v>370</v>
      </c>
      <c r="AF532" s="129" t="s">
        <v>370</v>
      </c>
      <c r="AG532" s="129" t="s">
        <v>370</v>
      </c>
      <c r="AH532" s="127" t="str">
        <f t="shared" si="8"/>
        <v>FS</v>
      </c>
      <c r="AI532" s="127" t="b">
        <f>ISNUMBER(SEARCH("IRT",Table1[[#This Row],[Current_Status]]))</f>
        <v>0</v>
      </c>
      <c r="AJ532" s="128">
        <f>YEAR(Table1[[#This Row],[Project_Initiated]])</f>
        <v>2019</v>
      </c>
      <c r="AK532" s="67">
        <v>43647</v>
      </c>
      <c r="AL532" s="67" t="str">
        <f>IF(Table1[[#This Row],[Current_Status]]="Complete",IF(Table1[[#This Row],[Project_Description]]&gt;=DATE(2019,7,1),"FY 19 - 20","FY 18 - 19"),"")</f>
        <v>FY 18 - 19</v>
      </c>
      <c r="AX532"/>
      <c r="BA532" s="2"/>
    </row>
    <row r="533" spans="1:53" x14ac:dyDescent="0.25">
      <c r="A533" s="129" t="s">
        <v>3930</v>
      </c>
      <c r="B533" s="129" t="s">
        <v>370</v>
      </c>
      <c r="C533" s="129" t="s">
        <v>3930</v>
      </c>
      <c r="D533" s="130" t="b">
        <v>0</v>
      </c>
      <c r="E533" s="129" t="s">
        <v>286</v>
      </c>
      <c r="F533" s="129" t="s">
        <v>4373</v>
      </c>
      <c r="G533" s="129"/>
      <c r="H533" s="129" t="s">
        <v>802</v>
      </c>
      <c r="I533" s="129" t="s">
        <v>618</v>
      </c>
      <c r="J533" s="129" t="s">
        <v>3355</v>
      </c>
      <c r="K533" s="129" t="s">
        <v>770</v>
      </c>
      <c r="L533" s="129" t="s">
        <v>771</v>
      </c>
      <c r="M533" s="129" t="s">
        <v>729</v>
      </c>
      <c r="N533" s="129" t="s">
        <v>370</v>
      </c>
      <c r="O533" s="129" t="s">
        <v>314</v>
      </c>
      <c r="P533" s="3"/>
      <c r="Q533" s="129" t="s">
        <v>419</v>
      </c>
      <c r="R533" s="129" t="s">
        <v>370</v>
      </c>
      <c r="S533" s="130" t="b">
        <v>0</v>
      </c>
      <c r="T533" s="3"/>
      <c r="U533" s="3"/>
      <c r="V533" s="131">
        <v>43504</v>
      </c>
      <c r="W533" s="129" t="s">
        <v>370</v>
      </c>
      <c r="X533" s="3"/>
      <c r="Y533" s="3"/>
      <c r="Z533" s="129" t="s">
        <v>370</v>
      </c>
      <c r="AA533" s="3"/>
      <c r="AB533" s="3"/>
      <c r="AC533" s="129" t="s">
        <v>370</v>
      </c>
      <c r="AD533" s="3"/>
      <c r="AE533" s="129" t="s">
        <v>370</v>
      </c>
      <c r="AF533" s="129" t="s">
        <v>370</v>
      </c>
      <c r="AG533" s="129" t="s">
        <v>370</v>
      </c>
      <c r="AH533" s="127" t="str">
        <f t="shared" si="8"/>
        <v>FS</v>
      </c>
      <c r="AI533" s="127" t="b">
        <f>ISNUMBER(SEARCH("IRT",Table1[[#This Row],[Current_Status]]))</f>
        <v>0</v>
      </c>
      <c r="AJ533" s="128">
        <f>YEAR(Table1[[#This Row],[Project_Initiated]])</f>
        <v>2019</v>
      </c>
      <c r="AK533" s="67">
        <v>43647</v>
      </c>
      <c r="AL533" s="67" t="str">
        <f>IF(Table1[[#This Row],[Current_Status]]="Complete",IF(Table1[[#This Row],[Project_Description]]&gt;=DATE(2019,7,1),"FY 19 - 20","FY 18 - 19"),"")</f>
        <v/>
      </c>
      <c r="AX533"/>
      <c r="BA533" s="2"/>
    </row>
    <row r="534" spans="1:53" x14ac:dyDescent="0.25">
      <c r="A534" s="129" t="s">
        <v>1402</v>
      </c>
      <c r="B534" s="129" t="s">
        <v>370</v>
      </c>
      <c r="C534" s="129" t="s">
        <v>1402</v>
      </c>
      <c r="D534" s="130" t="b">
        <v>0</v>
      </c>
      <c r="E534" s="129" t="s">
        <v>286</v>
      </c>
      <c r="F534" s="129" t="s">
        <v>4372</v>
      </c>
      <c r="G534" s="133">
        <v>43383</v>
      </c>
      <c r="H534" s="129" t="s">
        <v>819</v>
      </c>
      <c r="I534" s="129" t="s">
        <v>3330</v>
      </c>
      <c r="J534" s="129" t="s">
        <v>3354</v>
      </c>
      <c r="K534" s="129" t="s">
        <v>770</v>
      </c>
      <c r="L534" s="129" t="s">
        <v>771</v>
      </c>
      <c r="M534" s="129" t="s">
        <v>1278</v>
      </c>
      <c r="N534" s="129" t="s">
        <v>370</v>
      </c>
      <c r="O534" s="129" t="s">
        <v>314</v>
      </c>
      <c r="P534" s="3"/>
      <c r="Q534" s="129" t="s">
        <v>419</v>
      </c>
      <c r="R534" s="129" t="s">
        <v>370</v>
      </c>
      <c r="S534" s="130" t="b">
        <v>0</v>
      </c>
      <c r="T534" s="3"/>
      <c r="U534" s="3"/>
      <c r="V534" s="131">
        <v>43333</v>
      </c>
      <c r="W534" s="129" t="s">
        <v>370</v>
      </c>
      <c r="X534" s="3"/>
      <c r="Y534" s="3"/>
      <c r="Z534" s="129" t="s">
        <v>370</v>
      </c>
      <c r="AA534" s="3"/>
      <c r="AB534" s="3"/>
      <c r="AC534" s="129" t="s">
        <v>890</v>
      </c>
      <c r="AD534" s="3"/>
      <c r="AE534" s="129" t="s">
        <v>314</v>
      </c>
      <c r="AF534" s="129" t="s">
        <v>890</v>
      </c>
      <c r="AG534" s="129" t="s">
        <v>890</v>
      </c>
      <c r="AH534" s="127" t="str">
        <f t="shared" si="8"/>
        <v>FS</v>
      </c>
      <c r="AI534" s="127" t="b">
        <f>ISNUMBER(SEARCH("IRT",Table1[[#This Row],[Current_Status]]))</f>
        <v>0</v>
      </c>
      <c r="AJ534" s="128">
        <f>YEAR(Table1[[#This Row],[Project_Initiated]])</f>
        <v>2018</v>
      </c>
      <c r="AK534" s="67">
        <v>43647</v>
      </c>
      <c r="AL534" s="67" t="str">
        <f>IF(Table1[[#This Row],[Current_Status]]="Complete",IF(Table1[[#This Row],[Project_Description]]&gt;=DATE(2019,7,1),"FY 19 - 20","FY 18 - 19"),"")</f>
        <v>FY 18 - 19</v>
      </c>
      <c r="AX534"/>
      <c r="BA534" s="2"/>
    </row>
    <row r="535" spans="1:53" x14ac:dyDescent="0.25">
      <c r="A535" s="129" t="s">
        <v>730</v>
      </c>
      <c r="B535" s="129" t="s">
        <v>370</v>
      </c>
      <c r="C535" s="129" t="s">
        <v>730</v>
      </c>
      <c r="D535" s="130" t="b">
        <v>0</v>
      </c>
      <c r="E535" s="129" t="s">
        <v>286</v>
      </c>
      <c r="F535" s="129" t="s">
        <v>4374</v>
      </c>
      <c r="G535" s="129" t="s">
        <v>578</v>
      </c>
      <c r="H535" s="129" t="s">
        <v>2837</v>
      </c>
      <c r="I535" s="129" t="s">
        <v>3331</v>
      </c>
      <c r="J535" s="129" t="s">
        <v>3373</v>
      </c>
      <c r="K535" s="129" t="s">
        <v>770</v>
      </c>
      <c r="L535" s="129" t="s">
        <v>771</v>
      </c>
      <c r="M535" s="129" t="s">
        <v>729</v>
      </c>
      <c r="N535" s="129" t="s">
        <v>370</v>
      </c>
      <c r="O535" s="129" t="s">
        <v>338</v>
      </c>
      <c r="P535" s="3"/>
      <c r="Q535" s="129" t="s">
        <v>339</v>
      </c>
      <c r="R535" s="129" t="s">
        <v>370</v>
      </c>
      <c r="S535" s="130" t="b">
        <v>0</v>
      </c>
      <c r="T535" s="3"/>
      <c r="U535" s="3"/>
      <c r="V535" s="131">
        <v>43340</v>
      </c>
      <c r="W535" s="129" t="s">
        <v>370</v>
      </c>
      <c r="X535" s="3"/>
      <c r="Y535" s="3"/>
      <c r="Z535" s="129" t="s">
        <v>370</v>
      </c>
      <c r="AA535" s="3"/>
      <c r="AB535" s="3"/>
      <c r="AC535" s="129" t="s">
        <v>370</v>
      </c>
      <c r="AD535" s="131">
        <v>43370</v>
      </c>
      <c r="AE535" s="129" t="s">
        <v>328</v>
      </c>
      <c r="AF535" s="129" t="s">
        <v>3780</v>
      </c>
      <c r="AG535" s="129" t="s">
        <v>3412</v>
      </c>
      <c r="AH535" s="127" t="str">
        <f t="shared" si="8"/>
        <v>FS</v>
      </c>
      <c r="AI535" s="127" t="b">
        <f>ISNUMBER(SEARCH("IRT",Table1[[#This Row],[Current_Status]]))</f>
        <v>0</v>
      </c>
      <c r="AJ535" s="128">
        <f>YEAR(Table1[[#This Row],[Project_Initiated]])</f>
        <v>2018</v>
      </c>
      <c r="AK535" s="67">
        <v>43647</v>
      </c>
      <c r="AL535" s="67" t="str">
        <f>IF(Table1[[#This Row],[Current_Status]]="Complete",IF(Table1[[#This Row],[Project_Description]]&gt;=DATE(2019,7,1),"FY 19 - 20","FY 18 - 19"),"")</f>
        <v/>
      </c>
      <c r="AX535"/>
      <c r="BA535" s="2"/>
    </row>
    <row r="536" spans="1:53" x14ac:dyDescent="0.25">
      <c r="A536" s="129" t="s">
        <v>731</v>
      </c>
      <c r="B536" s="129" t="s">
        <v>370</v>
      </c>
      <c r="C536" s="129" t="s">
        <v>731</v>
      </c>
      <c r="D536" s="130" t="b">
        <v>0</v>
      </c>
      <c r="E536" s="129" t="s">
        <v>286</v>
      </c>
      <c r="F536" s="129" t="s">
        <v>4375</v>
      </c>
      <c r="G536" s="133">
        <v>43392</v>
      </c>
      <c r="H536" s="129" t="s">
        <v>802</v>
      </c>
      <c r="I536" s="129" t="s">
        <v>732</v>
      </c>
      <c r="J536" s="129" t="s">
        <v>3354</v>
      </c>
      <c r="K536" s="129" t="s">
        <v>770</v>
      </c>
      <c r="L536" s="129" t="s">
        <v>771</v>
      </c>
      <c r="M536" s="129" t="s">
        <v>733</v>
      </c>
      <c r="N536" s="129" t="s">
        <v>370</v>
      </c>
      <c r="O536" s="129" t="s">
        <v>314</v>
      </c>
      <c r="P536" s="3"/>
      <c r="Q536" s="129" t="s">
        <v>422</v>
      </c>
      <c r="R536" s="129" t="s">
        <v>370</v>
      </c>
      <c r="S536" s="130" t="b">
        <v>0</v>
      </c>
      <c r="T536" s="3"/>
      <c r="U536" s="3"/>
      <c r="V536" s="131">
        <v>43326</v>
      </c>
      <c r="W536" s="129" t="s">
        <v>370</v>
      </c>
      <c r="X536" s="3"/>
      <c r="Y536" s="3"/>
      <c r="Z536" s="129" t="s">
        <v>370</v>
      </c>
      <c r="AA536" s="3"/>
      <c r="AB536" s="3"/>
      <c r="AC536" s="129" t="s">
        <v>890</v>
      </c>
      <c r="AD536" s="3"/>
      <c r="AE536" s="129" t="s">
        <v>314</v>
      </c>
      <c r="AF536" s="129" t="s">
        <v>890</v>
      </c>
      <c r="AG536" s="129" t="s">
        <v>890</v>
      </c>
      <c r="AH536" s="127" t="str">
        <f t="shared" si="8"/>
        <v>FS</v>
      </c>
      <c r="AI536" s="127" t="b">
        <f>ISNUMBER(SEARCH("IRT",Table1[[#This Row],[Current_Status]]))</f>
        <v>0</v>
      </c>
      <c r="AJ536" s="128">
        <f>YEAR(Table1[[#This Row],[Project_Initiated]])</f>
        <v>2018</v>
      </c>
      <c r="AK536" s="67">
        <v>43647</v>
      </c>
      <c r="AL536" s="67" t="str">
        <f>IF(Table1[[#This Row],[Current_Status]]="Complete",IF(Table1[[#This Row],[Project_Description]]&gt;=DATE(2019,7,1),"FY 19 - 20","FY 18 - 19"),"")</f>
        <v>FY 18 - 19</v>
      </c>
      <c r="AX536"/>
      <c r="BA536" s="2"/>
    </row>
    <row r="537" spans="1:53" x14ac:dyDescent="0.25">
      <c r="A537" s="129" t="s">
        <v>287</v>
      </c>
      <c r="B537" s="129" t="s">
        <v>287</v>
      </c>
      <c r="C537" s="129" t="s">
        <v>370</v>
      </c>
      <c r="D537" s="130" t="b">
        <v>0</v>
      </c>
      <c r="E537" s="129" t="s">
        <v>286</v>
      </c>
      <c r="F537" s="129" t="s">
        <v>288</v>
      </c>
      <c r="G537" s="129" t="s">
        <v>772</v>
      </c>
      <c r="H537" s="129" t="s">
        <v>773</v>
      </c>
      <c r="I537" s="129" t="s">
        <v>370</v>
      </c>
      <c r="J537" s="129" t="s">
        <v>83</v>
      </c>
      <c r="K537" s="129" t="s">
        <v>770</v>
      </c>
      <c r="L537" s="129" t="s">
        <v>771</v>
      </c>
      <c r="M537" s="129" t="s">
        <v>3423</v>
      </c>
      <c r="N537" s="129" t="s">
        <v>370</v>
      </c>
      <c r="O537" s="129" t="s">
        <v>3127</v>
      </c>
      <c r="P537" s="130">
        <v>3</v>
      </c>
      <c r="Q537" s="129" t="s">
        <v>370</v>
      </c>
      <c r="R537" s="129" t="s">
        <v>370</v>
      </c>
      <c r="S537" s="130" t="b">
        <v>0</v>
      </c>
      <c r="T537" s="130">
        <v>15000</v>
      </c>
      <c r="U537" s="3"/>
      <c r="V537" s="131">
        <v>42899</v>
      </c>
      <c r="W537" s="129" t="s">
        <v>3351</v>
      </c>
      <c r="X537" s="131">
        <v>43891</v>
      </c>
      <c r="Y537" s="131">
        <v>43922</v>
      </c>
      <c r="Z537" s="129" t="s">
        <v>370</v>
      </c>
      <c r="AA537" s="3"/>
      <c r="AB537" s="3"/>
      <c r="AC537" s="129" t="s">
        <v>370</v>
      </c>
      <c r="AD537" s="3"/>
      <c r="AE537" s="129" t="s">
        <v>370</v>
      </c>
      <c r="AF537" s="129" t="s">
        <v>370</v>
      </c>
      <c r="AG537" s="129" t="s">
        <v>370</v>
      </c>
      <c r="AH537" s="127" t="str">
        <f t="shared" si="8"/>
        <v>PD&amp;C</v>
      </c>
      <c r="AI537" s="127" t="b">
        <f>ISNUMBER(SEARCH("IRT",Table1[[#This Row],[Current_Status]]))</f>
        <v>0</v>
      </c>
      <c r="AJ537" s="128">
        <f>YEAR(Table1[[#This Row],[Project_Initiated]])</f>
        <v>2017</v>
      </c>
      <c r="AK537" s="67">
        <v>43647</v>
      </c>
      <c r="AL537" s="67" t="str">
        <f>IF(Table1[[#This Row],[Current_Status]]="Complete",IF(Table1[[#This Row],[Project_Description]]&gt;=DATE(2019,7,1),"FY 19 - 20","FY 18 - 19"),"")</f>
        <v/>
      </c>
      <c r="AX537"/>
      <c r="BA537" s="2"/>
    </row>
    <row r="538" spans="1:53" x14ac:dyDescent="0.25">
      <c r="A538" s="129" t="s">
        <v>1015</v>
      </c>
      <c r="B538" s="129" t="s">
        <v>370</v>
      </c>
      <c r="C538" s="129" t="s">
        <v>1015</v>
      </c>
      <c r="D538" s="130" t="b">
        <v>0</v>
      </c>
      <c r="E538" s="129" t="s">
        <v>289</v>
      </c>
      <c r="F538" s="129" t="s">
        <v>4378</v>
      </c>
      <c r="G538" s="133">
        <v>43633</v>
      </c>
      <c r="H538" s="129" t="s">
        <v>806</v>
      </c>
      <c r="I538" s="129" t="s">
        <v>370</v>
      </c>
      <c r="J538" s="129" t="s">
        <v>3354</v>
      </c>
      <c r="K538" s="129" t="s">
        <v>776</v>
      </c>
      <c r="L538" s="129" t="s">
        <v>777</v>
      </c>
      <c r="M538" s="129" t="s">
        <v>1016</v>
      </c>
      <c r="N538" s="129" t="s">
        <v>370</v>
      </c>
      <c r="O538" s="129" t="s">
        <v>338</v>
      </c>
      <c r="P538" s="3"/>
      <c r="Q538" s="129" t="s">
        <v>370</v>
      </c>
      <c r="R538" s="129" t="s">
        <v>339</v>
      </c>
      <c r="S538" s="130" t="b">
        <v>0</v>
      </c>
      <c r="T538" s="3"/>
      <c r="U538" s="3"/>
      <c r="V538" s="131">
        <v>43077</v>
      </c>
      <c r="W538" s="129" t="s">
        <v>370</v>
      </c>
      <c r="X538" s="3"/>
      <c r="Y538" s="3"/>
      <c r="Z538" s="129" t="s">
        <v>370</v>
      </c>
      <c r="AA538" s="3"/>
      <c r="AB538" s="3"/>
      <c r="AC538" s="129" t="s">
        <v>4379</v>
      </c>
      <c r="AD538" s="3"/>
      <c r="AE538" s="129" t="s">
        <v>328</v>
      </c>
      <c r="AF538" s="129" t="s">
        <v>3781</v>
      </c>
      <c r="AG538" s="129" t="s">
        <v>3412</v>
      </c>
      <c r="AH538" s="127" t="str">
        <f t="shared" si="8"/>
        <v>FS</v>
      </c>
      <c r="AI538" s="127" t="b">
        <f>ISNUMBER(SEARCH("IRT",Table1[[#This Row],[Current_Status]]))</f>
        <v>0</v>
      </c>
      <c r="AJ538" s="128">
        <f>YEAR(Table1[[#This Row],[Project_Initiated]])</f>
        <v>2017</v>
      </c>
      <c r="AK538" s="67">
        <v>43647</v>
      </c>
      <c r="AL538" s="67" t="str">
        <f>IF(Table1[[#This Row],[Current_Status]]="Complete",IF(Table1[[#This Row],[Project_Description]]&gt;=DATE(2019,7,1),"FY 19 - 20","FY 18 - 19"),"")</f>
        <v>FY 18 - 19</v>
      </c>
      <c r="AX538"/>
      <c r="BA538" s="2"/>
    </row>
    <row r="539" spans="1:53" x14ac:dyDescent="0.25">
      <c r="A539" s="129" t="s">
        <v>1179</v>
      </c>
      <c r="B539" s="129" t="s">
        <v>370</v>
      </c>
      <c r="C539" s="129" t="s">
        <v>1179</v>
      </c>
      <c r="D539" s="130" t="b">
        <v>0</v>
      </c>
      <c r="E539" s="129" t="s">
        <v>289</v>
      </c>
      <c r="F539" s="129" t="s">
        <v>4377</v>
      </c>
      <c r="G539" s="129" t="s">
        <v>1180</v>
      </c>
      <c r="H539" s="129" t="s">
        <v>470</v>
      </c>
      <c r="I539" s="129" t="s">
        <v>370</v>
      </c>
      <c r="J539" s="129" t="s">
        <v>3376</v>
      </c>
      <c r="K539" s="129" t="s">
        <v>776</v>
      </c>
      <c r="L539" s="129" t="s">
        <v>777</v>
      </c>
      <c r="M539" s="129" t="s">
        <v>761</v>
      </c>
      <c r="N539" s="129" t="s">
        <v>370</v>
      </c>
      <c r="O539" s="129" t="s">
        <v>338</v>
      </c>
      <c r="P539" s="3"/>
      <c r="Q539" s="129" t="s">
        <v>370</v>
      </c>
      <c r="R539" s="129" t="s">
        <v>400</v>
      </c>
      <c r="S539" s="130" t="b">
        <v>0</v>
      </c>
      <c r="T539" s="3"/>
      <c r="U539" s="3"/>
      <c r="V539" s="131">
        <v>43250</v>
      </c>
      <c r="W539" s="129" t="s">
        <v>370</v>
      </c>
      <c r="X539" s="3"/>
      <c r="Y539" s="3"/>
      <c r="Z539" s="129" t="s">
        <v>370</v>
      </c>
      <c r="AA539" s="3"/>
      <c r="AB539" s="3"/>
      <c r="AC539" s="129" t="s">
        <v>370</v>
      </c>
      <c r="AD539" s="3"/>
      <c r="AE539" s="129" t="s">
        <v>328</v>
      </c>
      <c r="AF539" s="129" t="s">
        <v>3556</v>
      </c>
      <c r="AG539" s="129" t="s">
        <v>3412</v>
      </c>
      <c r="AH539" s="127" t="str">
        <f t="shared" si="8"/>
        <v>FS</v>
      </c>
      <c r="AI539" s="127" t="b">
        <f>ISNUMBER(SEARCH("IRT",Table1[[#This Row],[Current_Status]]))</f>
        <v>0</v>
      </c>
      <c r="AJ539" s="128">
        <f>YEAR(Table1[[#This Row],[Project_Initiated]])</f>
        <v>2018</v>
      </c>
      <c r="AK539" s="67">
        <v>43647</v>
      </c>
      <c r="AL539" s="67" t="str">
        <f>IF(Table1[[#This Row],[Current_Status]]="Complete",IF(Table1[[#This Row],[Project_Description]]&gt;=DATE(2019,7,1),"FY 19 - 20","FY 18 - 19"),"")</f>
        <v/>
      </c>
      <c r="AX539"/>
      <c r="BA539" s="2"/>
    </row>
    <row r="540" spans="1:53" x14ac:dyDescent="0.25">
      <c r="A540" s="129" t="s">
        <v>1013</v>
      </c>
      <c r="B540" s="129" t="s">
        <v>370</v>
      </c>
      <c r="C540" s="129" t="s">
        <v>1013</v>
      </c>
      <c r="D540" s="130" t="b">
        <v>0</v>
      </c>
      <c r="E540" s="129" t="s">
        <v>289</v>
      </c>
      <c r="F540" s="129" t="s">
        <v>4380</v>
      </c>
      <c r="G540" s="129" t="s">
        <v>3332</v>
      </c>
      <c r="H540" s="129" t="s">
        <v>806</v>
      </c>
      <c r="I540" s="129" t="s">
        <v>370</v>
      </c>
      <c r="J540" s="129" t="s">
        <v>3337</v>
      </c>
      <c r="K540" s="129" t="s">
        <v>776</v>
      </c>
      <c r="L540" s="129" t="s">
        <v>777</v>
      </c>
      <c r="M540" s="129" t="s">
        <v>1014</v>
      </c>
      <c r="N540" s="129" t="s">
        <v>370</v>
      </c>
      <c r="O540" s="129" t="s">
        <v>338</v>
      </c>
      <c r="P540" s="3"/>
      <c r="Q540" s="129" t="s">
        <v>370</v>
      </c>
      <c r="R540" s="129" t="s">
        <v>419</v>
      </c>
      <c r="S540" s="130" t="b">
        <v>0</v>
      </c>
      <c r="T540" s="3"/>
      <c r="U540" s="3"/>
      <c r="V540" s="131">
        <v>43077</v>
      </c>
      <c r="W540" s="129" t="s">
        <v>370</v>
      </c>
      <c r="X540" s="3"/>
      <c r="Y540" s="3"/>
      <c r="Z540" s="129" t="s">
        <v>370</v>
      </c>
      <c r="AA540" s="3"/>
      <c r="AB540" s="3"/>
      <c r="AC540" s="129" t="s">
        <v>4534</v>
      </c>
      <c r="AD540" s="3"/>
      <c r="AE540" s="129" t="s">
        <v>328</v>
      </c>
      <c r="AF540" s="129" t="s">
        <v>3782</v>
      </c>
      <c r="AG540" s="129" t="s">
        <v>3412</v>
      </c>
      <c r="AH540" s="127" t="str">
        <f t="shared" si="8"/>
        <v>FS</v>
      </c>
      <c r="AI540" s="127" t="b">
        <f>ISNUMBER(SEARCH("IRT",Table1[[#This Row],[Current_Status]]))</f>
        <v>0</v>
      </c>
      <c r="AJ540" s="128">
        <f>YEAR(Table1[[#This Row],[Project_Initiated]])</f>
        <v>2017</v>
      </c>
      <c r="AK540" s="67">
        <v>43647</v>
      </c>
      <c r="AL540" s="67" t="str">
        <f>IF(Table1[[#This Row],[Current_Status]]="Complete",IF(Table1[[#This Row],[Project_Description]]&gt;=DATE(2019,7,1),"FY 19 - 20","FY 18 - 19"),"")</f>
        <v/>
      </c>
      <c r="AX540"/>
      <c r="BA540" s="2"/>
    </row>
    <row r="541" spans="1:53" x14ac:dyDescent="0.25">
      <c r="A541" s="129" t="s">
        <v>1091</v>
      </c>
      <c r="B541" s="129" t="s">
        <v>370</v>
      </c>
      <c r="C541" s="129" t="s">
        <v>1091</v>
      </c>
      <c r="D541" s="130" t="b">
        <v>0</v>
      </c>
      <c r="E541" s="129" t="s">
        <v>289</v>
      </c>
      <c r="F541" s="129" t="s">
        <v>4376</v>
      </c>
      <c r="G541" s="133">
        <v>43448</v>
      </c>
      <c r="H541" s="129" t="s">
        <v>806</v>
      </c>
      <c r="I541" s="129" t="s">
        <v>3333</v>
      </c>
      <c r="J541" s="129" t="s">
        <v>3354</v>
      </c>
      <c r="K541" s="129" t="s">
        <v>776</v>
      </c>
      <c r="L541" s="129" t="s">
        <v>777</v>
      </c>
      <c r="M541" s="129" t="s">
        <v>1014</v>
      </c>
      <c r="N541" s="129" t="s">
        <v>370</v>
      </c>
      <c r="O541" s="129" t="s">
        <v>338</v>
      </c>
      <c r="P541" s="3"/>
      <c r="Q541" s="129" t="s">
        <v>370</v>
      </c>
      <c r="R541" s="129" t="s">
        <v>422</v>
      </c>
      <c r="S541" s="130" t="b">
        <v>0</v>
      </c>
      <c r="T541" s="3"/>
      <c r="U541" s="3"/>
      <c r="V541" s="131">
        <v>43171</v>
      </c>
      <c r="W541" s="129" t="s">
        <v>370</v>
      </c>
      <c r="X541" s="3"/>
      <c r="Y541" s="3"/>
      <c r="Z541" s="129" t="s">
        <v>370</v>
      </c>
      <c r="AA541" s="3"/>
      <c r="AB541" s="3"/>
      <c r="AC541" s="129" t="s">
        <v>3410</v>
      </c>
      <c r="AD541" s="3"/>
      <c r="AE541" s="129" t="s">
        <v>328</v>
      </c>
      <c r="AF541" s="129" t="s">
        <v>1092</v>
      </c>
      <c r="AG541" s="129" t="s">
        <v>3412</v>
      </c>
      <c r="AH541" s="127" t="str">
        <f t="shared" si="8"/>
        <v>FS</v>
      </c>
      <c r="AI541" s="127" t="b">
        <f>ISNUMBER(SEARCH("IRT",Table1[[#This Row],[Current_Status]]))</f>
        <v>0</v>
      </c>
      <c r="AJ541" s="128">
        <f>YEAR(Table1[[#This Row],[Project_Initiated]])</f>
        <v>2018</v>
      </c>
      <c r="AK541" s="67">
        <v>43647</v>
      </c>
      <c r="AL541" s="67" t="str">
        <f>IF(Table1[[#This Row],[Current_Status]]="Complete",IF(Table1[[#This Row],[Project_Description]]&gt;=DATE(2019,7,1),"FY 19 - 20","FY 18 - 19"),"")</f>
        <v>FY 18 - 19</v>
      </c>
      <c r="AX541"/>
      <c r="BA541" s="2"/>
    </row>
    <row r="542" spans="1:53" x14ac:dyDescent="0.25">
      <c r="A542" s="129" t="s">
        <v>3931</v>
      </c>
      <c r="B542" s="129" t="s">
        <v>370</v>
      </c>
      <c r="C542" s="129" t="s">
        <v>3931</v>
      </c>
      <c r="D542" s="130" t="b">
        <v>0</v>
      </c>
      <c r="E542" s="129" t="s">
        <v>289</v>
      </c>
      <c r="F542" s="129" t="s">
        <v>4381</v>
      </c>
      <c r="G542" s="129"/>
      <c r="H542" s="129" t="s">
        <v>790</v>
      </c>
      <c r="I542" s="129" t="s">
        <v>4382</v>
      </c>
      <c r="J542" s="129" t="s">
        <v>3355</v>
      </c>
      <c r="K542" s="129" t="s">
        <v>776</v>
      </c>
      <c r="L542" s="129" t="s">
        <v>777</v>
      </c>
      <c r="M542" s="129" t="s">
        <v>4383</v>
      </c>
      <c r="N542" s="129" t="s">
        <v>370</v>
      </c>
      <c r="O542" s="129" t="s">
        <v>314</v>
      </c>
      <c r="P542" s="3"/>
      <c r="Q542" s="129" t="s">
        <v>400</v>
      </c>
      <c r="R542" s="129" t="s">
        <v>370</v>
      </c>
      <c r="S542" s="130" t="b">
        <v>0</v>
      </c>
      <c r="T542" s="3"/>
      <c r="U542" s="3"/>
      <c r="V542" s="131">
        <v>43469</v>
      </c>
      <c r="W542" s="129" t="s">
        <v>370</v>
      </c>
      <c r="X542" s="3"/>
      <c r="Y542" s="3"/>
      <c r="Z542" s="129" t="s">
        <v>370</v>
      </c>
      <c r="AA542" s="3"/>
      <c r="AB542" s="3"/>
      <c r="AC542" s="129" t="s">
        <v>370</v>
      </c>
      <c r="AD542" s="3"/>
      <c r="AE542" s="129" t="s">
        <v>370</v>
      </c>
      <c r="AF542" s="129" t="s">
        <v>370</v>
      </c>
      <c r="AG542" s="129" t="s">
        <v>370</v>
      </c>
      <c r="AH542" s="127" t="str">
        <f t="shared" si="8"/>
        <v>FS</v>
      </c>
      <c r="AI542" s="127" t="b">
        <f>ISNUMBER(SEARCH("IRT",Table1[[#This Row],[Current_Status]]))</f>
        <v>0</v>
      </c>
      <c r="AJ542" s="128">
        <f>YEAR(Table1[[#This Row],[Project_Initiated]])</f>
        <v>2019</v>
      </c>
      <c r="AK542" s="67">
        <v>43647</v>
      </c>
      <c r="AL542" s="67" t="str">
        <f>IF(Table1[[#This Row],[Current_Status]]="Complete",IF(Table1[[#This Row],[Project_Description]]&gt;=DATE(2019,7,1),"FY 19 - 20","FY 18 - 19"),"")</f>
        <v/>
      </c>
      <c r="AX542"/>
      <c r="BA542" s="2"/>
    </row>
    <row r="543" spans="1:53" x14ac:dyDescent="0.25">
      <c r="A543" s="129" t="s">
        <v>762</v>
      </c>
      <c r="B543" s="129" t="s">
        <v>370</v>
      </c>
      <c r="C543" s="129" t="s">
        <v>762</v>
      </c>
      <c r="D543" s="130" t="b">
        <v>0</v>
      </c>
      <c r="E543" s="129" t="s">
        <v>289</v>
      </c>
      <c r="F543" s="129" t="s">
        <v>4385</v>
      </c>
      <c r="G543" s="129" t="s">
        <v>439</v>
      </c>
      <c r="H543" s="129" t="s">
        <v>470</v>
      </c>
      <c r="I543" s="129" t="s">
        <v>521</v>
      </c>
      <c r="J543" s="129" t="s">
        <v>3355</v>
      </c>
      <c r="K543" s="129" t="s">
        <v>776</v>
      </c>
      <c r="L543" s="129" t="s">
        <v>777</v>
      </c>
      <c r="M543" s="129" t="s">
        <v>761</v>
      </c>
      <c r="N543" s="129" t="s">
        <v>370</v>
      </c>
      <c r="O543" s="129" t="s">
        <v>338</v>
      </c>
      <c r="P543" s="3"/>
      <c r="Q543" s="129" t="s">
        <v>400</v>
      </c>
      <c r="R543" s="129" t="s">
        <v>423</v>
      </c>
      <c r="S543" s="130" t="b">
        <v>0</v>
      </c>
      <c r="T543" s="3"/>
      <c r="U543" s="3"/>
      <c r="V543" s="131">
        <v>43060</v>
      </c>
      <c r="W543" s="129" t="s">
        <v>370</v>
      </c>
      <c r="X543" s="3"/>
      <c r="Y543" s="3"/>
      <c r="Z543" s="129" t="s">
        <v>370</v>
      </c>
      <c r="AA543" s="3"/>
      <c r="AB543" s="3"/>
      <c r="AC543" s="129" t="s">
        <v>4386</v>
      </c>
      <c r="AD543" s="131">
        <v>43123</v>
      </c>
      <c r="AE543" s="129" t="s">
        <v>328</v>
      </c>
      <c r="AF543" s="129" t="s">
        <v>3783</v>
      </c>
      <c r="AG543" s="129" t="s">
        <v>3412</v>
      </c>
      <c r="AH543" s="127" t="str">
        <f t="shared" si="8"/>
        <v>FS</v>
      </c>
      <c r="AI543" s="127" t="b">
        <f>ISNUMBER(SEARCH("IRT",Table1[[#This Row],[Current_Status]]))</f>
        <v>0</v>
      </c>
      <c r="AJ543" s="128">
        <f>YEAR(Table1[[#This Row],[Project_Initiated]])</f>
        <v>2017</v>
      </c>
      <c r="AK543" s="67">
        <v>43647</v>
      </c>
      <c r="AL543" s="67" t="str">
        <f>IF(Table1[[#This Row],[Current_Status]]="Complete",IF(Table1[[#This Row],[Project_Description]]&gt;=DATE(2019,7,1),"FY 19 - 20","FY 18 - 19"),"")</f>
        <v/>
      </c>
      <c r="AX543"/>
      <c r="BA543" s="2"/>
    </row>
    <row r="544" spans="1:53" x14ac:dyDescent="0.25">
      <c r="A544" s="129" t="s">
        <v>3932</v>
      </c>
      <c r="B544" s="129" t="s">
        <v>370</v>
      </c>
      <c r="C544" s="129" t="s">
        <v>3932</v>
      </c>
      <c r="D544" s="130" t="b">
        <v>0</v>
      </c>
      <c r="E544" s="129" t="s">
        <v>289</v>
      </c>
      <c r="F544" s="129" t="s">
        <v>4384</v>
      </c>
      <c r="G544" s="129"/>
      <c r="H544" s="129" t="s">
        <v>806</v>
      </c>
      <c r="I544" s="129" t="s">
        <v>330</v>
      </c>
      <c r="J544" s="129" t="s">
        <v>3355</v>
      </c>
      <c r="K544" s="129" t="s">
        <v>776</v>
      </c>
      <c r="L544" s="129" t="s">
        <v>777</v>
      </c>
      <c r="M544" s="129" t="s">
        <v>765</v>
      </c>
      <c r="N544" s="129" t="s">
        <v>370</v>
      </c>
      <c r="O544" s="129" t="s">
        <v>314</v>
      </c>
      <c r="P544" s="3"/>
      <c r="Q544" s="129" t="s">
        <v>400</v>
      </c>
      <c r="R544" s="129" t="s">
        <v>370</v>
      </c>
      <c r="S544" s="130" t="b">
        <v>0</v>
      </c>
      <c r="T544" s="3"/>
      <c r="U544" s="3"/>
      <c r="V544" s="131">
        <v>43482</v>
      </c>
      <c r="W544" s="129" t="s">
        <v>370</v>
      </c>
      <c r="X544" s="3"/>
      <c r="Y544" s="3"/>
      <c r="Z544" s="129" t="s">
        <v>370</v>
      </c>
      <c r="AA544" s="3"/>
      <c r="AB544" s="3"/>
      <c r="AC544" s="129" t="s">
        <v>370</v>
      </c>
      <c r="AD544" s="3"/>
      <c r="AE544" s="129" t="s">
        <v>370</v>
      </c>
      <c r="AF544" s="129" t="s">
        <v>370</v>
      </c>
      <c r="AG544" s="129" t="s">
        <v>370</v>
      </c>
      <c r="AH544" s="127" t="str">
        <f t="shared" si="8"/>
        <v>FS</v>
      </c>
      <c r="AI544" s="127" t="b">
        <f>ISNUMBER(SEARCH("IRT",Table1[[#This Row],[Current_Status]]))</f>
        <v>0</v>
      </c>
      <c r="AJ544" s="128">
        <f>YEAR(Table1[[#This Row],[Project_Initiated]])</f>
        <v>2019</v>
      </c>
      <c r="AK544" s="67">
        <v>43647</v>
      </c>
      <c r="AL544" s="67" t="str">
        <f>IF(Table1[[#This Row],[Current_Status]]="Complete",IF(Table1[[#This Row],[Project_Description]]&gt;=DATE(2019,7,1),"FY 19 - 20","FY 18 - 19"),"")</f>
        <v/>
      </c>
      <c r="AX544"/>
      <c r="BA544" s="2"/>
    </row>
    <row r="545" spans="1:53" x14ac:dyDescent="0.25">
      <c r="A545" s="129" t="s">
        <v>3486</v>
      </c>
      <c r="B545" s="129" t="s">
        <v>370</v>
      </c>
      <c r="C545" s="129" t="s">
        <v>3486</v>
      </c>
      <c r="D545" s="130" t="b">
        <v>0</v>
      </c>
      <c r="E545" s="129" t="s">
        <v>289</v>
      </c>
      <c r="F545" s="129" t="s">
        <v>4387</v>
      </c>
      <c r="G545" s="133">
        <v>43528</v>
      </c>
      <c r="H545" s="129" t="s">
        <v>806</v>
      </c>
      <c r="I545" s="129" t="s">
        <v>3557</v>
      </c>
      <c r="J545" s="129" t="s">
        <v>3354</v>
      </c>
      <c r="K545" s="129" t="s">
        <v>776</v>
      </c>
      <c r="L545" s="129" t="s">
        <v>777</v>
      </c>
      <c r="M545" s="129" t="s">
        <v>3558</v>
      </c>
      <c r="N545" s="129" t="s">
        <v>370</v>
      </c>
      <c r="O545" s="129" t="s">
        <v>314</v>
      </c>
      <c r="P545" s="3"/>
      <c r="Q545" s="129" t="s">
        <v>400</v>
      </c>
      <c r="R545" s="129" t="s">
        <v>370</v>
      </c>
      <c r="S545" s="130" t="b">
        <v>0</v>
      </c>
      <c r="T545" s="3"/>
      <c r="U545" s="3"/>
      <c r="V545" s="131">
        <v>43423</v>
      </c>
      <c r="W545" s="129" t="s">
        <v>370</v>
      </c>
      <c r="X545" s="3"/>
      <c r="Y545" s="3"/>
      <c r="Z545" s="129" t="s">
        <v>370</v>
      </c>
      <c r="AA545" s="3"/>
      <c r="AB545" s="3"/>
      <c r="AC545" s="129" t="s">
        <v>3639</v>
      </c>
      <c r="AD545" s="3"/>
      <c r="AE545" s="129" t="s">
        <v>370</v>
      </c>
      <c r="AF545" s="129" t="s">
        <v>370</v>
      </c>
      <c r="AG545" s="129" t="s">
        <v>370</v>
      </c>
      <c r="AH545" s="127" t="str">
        <f t="shared" si="8"/>
        <v>FS</v>
      </c>
      <c r="AI545" s="127" t="b">
        <f>ISNUMBER(SEARCH("IRT",Table1[[#This Row],[Current_Status]]))</f>
        <v>0</v>
      </c>
      <c r="AJ545" s="128">
        <f>YEAR(Table1[[#This Row],[Project_Initiated]])</f>
        <v>2018</v>
      </c>
      <c r="AK545" s="67">
        <v>43647</v>
      </c>
      <c r="AL545" s="67" t="str">
        <f>IF(Table1[[#This Row],[Current_Status]]="Complete",IF(Table1[[#This Row],[Project_Description]]&gt;=DATE(2019,7,1),"FY 19 - 20","FY 18 - 19"),"")</f>
        <v>FY 18 - 19</v>
      </c>
      <c r="AX545"/>
      <c r="BA545" s="2"/>
    </row>
    <row r="546" spans="1:53" x14ac:dyDescent="0.25">
      <c r="A546" s="129" t="s">
        <v>3487</v>
      </c>
      <c r="B546" s="129" t="s">
        <v>370</v>
      </c>
      <c r="C546" s="129" t="s">
        <v>3487</v>
      </c>
      <c r="D546" s="130" t="b">
        <v>0</v>
      </c>
      <c r="E546" s="129" t="s">
        <v>289</v>
      </c>
      <c r="F546" s="129" t="s">
        <v>3559</v>
      </c>
      <c r="G546" s="133">
        <v>43592</v>
      </c>
      <c r="H546" s="129" t="s">
        <v>806</v>
      </c>
      <c r="I546" s="129" t="s">
        <v>3560</v>
      </c>
      <c r="J546" s="129" t="s">
        <v>3354</v>
      </c>
      <c r="K546" s="129" t="s">
        <v>776</v>
      </c>
      <c r="L546" s="129" t="s">
        <v>777</v>
      </c>
      <c r="M546" s="129" t="s">
        <v>765</v>
      </c>
      <c r="N546" s="129" t="s">
        <v>370</v>
      </c>
      <c r="O546" s="129" t="s">
        <v>314</v>
      </c>
      <c r="P546" s="3"/>
      <c r="Q546" s="129" t="s">
        <v>419</v>
      </c>
      <c r="R546" s="129" t="s">
        <v>370</v>
      </c>
      <c r="S546" s="130" t="b">
        <v>0</v>
      </c>
      <c r="T546" s="3"/>
      <c r="U546" s="3"/>
      <c r="V546" s="131">
        <v>43445</v>
      </c>
      <c r="W546" s="129" t="s">
        <v>370</v>
      </c>
      <c r="X546" s="3"/>
      <c r="Y546" s="3"/>
      <c r="Z546" s="129" t="s">
        <v>370</v>
      </c>
      <c r="AA546" s="3"/>
      <c r="AB546" s="3"/>
      <c r="AC546" s="129" t="s">
        <v>3825</v>
      </c>
      <c r="AD546" s="3"/>
      <c r="AE546" s="129" t="s">
        <v>370</v>
      </c>
      <c r="AF546" s="129" t="s">
        <v>370</v>
      </c>
      <c r="AG546" s="129" t="s">
        <v>370</v>
      </c>
      <c r="AH546" s="127" t="str">
        <f t="shared" si="8"/>
        <v>FS</v>
      </c>
      <c r="AI546" s="127" t="b">
        <f>ISNUMBER(SEARCH("IRT",Table1[[#This Row],[Current_Status]]))</f>
        <v>0</v>
      </c>
      <c r="AJ546" s="128">
        <f>YEAR(Table1[[#This Row],[Project_Initiated]])</f>
        <v>2018</v>
      </c>
      <c r="AK546" s="67">
        <v>43647</v>
      </c>
      <c r="AL546" s="67" t="str">
        <f>IF(Table1[[#This Row],[Current_Status]]="Complete",IF(Table1[[#This Row],[Project_Description]]&gt;=DATE(2019,7,1),"FY 19 - 20","FY 18 - 19"),"")</f>
        <v>FY 18 - 19</v>
      </c>
      <c r="AX546"/>
      <c r="BA546" s="2"/>
    </row>
    <row r="547" spans="1:53" x14ac:dyDescent="0.25">
      <c r="A547" s="129" t="s">
        <v>3933</v>
      </c>
      <c r="B547" s="129" t="s">
        <v>370</v>
      </c>
      <c r="C547" s="129" t="s">
        <v>3933</v>
      </c>
      <c r="D547" s="130" t="b">
        <v>0</v>
      </c>
      <c r="E547" s="129" t="s">
        <v>289</v>
      </c>
      <c r="F547" s="129" t="s">
        <v>4388</v>
      </c>
      <c r="G547" s="129"/>
      <c r="H547" s="129" t="s">
        <v>806</v>
      </c>
      <c r="I547" s="129" t="s">
        <v>4389</v>
      </c>
      <c r="J547" s="129" t="s">
        <v>3355</v>
      </c>
      <c r="K547" s="129" t="s">
        <v>776</v>
      </c>
      <c r="L547" s="129" t="s">
        <v>777</v>
      </c>
      <c r="M547" s="129" t="s">
        <v>765</v>
      </c>
      <c r="N547" s="129" t="s">
        <v>370</v>
      </c>
      <c r="O547" s="129" t="s">
        <v>314</v>
      </c>
      <c r="P547" s="3"/>
      <c r="Q547" s="129" t="s">
        <v>419</v>
      </c>
      <c r="R547" s="129" t="s">
        <v>370</v>
      </c>
      <c r="S547" s="130" t="b">
        <v>0</v>
      </c>
      <c r="T547" s="3"/>
      <c r="U547" s="3"/>
      <c r="V547" s="131">
        <v>43539</v>
      </c>
      <c r="W547" s="129" t="s">
        <v>370</v>
      </c>
      <c r="X547" s="3"/>
      <c r="Y547" s="3"/>
      <c r="Z547" s="129" t="s">
        <v>370</v>
      </c>
      <c r="AA547" s="3"/>
      <c r="AB547" s="3"/>
      <c r="AC547" s="129" t="s">
        <v>370</v>
      </c>
      <c r="AD547" s="3"/>
      <c r="AE547" s="129" t="s">
        <v>370</v>
      </c>
      <c r="AF547" s="129" t="s">
        <v>370</v>
      </c>
      <c r="AG547" s="129" t="s">
        <v>370</v>
      </c>
      <c r="AH547" s="127" t="str">
        <f t="shared" si="8"/>
        <v>FS</v>
      </c>
      <c r="AI547" s="127" t="b">
        <f>ISNUMBER(SEARCH("IRT",Table1[[#This Row],[Current_Status]]))</f>
        <v>0</v>
      </c>
      <c r="AJ547" s="128">
        <f>YEAR(Table1[[#This Row],[Project_Initiated]])</f>
        <v>2019</v>
      </c>
      <c r="AK547" s="67">
        <v>43647</v>
      </c>
      <c r="AL547" s="67" t="str">
        <f>IF(Table1[[#This Row],[Current_Status]]="Complete",IF(Table1[[#This Row],[Project_Description]]&gt;=DATE(2019,7,1),"FY 19 - 20","FY 18 - 19"),"")</f>
        <v/>
      </c>
      <c r="AX547"/>
      <c r="BA547" s="2"/>
    </row>
    <row r="548" spans="1:53" x14ac:dyDescent="0.25">
      <c r="A548" s="129" t="s">
        <v>763</v>
      </c>
      <c r="B548" s="129" t="s">
        <v>370</v>
      </c>
      <c r="C548" s="129" t="s">
        <v>763</v>
      </c>
      <c r="D548" s="130" t="b">
        <v>0</v>
      </c>
      <c r="E548" s="129" t="s">
        <v>289</v>
      </c>
      <c r="F548" s="129" t="s">
        <v>4390</v>
      </c>
      <c r="G548" s="129" t="s">
        <v>416</v>
      </c>
      <c r="H548" s="129" t="s">
        <v>470</v>
      </c>
      <c r="I548" s="129" t="s">
        <v>3334</v>
      </c>
      <c r="J548" s="129" t="s">
        <v>3376</v>
      </c>
      <c r="K548" s="129" t="s">
        <v>776</v>
      </c>
      <c r="L548" s="129" t="s">
        <v>777</v>
      </c>
      <c r="M548" s="129" t="s">
        <v>761</v>
      </c>
      <c r="N548" s="129" t="s">
        <v>370</v>
      </c>
      <c r="O548" s="129" t="s">
        <v>338</v>
      </c>
      <c r="P548" s="3"/>
      <c r="Q548" s="129" t="s">
        <v>419</v>
      </c>
      <c r="R548" s="129" t="s">
        <v>425</v>
      </c>
      <c r="S548" s="130" t="b">
        <v>0</v>
      </c>
      <c r="T548" s="3"/>
      <c r="U548" s="3"/>
      <c r="V548" s="131">
        <v>43177</v>
      </c>
      <c r="W548" s="129" t="s">
        <v>370</v>
      </c>
      <c r="X548" s="3"/>
      <c r="Y548" s="3"/>
      <c r="Z548" s="129" t="s">
        <v>370</v>
      </c>
      <c r="AA548" s="3"/>
      <c r="AB548" s="3"/>
      <c r="AC548" s="129" t="s">
        <v>3561</v>
      </c>
      <c r="AD548" s="3"/>
      <c r="AE548" s="129" t="s">
        <v>328</v>
      </c>
      <c r="AF548" s="129" t="s">
        <v>1100</v>
      </c>
      <c r="AG548" s="129" t="s">
        <v>3412</v>
      </c>
      <c r="AH548" s="127" t="str">
        <f t="shared" si="8"/>
        <v>FS</v>
      </c>
      <c r="AI548" s="127" t="b">
        <f>ISNUMBER(SEARCH("IRT",Table1[[#This Row],[Current_Status]]))</f>
        <v>0</v>
      </c>
      <c r="AJ548" s="128">
        <f>YEAR(Table1[[#This Row],[Project_Initiated]])</f>
        <v>2018</v>
      </c>
      <c r="AK548" s="67">
        <v>43647</v>
      </c>
      <c r="AL548" s="67" t="str">
        <f>IF(Table1[[#This Row],[Current_Status]]="Complete",IF(Table1[[#This Row],[Project_Description]]&gt;=DATE(2019,7,1),"FY 19 - 20","FY 18 - 19"),"")</f>
        <v/>
      </c>
      <c r="AX548"/>
      <c r="BA548" s="2"/>
    </row>
    <row r="549" spans="1:53" x14ac:dyDescent="0.25">
      <c r="A549" s="129" t="s">
        <v>3934</v>
      </c>
      <c r="B549" s="129" t="s">
        <v>370</v>
      </c>
      <c r="C549" s="129" t="s">
        <v>3934</v>
      </c>
      <c r="D549" s="130" t="b">
        <v>0</v>
      </c>
      <c r="E549" s="129" t="s">
        <v>289</v>
      </c>
      <c r="F549" s="129" t="s">
        <v>4392</v>
      </c>
      <c r="G549" s="129"/>
      <c r="H549" s="129" t="s">
        <v>806</v>
      </c>
      <c r="I549" s="129" t="s">
        <v>4393</v>
      </c>
      <c r="J549" s="129" t="s">
        <v>3355</v>
      </c>
      <c r="K549" s="129" t="s">
        <v>776</v>
      </c>
      <c r="L549" s="129" t="s">
        <v>777</v>
      </c>
      <c r="M549" s="129" t="s">
        <v>1014</v>
      </c>
      <c r="N549" s="129" t="s">
        <v>370</v>
      </c>
      <c r="O549" s="129" t="s">
        <v>314</v>
      </c>
      <c r="P549" s="3"/>
      <c r="Q549" s="129" t="s">
        <v>339</v>
      </c>
      <c r="R549" s="129" t="s">
        <v>370</v>
      </c>
      <c r="S549" s="130" t="b">
        <v>0</v>
      </c>
      <c r="T549" s="3"/>
      <c r="U549" s="3"/>
      <c r="V549" s="131">
        <v>43497</v>
      </c>
      <c r="W549" s="129" t="s">
        <v>370</v>
      </c>
      <c r="X549" s="3"/>
      <c r="Y549" s="3"/>
      <c r="Z549" s="129" t="s">
        <v>370</v>
      </c>
      <c r="AA549" s="3"/>
      <c r="AB549" s="3"/>
      <c r="AC549" s="129" t="s">
        <v>370</v>
      </c>
      <c r="AD549" s="3"/>
      <c r="AE549" s="129" t="s">
        <v>370</v>
      </c>
      <c r="AF549" s="129" t="s">
        <v>370</v>
      </c>
      <c r="AG549" s="129" t="s">
        <v>370</v>
      </c>
      <c r="AH549" s="127" t="str">
        <f t="shared" si="8"/>
        <v>FS</v>
      </c>
      <c r="AI549" s="127" t="b">
        <f>ISNUMBER(SEARCH("IRT",Table1[[#This Row],[Current_Status]]))</f>
        <v>0</v>
      </c>
      <c r="AJ549" s="128">
        <f>YEAR(Table1[[#This Row],[Project_Initiated]])</f>
        <v>2019</v>
      </c>
      <c r="AK549" s="67">
        <v>43647</v>
      </c>
      <c r="AL549" s="67" t="str">
        <f>IF(Table1[[#This Row],[Current_Status]]="Complete",IF(Table1[[#This Row],[Project_Description]]&gt;=DATE(2019,7,1),"FY 19 - 20","FY 18 - 19"),"")</f>
        <v/>
      </c>
      <c r="AX549"/>
      <c r="BA549" s="2"/>
    </row>
    <row r="550" spans="1:53" x14ac:dyDescent="0.25">
      <c r="A550" s="129" t="s">
        <v>1275</v>
      </c>
      <c r="B550" s="129" t="s">
        <v>370</v>
      </c>
      <c r="C550" s="129" t="s">
        <v>1275</v>
      </c>
      <c r="D550" s="130" t="b">
        <v>0</v>
      </c>
      <c r="E550" s="129" t="s">
        <v>289</v>
      </c>
      <c r="F550" s="129" t="s">
        <v>4391</v>
      </c>
      <c r="G550" s="133">
        <v>43395</v>
      </c>
      <c r="H550" s="129" t="s">
        <v>806</v>
      </c>
      <c r="I550" s="129" t="s">
        <v>370</v>
      </c>
      <c r="J550" s="129" t="s">
        <v>3354</v>
      </c>
      <c r="K550" s="129" t="s">
        <v>776</v>
      </c>
      <c r="L550" s="129" t="s">
        <v>777</v>
      </c>
      <c r="M550" s="129" t="s">
        <v>1014</v>
      </c>
      <c r="N550" s="129" t="s">
        <v>370</v>
      </c>
      <c r="O550" s="129" t="s">
        <v>314</v>
      </c>
      <c r="P550" s="3"/>
      <c r="Q550" s="129" t="s">
        <v>339</v>
      </c>
      <c r="R550" s="129" t="s">
        <v>370</v>
      </c>
      <c r="S550" s="130" t="b">
        <v>0</v>
      </c>
      <c r="T550" s="3"/>
      <c r="U550" s="3"/>
      <c r="V550" s="131">
        <v>43298</v>
      </c>
      <c r="W550" s="129" t="s">
        <v>370</v>
      </c>
      <c r="X550" s="3"/>
      <c r="Y550" s="3"/>
      <c r="Z550" s="129" t="s">
        <v>370</v>
      </c>
      <c r="AA550" s="3"/>
      <c r="AB550" s="3"/>
      <c r="AC550" s="129" t="s">
        <v>890</v>
      </c>
      <c r="AD550" s="3"/>
      <c r="AE550" s="129" t="s">
        <v>314</v>
      </c>
      <c r="AF550" s="129" t="s">
        <v>890</v>
      </c>
      <c r="AG550" s="129" t="s">
        <v>890</v>
      </c>
      <c r="AH550" s="127" t="str">
        <f t="shared" si="8"/>
        <v>FS</v>
      </c>
      <c r="AI550" s="127" t="b">
        <f>ISNUMBER(SEARCH("IRT",Table1[[#This Row],[Current_Status]]))</f>
        <v>0</v>
      </c>
      <c r="AJ550" s="128">
        <f>YEAR(Table1[[#This Row],[Project_Initiated]])</f>
        <v>2018</v>
      </c>
      <c r="AK550" s="67">
        <v>43647</v>
      </c>
      <c r="AL550" s="67" t="str">
        <f>IF(Table1[[#This Row],[Current_Status]]="Complete",IF(Table1[[#This Row],[Project_Description]]&gt;=DATE(2019,7,1),"FY 19 - 20","FY 18 - 19"),"")</f>
        <v>FY 18 - 19</v>
      </c>
      <c r="AX550"/>
      <c r="BA550" s="2"/>
    </row>
    <row r="551" spans="1:53" x14ac:dyDescent="0.25">
      <c r="A551" s="129" t="s">
        <v>1297</v>
      </c>
      <c r="B551" s="129" t="s">
        <v>370</v>
      </c>
      <c r="C551" s="129" t="s">
        <v>1297</v>
      </c>
      <c r="D551" s="130" t="b">
        <v>0</v>
      </c>
      <c r="E551" s="129" t="s">
        <v>289</v>
      </c>
      <c r="F551" s="129" t="s">
        <v>4394</v>
      </c>
      <c r="G551" s="133">
        <v>43395</v>
      </c>
      <c r="H551" s="129" t="s">
        <v>1298</v>
      </c>
      <c r="I551" s="129" t="s">
        <v>3335</v>
      </c>
      <c r="J551" s="129" t="s">
        <v>3354</v>
      </c>
      <c r="K551" s="129" t="s">
        <v>776</v>
      </c>
      <c r="L551" s="129" t="s">
        <v>777</v>
      </c>
      <c r="M551" s="129" t="s">
        <v>1299</v>
      </c>
      <c r="N551" s="129" t="s">
        <v>370</v>
      </c>
      <c r="O551" s="129" t="s">
        <v>314</v>
      </c>
      <c r="P551" s="3"/>
      <c r="Q551" s="129" t="s">
        <v>422</v>
      </c>
      <c r="R551" s="129" t="s">
        <v>370</v>
      </c>
      <c r="S551" s="130" t="b">
        <v>0</v>
      </c>
      <c r="T551" s="3"/>
      <c r="U551" s="3"/>
      <c r="V551" s="131">
        <v>43314</v>
      </c>
      <c r="W551" s="129" t="s">
        <v>370</v>
      </c>
      <c r="X551" s="3"/>
      <c r="Y551" s="3"/>
      <c r="Z551" s="129" t="s">
        <v>370</v>
      </c>
      <c r="AA551" s="3"/>
      <c r="AB551" s="3"/>
      <c r="AC551" s="129" t="s">
        <v>890</v>
      </c>
      <c r="AD551" s="3"/>
      <c r="AE551" s="129" t="s">
        <v>314</v>
      </c>
      <c r="AF551" s="129" t="s">
        <v>890</v>
      </c>
      <c r="AG551" s="129" t="s">
        <v>890</v>
      </c>
      <c r="AH551" s="127" t="str">
        <f t="shared" si="8"/>
        <v>FS</v>
      </c>
      <c r="AI551" s="127" t="b">
        <f>ISNUMBER(SEARCH("IRT",Table1[[#This Row],[Current_Status]]))</f>
        <v>0</v>
      </c>
      <c r="AJ551" s="128">
        <f>YEAR(Table1[[#This Row],[Project_Initiated]])</f>
        <v>2018</v>
      </c>
      <c r="AK551" s="67">
        <v>43647</v>
      </c>
      <c r="AL551" s="67" t="str">
        <f>IF(Table1[[#This Row],[Current_Status]]="Complete",IF(Table1[[#This Row],[Project_Description]]&gt;=DATE(2019,7,1),"FY 19 - 20","FY 18 - 19"),"")</f>
        <v>FY 18 - 19</v>
      </c>
      <c r="AX551"/>
      <c r="BA551" s="2"/>
    </row>
    <row r="552" spans="1:53" x14ac:dyDescent="0.25">
      <c r="A552" s="129" t="s">
        <v>764</v>
      </c>
      <c r="B552" s="129" t="s">
        <v>370</v>
      </c>
      <c r="C552" s="129" t="s">
        <v>764</v>
      </c>
      <c r="D552" s="130" t="b">
        <v>0</v>
      </c>
      <c r="E552" s="129" t="s">
        <v>289</v>
      </c>
      <c r="F552" s="129" t="s">
        <v>4395</v>
      </c>
      <c r="G552" s="133">
        <v>43412</v>
      </c>
      <c r="H552" s="129" t="s">
        <v>806</v>
      </c>
      <c r="I552" s="129" t="s">
        <v>3336</v>
      </c>
      <c r="J552" s="129" t="s">
        <v>3354</v>
      </c>
      <c r="K552" s="129" t="s">
        <v>776</v>
      </c>
      <c r="L552" s="129" t="s">
        <v>777</v>
      </c>
      <c r="M552" s="129" t="s">
        <v>765</v>
      </c>
      <c r="N552" s="129" t="s">
        <v>370</v>
      </c>
      <c r="O552" s="129" t="s">
        <v>314</v>
      </c>
      <c r="P552" s="3"/>
      <c r="Q552" s="129" t="s">
        <v>423</v>
      </c>
      <c r="R552" s="129" t="s">
        <v>370</v>
      </c>
      <c r="S552" s="130" t="b">
        <v>0</v>
      </c>
      <c r="T552" s="3"/>
      <c r="U552" s="3"/>
      <c r="V552" s="131">
        <v>43321</v>
      </c>
      <c r="W552" s="129" t="s">
        <v>370</v>
      </c>
      <c r="X552" s="3"/>
      <c r="Y552" s="3"/>
      <c r="Z552" s="129" t="s">
        <v>370</v>
      </c>
      <c r="AA552" s="3"/>
      <c r="AB552" s="3"/>
      <c r="AC552" s="129" t="s">
        <v>890</v>
      </c>
      <c r="AD552" s="3"/>
      <c r="AE552" s="129" t="s">
        <v>314</v>
      </c>
      <c r="AF552" s="129" t="s">
        <v>890</v>
      </c>
      <c r="AG552" s="129" t="s">
        <v>890</v>
      </c>
      <c r="AH552" s="127" t="str">
        <f t="shared" si="8"/>
        <v>FS</v>
      </c>
      <c r="AI552" s="127" t="b">
        <f>ISNUMBER(SEARCH("IRT",Table1[[#This Row],[Current_Status]]))</f>
        <v>0</v>
      </c>
      <c r="AJ552" s="128">
        <f>YEAR(Table1[[#This Row],[Project_Initiated]])</f>
        <v>2018</v>
      </c>
      <c r="AK552" s="67">
        <v>43647</v>
      </c>
      <c r="AL552" s="67" t="str">
        <f>IF(Table1[[#This Row],[Current_Status]]="Complete",IF(Table1[[#This Row],[Project_Description]]&gt;=DATE(2019,7,1),"FY 19 - 20","FY 18 - 19"),"")</f>
        <v>FY 18 - 19</v>
      </c>
      <c r="AX552"/>
      <c r="BA552" s="2"/>
    </row>
    <row r="553" spans="1:53" x14ac:dyDescent="0.25">
      <c r="A553" s="129" t="s">
        <v>3878</v>
      </c>
      <c r="B553" s="129" t="s">
        <v>3878</v>
      </c>
      <c r="C553" s="129" t="s">
        <v>370</v>
      </c>
      <c r="D553" s="130" t="b">
        <v>0</v>
      </c>
      <c r="E553" s="129" t="s">
        <v>289</v>
      </c>
      <c r="F553" s="129" t="s">
        <v>3886</v>
      </c>
      <c r="G553" s="129" t="s">
        <v>3887</v>
      </c>
      <c r="H553" s="129" t="s">
        <v>370</v>
      </c>
      <c r="I553" s="129" t="s">
        <v>370</v>
      </c>
      <c r="J553" s="129" t="s">
        <v>23</v>
      </c>
      <c r="K553" s="129" t="s">
        <v>776</v>
      </c>
      <c r="L553" s="129" t="s">
        <v>777</v>
      </c>
      <c r="M553" s="129" t="s">
        <v>3888</v>
      </c>
      <c r="N553" s="129" t="s">
        <v>370</v>
      </c>
      <c r="O553" s="129" t="s">
        <v>471</v>
      </c>
      <c r="P553" s="130">
        <v>1</v>
      </c>
      <c r="Q553" s="129" t="s">
        <v>370</v>
      </c>
      <c r="R553" s="129" t="s">
        <v>370</v>
      </c>
      <c r="S553" s="130" t="b">
        <v>0</v>
      </c>
      <c r="T553" s="3"/>
      <c r="U553" s="3"/>
      <c r="V553" s="131">
        <v>43622</v>
      </c>
      <c r="W553" s="129" t="s">
        <v>23</v>
      </c>
      <c r="X553" s="3"/>
      <c r="Y553" s="3"/>
      <c r="Z553" s="129" t="s">
        <v>370</v>
      </c>
      <c r="AA553" s="3"/>
      <c r="AB553" s="3"/>
      <c r="AC553" s="129" t="s">
        <v>370</v>
      </c>
      <c r="AD553" s="3"/>
      <c r="AE553" s="129" t="s">
        <v>370</v>
      </c>
      <c r="AF553" s="129" t="s">
        <v>370</v>
      </c>
      <c r="AG553" s="129" t="s">
        <v>370</v>
      </c>
      <c r="AH553" s="127" t="str">
        <f t="shared" si="8"/>
        <v>PD&amp;C</v>
      </c>
      <c r="AI553" s="127" t="b">
        <f>ISNUMBER(SEARCH("IRT",Table1[[#This Row],[Current_Status]]))</f>
        <v>0</v>
      </c>
      <c r="AJ553" s="128">
        <f>YEAR(Table1[[#This Row],[Project_Initiated]])</f>
        <v>2019</v>
      </c>
      <c r="AK553" s="67">
        <v>43647</v>
      </c>
      <c r="AL553" s="67" t="str">
        <f>IF(Table1[[#This Row],[Current_Status]]="Complete",IF(Table1[[#This Row],[Project_Description]]&gt;=DATE(2019,7,1),"FY 19 - 20","FY 18 - 19"),"")</f>
        <v/>
      </c>
      <c r="AX553"/>
      <c r="BA553" s="2"/>
    </row>
    <row r="554" spans="1:53" x14ac:dyDescent="0.25">
      <c r="A554" s="129" t="s">
        <v>3787</v>
      </c>
      <c r="B554" s="129" t="s">
        <v>3787</v>
      </c>
      <c r="C554" s="129" t="s">
        <v>370</v>
      </c>
      <c r="D554" s="130" t="b">
        <v>0</v>
      </c>
      <c r="E554" s="129" t="s">
        <v>289</v>
      </c>
      <c r="F554" s="129" t="s">
        <v>3872</v>
      </c>
      <c r="G554" s="129" t="s">
        <v>3816</v>
      </c>
      <c r="H554" s="129" t="s">
        <v>370</v>
      </c>
      <c r="I554" s="129" t="s">
        <v>370</v>
      </c>
      <c r="J554" s="129" t="s">
        <v>82</v>
      </c>
      <c r="K554" s="129" t="s">
        <v>776</v>
      </c>
      <c r="L554" s="129" t="s">
        <v>777</v>
      </c>
      <c r="M554" s="129" t="s">
        <v>3817</v>
      </c>
      <c r="N554" s="129" t="s">
        <v>370</v>
      </c>
      <c r="O554" s="129" t="s">
        <v>3127</v>
      </c>
      <c r="P554" s="130">
        <v>1</v>
      </c>
      <c r="Q554" s="129" t="s">
        <v>370</v>
      </c>
      <c r="R554" s="129" t="s">
        <v>370</v>
      </c>
      <c r="S554" s="130" t="b">
        <v>0</v>
      </c>
      <c r="T554" s="3"/>
      <c r="U554" s="3"/>
      <c r="V554" s="131">
        <v>43571</v>
      </c>
      <c r="W554" s="129" t="s">
        <v>87</v>
      </c>
      <c r="X554" s="3"/>
      <c r="Y554" s="3"/>
      <c r="Z554" s="129" t="s">
        <v>370</v>
      </c>
      <c r="AA554" s="3"/>
      <c r="AB554" s="3"/>
      <c r="AC554" s="129" t="s">
        <v>370</v>
      </c>
      <c r="AD554" s="3"/>
      <c r="AE554" s="129" t="s">
        <v>370</v>
      </c>
      <c r="AF554" s="129" t="s">
        <v>370</v>
      </c>
      <c r="AG554" s="129" t="s">
        <v>370</v>
      </c>
      <c r="AH554" s="127" t="str">
        <f t="shared" si="8"/>
        <v>PD&amp;C</v>
      </c>
      <c r="AI554" s="127" t="b">
        <f>ISNUMBER(SEARCH("IRT",Table1[[#This Row],[Current_Status]]))</f>
        <v>0</v>
      </c>
      <c r="AJ554" s="128">
        <f>YEAR(Table1[[#This Row],[Project_Initiated]])</f>
        <v>2019</v>
      </c>
      <c r="AK554" s="67">
        <v>43647</v>
      </c>
      <c r="AL554" s="67" t="str">
        <f>IF(Table1[[#This Row],[Current_Status]]="Complete",IF(Table1[[#This Row],[Project_Description]]&gt;=DATE(2019,7,1),"FY 19 - 20","FY 18 - 19"),"")</f>
        <v/>
      </c>
      <c r="AX554"/>
      <c r="BA554" s="2"/>
    </row>
    <row r="555" spans="1:53" x14ac:dyDescent="0.25">
      <c r="A555" s="129" t="s">
        <v>295</v>
      </c>
      <c r="B555" s="129" t="s">
        <v>295</v>
      </c>
      <c r="C555" s="129" t="s">
        <v>370</v>
      </c>
      <c r="D555" s="130" t="b">
        <v>0</v>
      </c>
      <c r="E555" s="129" t="s">
        <v>289</v>
      </c>
      <c r="F555" s="129" t="s">
        <v>3647</v>
      </c>
      <c r="G555" s="129" t="s">
        <v>780</v>
      </c>
      <c r="H555" s="129" t="s">
        <v>470</v>
      </c>
      <c r="I555" s="129" t="s">
        <v>370</v>
      </c>
      <c r="J555" s="129" t="s">
        <v>3818</v>
      </c>
      <c r="K555" s="129" t="s">
        <v>776</v>
      </c>
      <c r="L555" s="129" t="s">
        <v>777</v>
      </c>
      <c r="M555" s="129" t="s">
        <v>824</v>
      </c>
      <c r="N555" s="129" t="s">
        <v>370</v>
      </c>
      <c r="O555" s="129" t="s">
        <v>3600</v>
      </c>
      <c r="P555" s="130">
        <v>3</v>
      </c>
      <c r="Q555" s="129" t="s">
        <v>370</v>
      </c>
      <c r="R555" s="129" t="s">
        <v>370</v>
      </c>
      <c r="S555" s="130" t="b">
        <v>0</v>
      </c>
      <c r="T555" s="130">
        <v>50000</v>
      </c>
      <c r="U555" s="3"/>
      <c r="V555" s="131">
        <v>43332</v>
      </c>
      <c r="W555" s="129" t="s">
        <v>3648</v>
      </c>
      <c r="X555" s="131">
        <v>43800</v>
      </c>
      <c r="Y555" s="131">
        <v>43862</v>
      </c>
      <c r="Z555" s="129" t="s">
        <v>370</v>
      </c>
      <c r="AA555" s="3"/>
      <c r="AB555" s="3"/>
      <c r="AC555" s="129" t="s">
        <v>370</v>
      </c>
      <c r="AD555" s="3"/>
      <c r="AE555" s="129" t="s">
        <v>370</v>
      </c>
      <c r="AF555" s="129" t="s">
        <v>370</v>
      </c>
      <c r="AG555" s="129" t="s">
        <v>370</v>
      </c>
      <c r="AH555" s="127" t="str">
        <f t="shared" si="8"/>
        <v>PD&amp;C</v>
      </c>
      <c r="AI555" s="127" t="b">
        <f>ISNUMBER(SEARCH("IRT",Table1[[#This Row],[Current_Status]]))</f>
        <v>0</v>
      </c>
      <c r="AJ555" s="128">
        <f>YEAR(Table1[[#This Row],[Project_Initiated]])</f>
        <v>2018</v>
      </c>
      <c r="AK555" s="67">
        <v>43647</v>
      </c>
      <c r="AL555" s="67" t="str">
        <f>IF(Table1[[#This Row],[Current_Status]]="Complete",IF(Table1[[#This Row],[Project_Description]]&gt;=DATE(2019,7,1),"FY 19 - 20","FY 18 - 19"),"")</f>
        <v/>
      </c>
      <c r="AX555"/>
      <c r="BA555" s="2"/>
    </row>
    <row r="556" spans="1:53" x14ac:dyDescent="0.25">
      <c r="A556" s="129" t="s">
        <v>3367</v>
      </c>
      <c r="B556" s="129" t="s">
        <v>3367</v>
      </c>
      <c r="C556" s="129" t="s">
        <v>370</v>
      </c>
      <c r="D556" s="130" t="b">
        <v>0</v>
      </c>
      <c r="E556" s="129" t="s">
        <v>289</v>
      </c>
      <c r="F556" s="129" t="s">
        <v>3368</v>
      </c>
      <c r="G556" s="129" t="s">
        <v>3369</v>
      </c>
      <c r="H556" s="129" t="s">
        <v>470</v>
      </c>
      <c r="I556" s="129" t="s">
        <v>370</v>
      </c>
      <c r="J556" s="129" t="s">
        <v>3609</v>
      </c>
      <c r="K556" s="129" t="s">
        <v>776</v>
      </c>
      <c r="L556" s="129" t="s">
        <v>777</v>
      </c>
      <c r="M556" s="129" t="s">
        <v>824</v>
      </c>
      <c r="N556" s="129" t="s">
        <v>370</v>
      </c>
      <c r="O556" s="129" t="s">
        <v>3127</v>
      </c>
      <c r="P556" s="130">
        <v>4</v>
      </c>
      <c r="Q556" s="129" t="s">
        <v>370</v>
      </c>
      <c r="R556" s="129" t="s">
        <v>370</v>
      </c>
      <c r="S556" s="130" t="b">
        <v>0</v>
      </c>
      <c r="T556" s="130">
        <v>0</v>
      </c>
      <c r="U556" s="3"/>
      <c r="V556" s="131">
        <v>43430</v>
      </c>
      <c r="W556" s="129" t="s">
        <v>3351</v>
      </c>
      <c r="X556" s="3"/>
      <c r="Y556" s="3"/>
      <c r="Z556" s="129" t="s">
        <v>370</v>
      </c>
      <c r="AA556" s="3"/>
      <c r="AB556" s="3"/>
      <c r="AC556" s="129" t="s">
        <v>370</v>
      </c>
      <c r="AD556" s="3"/>
      <c r="AE556" s="129" t="s">
        <v>370</v>
      </c>
      <c r="AF556" s="129" t="s">
        <v>370</v>
      </c>
      <c r="AG556" s="129" t="s">
        <v>370</v>
      </c>
      <c r="AH556" s="127" t="str">
        <f t="shared" si="8"/>
        <v>PD&amp;C</v>
      </c>
      <c r="AI556" s="127" t="b">
        <f>ISNUMBER(SEARCH("IRT",Table1[[#This Row],[Current_Status]]))</f>
        <v>0</v>
      </c>
      <c r="AJ556" s="128">
        <f>YEAR(Table1[[#This Row],[Project_Initiated]])</f>
        <v>2018</v>
      </c>
      <c r="AK556" s="67">
        <v>43647</v>
      </c>
      <c r="AL556" s="67" t="str">
        <f>IF(Table1[[#This Row],[Current_Status]]="Complete",IF(Table1[[#This Row],[Project_Description]]&gt;=DATE(2019,7,1),"FY 19 - 20","FY 18 - 19"),"")</f>
        <v/>
      </c>
      <c r="AX556"/>
      <c r="BA556" s="2"/>
    </row>
    <row r="557" spans="1:53" x14ac:dyDescent="0.25">
      <c r="A557" s="129" t="s">
        <v>290</v>
      </c>
      <c r="B557" s="129" t="s">
        <v>290</v>
      </c>
      <c r="C557" s="129" t="s">
        <v>370</v>
      </c>
      <c r="D557" s="130" t="b">
        <v>0</v>
      </c>
      <c r="E557" s="129" t="s">
        <v>289</v>
      </c>
      <c r="F557" s="129" t="s">
        <v>291</v>
      </c>
      <c r="G557" s="129" t="s">
        <v>774</v>
      </c>
      <c r="H557" s="129" t="s">
        <v>775</v>
      </c>
      <c r="I557" s="129" t="s">
        <v>370</v>
      </c>
      <c r="J557" s="129" t="s">
        <v>47</v>
      </c>
      <c r="K557" s="129" t="s">
        <v>776</v>
      </c>
      <c r="L557" s="129" t="s">
        <v>777</v>
      </c>
      <c r="M557" s="129" t="s">
        <v>292</v>
      </c>
      <c r="N557" s="129" t="s">
        <v>370</v>
      </c>
      <c r="O557" s="129" t="s">
        <v>223</v>
      </c>
      <c r="P557" s="130">
        <v>5</v>
      </c>
      <c r="Q557" s="129" t="s">
        <v>370</v>
      </c>
      <c r="R557" s="129" t="s">
        <v>370</v>
      </c>
      <c r="S557" s="130" t="b">
        <v>0</v>
      </c>
      <c r="T557" s="130">
        <v>396000</v>
      </c>
      <c r="U557" s="3"/>
      <c r="V557" s="131">
        <v>43039</v>
      </c>
      <c r="W557" s="129" t="s">
        <v>3873</v>
      </c>
      <c r="X557" s="131">
        <v>43640</v>
      </c>
      <c r="Y557" s="131">
        <v>43707</v>
      </c>
      <c r="Z557" s="129" t="s">
        <v>370</v>
      </c>
      <c r="AA557" s="3"/>
      <c r="AB557" s="3"/>
      <c r="AC557" s="129" t="s">
        <v>370</v>
      </c>
      <c r="AD557" s="3"/>
      <c r="AE557" s="129" t="s">
        <v>370</v>
      </c>
      <c r="AF557" s="129" t="s">
        <v>370</v>
      </c>
      <c r="AG557" s="129" t="s">
        <v>370</v>
      </c>
      <c r="AH557" s="127" t="str">
        <f t="shared" si="8"/>
        <v>PD&amp;C</v>
      </c>
      <c r="AI557" s="127" t="b">
        <f>ISNUMBER(SEARCH("IRT",Table1[[#This Row],[Current_Status]]))</f>
        <v>0</v>
      </c>
      <c r="AJ557" s="128">
        <f>YEAR(Table1[[#This Row],[Project_Initiated]])</f>
        <v>2017</v>
      </c>
      <c r="AK557" s="67">
        <v>43647</v>
      </c>
      <c r="AL557" s="67" t="str">
        <f>IF(Table1[[#This Row],[Current_Status]]="Complete",IF(Table1[[#This Row],[Project_Description]]&gt;=DATE(2019,7,1),"FY 19 - 20","FY 18 - 19"),"")</f>
        <v/>
      </c>
      <c r="AX557"/>
      <c r="BA557" s="2"/>
    </row>
    <row r="558" spans="1:53" x14ac:dyDescent="0.25">
      <c r="A558" s="129" t="s">
        <v>3673</v>
      </c>
      <c r="B558" s="129" t="s">
        <v>3673</v>
      </c>
      <c r="C558" s="129" t="s">
        <v>370</v>
      </c>
      <c r="D558" s="130" t="b">
        <v>0</v>
      </c>
      <c r="E558" s="129" t="s">
        <v>289</v>
      </c>
      <c r="F558" s="129" t="s">
        <v>3698</v>
      </c>
      <c r="G558" s="129" t="s">
        <v>3699</v>
      </c>
      <c r="H558" s="129" t="s">
        <v>370</v>
      </c>
      <c r="I558" s="129" t="s">
        <v>3784</v>
      </c>
      <c r="J558" s="129" t="s">
        <v>83</v>
      </c>
      <c r="K558" s="129" t="s">
        <v>776</v>
      </c>
      <c r="L558" s="129" t="s">
        <v>777</v>
      </c>
      <c r="M558" s="129" t="s">
        <v>3700</v>
      </c>
      <c r="N558" s="129" t="s">
        <v>370</v>
      </c>
      <c r="O558" s="129" t="s">
        <v>3127</v>
      </c>
      <c r="P558" s="130">
        <v>6</v>
      </c>
      <c r="Q558" s="129" t="s">
        <v>370</v>
      </c>
      <c r="R558" s="129" t="s">
        <v>370</v>
      </c>
      <c r="S558" s="130" t="b">
        <v>0</v>
      </c>
      <c r="T558" s="130">
        <v>30000</v>
      </c>
      <c r="U558" s="3"/>
      <c r="V558" s="131">
        <v>43543</v>
      </c>
      <c r="W558" s="129" t="s">
        <v>3351</v>
      </c>
      <c r="X558" s="131">
        <v>44013</v>
      </c>
      <c r="Y558" s="131">
        <v>44105</v>
      </c>
      <c r="Z558" s="129" t="s">
        <v>370</v>
      </c>
      <c r="AA558" s="3"/>
      <c r="AB558" s="3"/>
      <c r="AC558" s="129" t="s">
        <v>370</v>
      </c>
      <c r="AD558" s="3"/>
      <c r="AE558" s="129" t="s">
        <v>370</v>
      </c>
      <c r="AF558" s="129" t="s">
        <v>370</v>
      </c>
      <c r="AG558" s="129" t="s">
        <v>370</v>
      </c>
      <c r="AH558" s="127" t="str">
        <f t="shared" si="8"/>
        <v>PD&amp;C</v>
      </c>
      <c r="AI558" s="127" t="b">
        <f>ISNUMBER(SEARCH("IRT",Table1[[#This Row],[Current_Status]]))</f>
        <v>0</v>
      </c>
      <c r="AJ558" s="128">
        <f>YEAR(Table1[[#This Row],[Project_Initiated]])</f>
        <v>2019</v>
      </c>
      <c r="AK558" s="67">
        <v>43647</v>
      </c>
      <c r="AL558" s="67" t="str">
        <f>IF(Table1[[#This Row],[Current_Status]]="Complete",IF(Table1[[#This Row],[Project_Description]]&gt;=DATE(2019,7,1),"FY 19 - 20","FY 18 - 19"),"")</f>
        <v/>
      </c>
      <c r="AX558"/>
      <c r="BA558" s="2"/>
    </row>
    <row r="559" spans="1:53" x14ac:dyDescent="0.25">
      <c r="A559" s="129" t="s">
        <v>293</v>
      </c>
      <c r="B559" s="129" t="s">
        <v>293</v>
      </c>
      <c r="C559" s="129" t="s">
        <v>370</v>
      </c>
      <c r="D559" s="130" t="b">
        <v>0</v>
      </c>
      <c r="E559" s="129" t="s">
        <v>289</v>
      </c>
      <c r="F559" s="129" t="s">
        <v>294</v>
      </c>
      <c r="G559" s="129" t="s">
        <v>778</v>
      </c>
      <c r="H559" s="129" t="s">
        <v>779</v>
      </c>
      <c r="I559" s="129" t="s">
        <v>370</v>
      </c>
      <c r="J559" s="129" t="s">
        <v>3703</v>
      </c>
      <c r="K559" s="129" t="s">
        <v>776</v>
      </c>
      <c r="L559" s="129" t="s">
        <v>777</v>
      </c>
      <c r="M559" s="129" t="s">
        <v>292</v>
      </c>
      <c r="N559" s="129" t="s">
        <v>370</v>
      </c>
      <c r="O559" s="129" t="s">
        <v>345</v>
      </c>
      <c r="P559" s="130">
        <v>7</v>
      </c>
      <c r="Q559" s="129" t="s">
        <v>370</v>
      </c>
      <c r="R559" s="129" t="s">
        <v>370</v>
      </c>
      <c r="S559" s="130" t="b">
        <v>0</v>
      </c>
      <c r="T559" s="130">
        <v>0</v>
      </c>
      <c r="U559" s="3"/>
      <c r="V559" s="131">
        <v>42027</v>
      </c>
      <c r="W559" s="129" t="s">
        <v>3421</v>
      </c>
      <c r="X559" s="3"/>
      <c r="Y559" s="3"/>
      <c r="Z559" s="129" t="s">
        <v>370</v>
      </c>
      <c r="AA559" s="3"/>
      <c r="AB559" s="3"/>
      <c r="AC559" s="129" t="s">
        <v>370</v>
      </c>
      <c r="AD559" s="3"/>
      <c r="AE559" s="129" t="s">
        <v>370</v>
      </c>
      <c r="AF559" s="129" t="s">
        <v>370</v>
      </c>
      <c r="AG559" s="129" t="s">
        <v>370</v>
      </c>
      <c r="AH559" s="127" t="str">
        <f t="shared" si="8"/>
        <v>PD&amp;C</v>
      </c>
      <c r="AI559" s="127" t="b">
        <f>ISNUMBER(SEARCH("IRT",Table1[[#This Row],[Current_Status]]))</f>
        <v>0</v>
      </c>
      <c r="AJ559" s="128">
        <f>YEAR(Table1[[#This Row],[Project_Initiated]])</f>
        <v>2015</v>
      </c>
      <c r="AK559" s="67">
        <v>43647</v>
      </c>
      <c r="AL559" s="67" t="str">
        <f>IF(Table1[[#This Row],[Current_Status]]="Complete",IF(Table1[[#This Row],[Project_Description]]&gt;=DATE(2019,7,1),"FY 19 - 20","FY 18 - 19"),"")</f>
        <v/>
      </c>
      <c r="AX559"/>
      <c r="BA559" s="2"/>
    </row>
    <row r="560" spans="1:53" x14ac:dyDescent="0.25">
      <c r="A560" s="129" t="s">
        <v>766</v>
      </c>
      <c r="B560" s="129" t="s">
        <v>370</v>
      </c>
      <c r="C560" s="129" t="s">
        <v>766</v>
      </c>
      <c r="D560" s="130" t="b">
        <v>0</v>
      </c>
      <c r="E560" s="129" t="s">
        <v>296</v>
      </c>
      <c r="F560" s="129" t="s">
        <v>4397</v>
      </c>
      <c r="G560" s="133">
        <v>43476</v>
      </c>
      <c r="H560" s="129" t="s">
        <v>92</v>
      </c>
      <c r="I560" s="129" t="s">
        <v>371</v>
      </c>
      <c r="J560" s="129" t="s">
        <v>3354</v>
      </c>
      <c r="K560" s="129" t="s">
        <v>781</v>
      </c>
      <c r="L560" s="129" t="s">
        <v>782</v>
      </c>
      <c r="M560" s="129" t="s">
        <v>372</v>
      </c>
      <c r="N560" s="129" t="s">
        <v>370</v>
      </c>
      <c r="O560" s="129" t="s">
        <v>314</v>
      </c>
      <c r="P560" s="3"/>
      <c r="Q560" s="129" t="s">
        <v>400</v>
      </c>
      <c r="R560" s="129" t="s">
        <v>370</v>
      </c>
      <c r="S560" s="130" t="b">
        <v>0</v>
      </c>
      <c r="T560" s="3"/>
      <c r="U560" s="3"/>
      <c r="V560" s="131">
        <v>43348</v>
      </c>
      <c r="W560" s="129" t="s">
        <v>370</v>
      </c>
      <c r="X560" s="3"/>
      <c r="Y560" s="3"/>
      <c r="Z560" s="129" t="s">
        <v>370</v>
      </c>
      <c r="AA560" s="3"/>
      <c r="AB560" s="3"/>
      <c r="AC560" s="129" t="s">
        <v>3425</v>
      </c>
      <c r="AD560" s="3"/>
      <c r="AE560" s="129" t="s">
        <v>314</v>
      </c>
      <c r="AF560" s="129" t="s">
        <v>890</v>
      </c>
      <c r="AG560" s="129" t="s">
        <v>890</v>
      </c>
      <c r="AH560" s="127" t="str">
        <f t="shared" si="8"/>
        <v>FS</v>
      </c>
      <c r="AI560" s="127" t="b">
        <f>ISNUMBER(SEARCH("IRT",Table1[[#This Row],[Current_Status]]))</f>
        <v>0</v>
      </c>
      <c r="AJ560" s="128">
        <f>YEAR(Table1[[#This Row],[Project_Initiated]])</f>
        <v>2018</v>
      </c>
      <c r="AK560" s="67">
        <v>43647</v>
      </c>
      <c r="AL560" s="67" t="str">
        <f>IF(Table1[[#This Row],[Current_Status]]="Complete",IF(Table1[[#This Row],[Project_Description]]&gt;=DATE(2019,7,1),"FY 19 - 20","FY 18 - 19"),"")</f>
        <v>FY 18 - 19</v>
      </c>
      <c r="AX560"/>
      <c r="BA560" s="2"/>
    </row>
    <row r="561" spans="1:53" x14ac:dyDescent="0.25">
      <c r="A561" s="129" t="s">
        <v>4444</v>
      </c>
      <c r="B561" s="129" t="s">
        <v>370</v>
      </c>
      <c r="C561" s="129" t="s">
        <v>4444</v>
      </c>
      <c r="D561" s="130" t="b">
        <v>0</v>
      </c>
      <c r="E561" s="129" t="s">
        <v>296</v>
      </c>
      <c r="F561" s="129" t="s">
        <v>4445</v>
      </c>
      <c r="G561" s="129" t="s">
        <v>4446</v>
      </c>
      <c r="H561" s="129" t="s">
        <v>92</v>
      </c>
      <c r="I561" s="129" t="s">
        <v>4447</v>
      </c>
      <c r="J561" s="129" t="s">
        <v>3355</v>
      </c>
      <c r="K561" s="129" t="s">
        <v>781</v>
      </c>
      <c r="L561" s="129" t="s">
        <v>782</v>
      </c>
      <c r="M561" s="129" t="s">
        <v>4448</v>
      </c>
      <c r="N561" s="129" t="s">
        <v>4449</v>
      </c>
      <c r="O561" s="129" t="s">
        <v>314</v>
      </c>
      <c r="P561" s="3"/>
      <c r="Q561" s="129" t="s">
        <v>400</v>
      </c>
      <c r="R561" s="129" t="s">
        <v>370</v>
      </c>
      <c r="S561" s="130" t="b">
        <v>0</v>
      </c>
      <c r="T561" s="3"/>
      <c r="U561" s="3"/>
      <c r="V561" s="131">
        <v>43563</v>
      </c>
      <c r="W561" s="129" t="s">
        <v>370</v>
      </c>
      <c r="X561" s="3"/>
      <c r="Y561" s="3"/>
      <c r="Z561" s="129" t="s">
        <v>370</v>
      </c>
      <c r="AA561" s="3"/>
      <c r="AB561" s="3"/>
      <c r="AC561" s="129" t="s">
        <v>370</v>
      </c>
      <c r="AD561" s="3"/>
      <c r="AE561" s="129" t="s">
        <v>370</v>
      </c>
      <c r="AF561" s="129" t="s">
        <v>370</v>
      </c>
      <c r="AG561" s="129" t="s">
        <v>370</v>
      </c>
      <c r="AH561" s="127" t="str">
        <f t="shared" si="8"/>
        <v>FS</v>
      </c>
      <c r="AI561" s="127" t="b">
        <f>ISNUMBER(SEARCH("IRT",Table1[[#This Row],[Current_Status]]))</f>
        <v>0</v>
      </c>
      <c r="AJ561" s="128">
        <f>YEAR(Table1[[#This Row],[Project_Initiated]])</f>
        <v>2019</v>
      </c>
      <c r="AK561" s="67">
        <v>43647</v>
      </c>
      <c r="AL561" s="67" t="str">
        <f>IF(Table1[[#This Row],[Current_Status]]="Complete",IF(Table1[[#This Row],[Project_Description]]&gt;=DATE(2019,7,1),"FY 19 - 20","FY 18 - 19"),"")</f>
        <v/>
      </c>
      <c r="AX561"/>
      <c r="BA561" s="2"/>
    </row>
    <row r="562" spans="1:53" x14ac:dyDescent="0.25">
      <c r="A562" s="129" t="s">
        <v>3485</v>
      </c>
      <c r="B562" s="129" t="s">
        <v>370</v>
      </c>
      <c r="C562" s="129" t="s">
        <v>3485</v>
      </c>
      <c r="D562" s="130" t="b">
        <v>0</v>
      </c>
      <c r="E562" s="129" t="s">
        <v>296</v>
      </c>
      <c r="F562" s="129" t="s">
        <v>4396</v>
      </c>
      <c r="G562" s="133">
        <v>43560</v>
      </c>
      <c r="H562" s="129" t="s">
        <v>694</v>
      </c>
      <c r="I562" s="129" t="s">
        <v>400</v>
      </c>
      <c r="J562" s="129" t="s">
        <v>3375</v>
      </c>
      <c r="K562" s="129" t="s">
        <v>781</v>
      </c>
      <c r="L562" s="129" t="s">
        <v>782</v>
      </c>
      <c r="M562" s="129" t="s">
        <v>3555</v>
      </c>
      <c r="N562" s="129" t="s">
        <v>370</v>
      </c>
      <c r="O562" s="129" t="s">
        <v>314</v>
      </c>
      <c r="P562" s="3"/>
      <c r="Q562" s="129" t="s">
        <v>400</v>
      </c>
      <c r="R562" s="129" t="s">
        <v>370</v>
      </c>
      <c r="S562" s="130" t="b">
        <v>0</v>
      </c>
      <c r="T562" s="3"/>
      <c r="U562" s="3"/>
      <c r="V562" s="131">
        <v>43452</v>
      </c>
      <c r="W562" s="129" t="s">
        <v>370</v>
      </c>
      <c r="X562" s="3"/>
      <c r="Y562" s="3"/>
      <c r="Z562" s="129" t="s">
        <v>370</v>
      </c>
      <c r="AA562" s="3"/>
      <c r="AB562" s="3"/>
      <c r="AC562" s="129" t="s">
        <v>3833</v>
      </c>
      <c r="AD562" s="3"/>
      <c r="AE562" s="129" t="s">
        <v>370</v>
      </c>
      <c r="AF562" s="129" t="s">
        <v>370</v>
      </c>
      <c r="AG562" s="129" t="s">
        <v>370</v>
      </c>
      <c r="AH562" s="127" t="str">
        <f t="shared" si="8"/>
        <v>FS</v>
      </c>
      <c r="AI562" s="127" t="b">
        <f>ISNUMBER(SEARCH("IRT",Table1[[#This Row],[Current_Status]]))</f>
        <v>0</v>
      </c>
      <c r="AJ562" s="128">
        <f>YEAR(Table1[[#This Row],[Project_Initiated]])</f>
        <v>2018</v>
      </c>
      <c r="AK562" s="67">
        <v>43647</v>
      </c>
      <c r="AL562" s="67" t="str">
        <f>IF(Table1[[#This Row],[Current_Status]]="Complete",IF(Table1[[#This Row],[Project_Description]]&gt;=DATE(2019,7,1),"FY 19 - 20","FY 18 - 19"),"")</f>
        <v/>
      </c>
      <c r="AX562"/>
      <c r="BA562" s="2"/>
    </row>
    <row r="563" spans="1:53" x14ac:dyDescent="0.25">
      <c r="A563" s="129" t="s">
        <v>767</v>
      </c>
      <c r="B563" s="129" t="s">
        <v>370</v>
      </c>
      <c r="C563" s="129" t="s">
        <v>767</v>
      </c>
      <c r="D563" s="130" t="b">
        <v>0</v>
      </c>
      <c r="E563" s="129" t="s">
        <v>296</v>
      </c>
      <c r="F563" s="129" t="s">
        <v>4398</v>
      </c>
      <c r="G563" s="133">
        <v>43552</v>
      </c>
      <c r="H563" s="129" t="s">
        <v>793</v>
      </c>
      <c r="I563" s="129" t="s">
        <v>768</v>
      </c>
      <c r="J563" s="129" t="s">
        <v>3354</v>
      </c>
      <c r="K563" s="129" t="s">
        <v>781</v>
      </c>
      <c r="L563" s="129" t="s">
        <v>782</v>
      </c>
      <c r="M563" s="129" t="s">
        <v>769</v>
      </c>
      <c r="N563" s="129" t="s">
        <v>370</v>
      </c>
      <c r="O563" s="129" t="s">
        <v>885</v>
      </c>
      <c r="P563" s="3"/>
      <c r="Q563" s="129" t="s">
        <v>419</v>
      </c>
      <c r="R563" s="129" t="s">
        <v>370</v>
      </c>
      <c r="S563" s="130" t="b">
        <v>0</v>
      </c>
      <c r="T563" s="3"/>
      <c r="U563" s="3"/>
      <c r="V563" s="131">
        <v>43124</v>
      </c>
      <c r="W563" s="129" t="s">
        <v>370</v>
      </c>
      <c r="X563" s="3"/>
      <c r="Y563" s="3"/>
      <c r="Z563" s="129" t="s">
        <v>370</v>
      </c>
      <c r="AA563" s="3"/>
      <c r="AB563" s="3"/>
      <c r="AC563" s="129" t="s">
        <v>3713</v>
      </c>
      <c r="AD563" s="3"/>
      <c r="AE563" s="129" t="s">
        <v>328</v>
      </c>
      <c r="AF563" s="129" t="s">
        <v>3562</v>
      </c>
      <c r="AG563" s="129" t="s">
        <v>3412</v>
      </c>
      <c r="AH563" s="127" t="str">
        <f t="shared" si="8"/>
        <v>FS</v>
      </c>
      <c r="AI563" s="127" t="b">
        <f>ISNUMBER(SEARCH("IRT",Table1[[#This Row],[Current_Status]]))</f>
        <v>0</v>
      </c>
      <c r="AJ563" s="128">
        <f>YEAR(Table1[[#This Row],[Project_Initiated]])</f>
        <v>2018</v>
      </c>
      <c r="AK563" s="67">
        <v>43647</v>
      </c>
      <c r="AL563" s="67" t="str">
        <f>IF(Table1[[#This Row],[Current_Status]]="Complete",IF(Table1[[#This Row],[Project_Description]]&gt;=DATE(2019,7,1),"FY 19 - 20","FY 18 - 19"),"")</f>
        <v>FY 18 - 19</v>
      </c>
      <c r="AX563"/>
      <c r="BA563" s="2"/>
    </row>
    <row r="564" spans="1:53" x14ac:dyDescent="0.25">
      <c r="A564" s="129" t="s">
        <v>1383</v>
      </c>
      <c r="B564" s="129" t="s">
        <v>370</v>
      </c>
      <c r="C564" s="129" t="s">
        <v>1383</v>
      </c>
      <c r="D564" s="130" t="b">
        <v>0</v>
      </c>
      <c r="E564" s="129" t="s">
        <v>296</v>
      </c>
      <c r="F564" s="129" t="s">
        <v>4399</v>
      </c>
      <c r="G564" s="133">
        <v>43504</v>
      </c>
      <c r="H564" s="129" t="s">
        <v>92</v>
      </c>
      <c r="I564" s="129" t="s">
        <v>371</v>
      </c>
      <c r="J564" s="129" t="s">
        <v>3354</v>
      </c>
      <c r="K564" s="129" t="s">
        <v>781</v>
      </c>
      <c r="L564" s="129" t="s">
        <v>782</v>
      </c>
      <c r="M564" s="129" t="s">
        <v>372</v>
      </c>
      <c r="N564" s="129" t="s">
        <v>370</v>
      </c>
      <c r="O564" s="129" t="s">
        <v>314</v>
      </c>
      <c r="P564" s="3"/>
      <c r="Q564" s="129" t="s">
        <v>419</v>
      </c>
      <c r="R564" s="129" t="s">
        <v>370</v>
      </c>
      <c r="S564" s="130" t="b">
        <v>0</v>
      </c>
      <c r="T564" s="3"/>
      <c r="U564" s="3"/>
      <c r="V564" s="131">
        <v>43381</v>
      </c>
      <c r="W564" s="129" t="s">
        <v>370</v>
      </c>
      <c r="X564" s="3"/>
      <c r="Y564" s="3"/>
      <c r="Z564" s="129" t="s">
        <v>370</v>
      </c>
      <c r="AA564" s="3"/>
      <c r="AB564" s="3"/>
      <c r="AC564" s="129" t="s">
        <v>3583</v>
      </c>
      <c r="AD564" s="3"/>
      <c r="AE564" s="129" t="s">
        <v>314</v>
      </c>
      <c r="AF564" s="129" t="s">
        <v>890</v>
      </c>
      <c r="AG564" s="129" t="s">
        <v>890</v>
      </c>
      <c r="AH564" s="127" t="str">
        <f t="shared" si="8"/>
        <v>FS</v>
      </c>
      <c r="AI564" s="127" t="b">
        <f>ISNUMBER(SEARCH("IRT",Table1[[#This Row],[Current_Status]]))</f>
        <v>0</v>
      </c>
      <c r="AJ564" s="128">
        <f>YEAR(Table1[[#This Row],[Project_Initiated]])</f>
        <v>2018</v>
      </c>
      <c r="AK564" s="67">
        <v>43647</v>
      </c>
      <c r="AL564" s="67" t="str">
        <f>IF(Table1[[#This Row],[Current_Status]]="Complete",IF(Table1[[#This Row],[Project_Description]]&gt;=DATE(2019,7,1),"FY 19 - 20","FY 18 - 19"),"")</f>
        <v>FY 18 - 19</v>
      </c>
      <c r="AX564"/>
      <c r="BA564" s="2"/>
    </row>
    <row r="565" spans="1:53" x14ac:dyDescent="0.25">
      <c r="A565" s="129" t="s">
        <v>297</v>
      </c>
      <c r="B565" s="129" t="s">
        <v>297</v>
      </c>
      <c r="C565" s="129" t="s">
        <v>370</v>
      </c>
      <c r="D565" s="130" t="b">
        <v>0</v>
      </c>
      <c r="E565" s="129" t="s">
        <v>296</v>
      </c>
      <c r="F565" s="129" t="s">
        <v>298</v>
      </c>
      <c r="G565" s="129" t="s">
        <v>299</v>
      </c>
      <c r="H565" s="129" t="s">
        <v>370</v>
      </c>
      <c r="I565" s="129" t="s">
        <v>370</v>
      </c>
      <c r="J565" s="129" t="s">
        <v>4499</v>
      </c>
      <c r="K565" s="129" t="s">
        <v>781</v>
      </c>
      <c r="L565" s="129" t="s">
        <v>782</v>
      </c>
      <c r="M565" s="129" t="s">
        <v>300</v>
      </c>
      <c r="N565" s="129" t="s">
        <v>370</v>
      </c>
      <c r="O565" s="129" t="s">
        <v>223</v>
      </c>
      <c r="P565" s="130">
        <v>99</v>
      </c>
      <c r="Q565" s="129" t="s">
        <v>370</v>
      </c>
      <c r="R565" s="129" t="s">
        <v>370</v>
      </c>
      <c r="S565" s="130" t="b">
        <v>0</v>
      </c>
      <c r="T565" s="130">
        <v>0</v>
      </c>
      <c r="U565" s="3"/>
      <c r="V565" s="131">
        <v>41725</v>
      </c>
      <c r="W565" s="129" t="s">
        <v>3388</v>
      </c>
      <c r="X565" s="3"/>
      <c r="Y565" s="3"/>
      <c r="Z565" s="129" t="s">
        <v>370</v>
      </c>
      <c r="AA565" s="3"/>
      <c r="AB565" s="3"/>
      <c r="AC565" s="129" t="s">
        <v>370</v>
      </c>
      <c r="AD565" s="3"/>
      <c r="AE565" s="129" t="s">
        <v>370</v>
      </c>
      <c r="AF565" s="129" t="s">
        <v>370</v>
      </c>
      <c r="AG565" s="129" t="s">
        <v>370</v>
      </c>
      <c r="AH565" s="127" t="str">
        <f>IF(LEN(A565)&gt;6,"FS","PD&amp;C")</f>
        <v>PD&amp;C</v>
      </c>
      <c r="AI565" s="127" t="b">
        <f>ISNUMBER(SEARCH("IRT",Table1[[#This Row],[Current_Status]]))</f>
        <v>0</v>
      </c>
      <c r="AJ565" s="128">
        <f>YEAR(Table1[[#This Row],[Project_Initiated]])</f>
        <v>2014</v>
      </c>
      <c r="AK565" s="67">
        <v>43647</v>
      </c>
      <c r="AL565" s="67" t="str">
        <f>IF(Table1[[#This Row],[Current_Status]]="Complete",IF(Table1[[#This Row],[Project_Description]]&gt;=DATE(2019,7,1),"FY 19 - 20","FY 18 - 19"),"")</f>
        <v/>
      </c>
      <c r="AX565"/>
      <c r="BA565" s="2"/>
    </row>
  </sheetData>
  <conditionalFormatting sqref="A2:A565">
    <cfRule type="duplicateValues" dxfId="24" priority="235"/>
  </conditionalFormatting>
  <printOptions headings="1"/>
  <pageMargins left="0.25" right="0.25" top="0.75" bottom="0.75" header="0.3" footer="0.3"/>
  <pageSetup scale="3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workbookViewId="0">
      <selection activeCell="J30" sqref="J30"/>
    </sheetView>
  </sheetViews>
  <sheetFormatPr defaultRowHeight="15" x14ac:dyDescent="0.25"/>
  <cols>
    <col min="1" max="1" width="21.85546875" bestFit="1" customWidth="1"/>
    <col min="2" max="6" width="19.5703125" style="2" customWidth="1"/>
    <col min="7" max="7" width="9.140625" style="2"/>
  </cols>
  <sheetData>
    <row r="1" spans="1:7" ht="36.75" x14ac:dyDescent="0.7">
      <c r="A1" s="101" t="s">
        <v>4535</v>
      </c>
    </row>
    <row r="2" spans="1:7" ht="15.75" thickBot="1" x14ac:dyDescent="0.3">
      <c r="B2" s="178" t="s">
        <v>4536</v>
      </c>
      <c r="C2" s="178"/>
      <c r="D2" s="178"/>
      <c r="E2" s="178"/>
      <c r="F2" s="178"/>
    </row>
    <row r="3" spans="1:7" ht="30" x14ac:dyDescent="0.25">
      <c r="A3" s="154" t="s">
        <v>302</v>
      </c>
      <c r="B3" s="144" t="s">
        <v>4538</v>
      </c>
      <c r="C3" s="145" t="s">
        <v>4537</v>
      </c>
      <c r="D3" s="142" t="s">
        <v>3375</v>
      </c>
      <c r="E3" s="143" t="s">
        <v>3372</v>
      </c>
      <c r="F3" s="156" t="s">
        <v>3376</v>
      </c>
      <c r="G3" s="153" t="s">
        <v>312</v>
      </c>
    </row>
    <row r="4" spans="1:7" x14ac:dyDescent="0.25">
      <c r="A4" s="136" t="s">
        <v>21</v>
      </c>
      <c r="B4" s="146">
        <f>COUNTIFS(Table3[Organization],'FS Closed Stats'!$A4,Table3[Current Status],'FS Closed Stats'!B$3)</f>
        <v>5</v>
      </c>
      <c r="C4" s="147">
        <f>COUNTIFS(Table3[Organization],'FS Closed Stats'!$A4,Table3[Current Status],'FS Closed Stats'!C$3)</f>
        <v>5</v>
      </c>
      <c r="D4" s="138">
        <f>COUNTIFS(Table3[Organization],'FS Closed Stats'!$A4,Table3[Current Status],'FS Closed Stats'!D$3)</f>
        <v>1</v>
      </c>
      <c r="E4" s="139">
        <f>COUNTIFS(Table3[Organization],'FS Closed Stats'!$A4,Table3[Current Status],'FS Closed Stats'!E$3)</f>
        <v>5</v>
      </c>
      <c r="F4" s="157">
        <f>COUNTIFS(Table3[Organization],'FS Closed Stats'!$A4,Table3[Current Status],'FS Closed Stats'!F$3)</f>
        <v>2</v>
      </c>
      <c r="G4" s="150">
        <f>SUM(B4:F4)</f>
        <v>18</v>
      </c>
    </row>
    <row r="5" spans="1:7" x14ac:dyDescent="0.25">
      <c r="A5" s="136" t="s">
        <v>32</v>
      </c>
      <c r="B5" s="146">
        <f>COUNTIFS(Table3[Organization],'FS Closed Stats'!$A5,Table3[Current Status],'FS Closed Stats'!B$3)</f>
        <v>8</v>
      </c>
      <c r="C5" s="147">
        <f>COUNTIFS(Table3[Organization],'FS Closed Stats'!$A5,Table3[Current Status],'FS Closed Stats'!C$3)</f>
        <v>8</v>
      </c>
      <c r="D5" s="138">
        <f>COUNTIFS(Table3[Organization],'FS Closed Stats'!$A5,Table3[Current Status],'FS Closed Stats'!D$3)</f>
        <v>7</v>
      </c>
      <c r="E5" s="139">
        <f>COUNTIFS(Table3[Organization],'FS Closed Stats'!$A5,Table3[Current Status],'FS Closed Stats'!E$3)</f>
        <v>2</v>
      </c>
      <c r="F5" s="157">
        <f>COUNTIFS(Table3[Organization],'FS Closed Stats'!$A5,Table3[Current Status],'FS Closed Stats'!F$3)</f>
        <v>2</v>
      </c>
      <c r="G5" s="150">
        <f t="shared" ref="G5:G25" si="0">SUM(B5:F5)</f>
        <v>27</v>
      </c>
    </row>
    <row r="6" spans="1:7" x14ac:dyDescent="0.25">
      <c r="A6" s="136" t="s">
        <v>93</v>
      </c>
      <c r="B6" s="146">
        <f>COUNTIFS(Table3[Organization],'FS Closed Stats'!$A6,Table3[Current Status],'FS Closed Stats'!B$3)</f>
        <v>17</v>
      </c>
      <c r="C6" s="147">
        <f>COUNTIFS(Table3[Organization],'FS Closed Stats'!$A6,Table3[Current Status],'FS Closed Stats'!C$3)</f>
        <v>13</v>
      </c>
      <c r="D6" s="138">
        <f>COUNTIFS(Table3[Organization],'FS Closed Stats'!$A6,Table3[Current Status],'FS Closed Stats'!D$3)</f>
        <v>3</v>
      </c>
      <c r="E6" s="139">
        <f>COUNTIFS(Table3[Organization],'FS Closed Stats'!$A6,Table3[Current Status],'FS Closed Stats'!E$3)</f>
        <v>2</v>
      </c>
      <c r="F6" s="157">
        <f>COUNTIFS(Table3[Organization],'FS Closed Stats'!$A6,Table3[Current Status],'FS Closed Stats'!F$3)</f>
        <v>1</v>
      </c>
      <c r="G6" s="150">
        <f t="shared" si="0"/>
        <v>36</v>
      </c>
    </row>
    <row r="7" spans="1:7" x14ac:dyDescent="0.25">
      <c r="A7" s="136" t="s">
        <v>520</v>
      </c>
      <c r="B7" s="146">
        <f>COUNTIFS(Table3[Organization],'FS Closed Stats'!$A7,Table3[Current Status],'FS Closed Stats'!B$3)</f>
        <v>3</v>
      </c>
      <c r="C7" s="147">
        <f>COUNTIFS(Table3[Organization],'FS Closed Stats'!$A7,Table3[Current Status],'FS Closed Stats'!C$3)</f>
        <v>0</v>
      </c>
      <c r="D7" s="138">
        <f>COUNTIFS(Table3[Organization],'FS Closed Stats'!$A7,Table3[Current Status],'FS Closed Stats'!D$3)</f>
        <v>0</v>
      </c>
      <c r="E7" s="139">
        <f>COUNTIFS(Table3[Organization],'FS Closed Stats'!$A7,Table3[Current Status],'FS Closed Stats'!E$3)</f>
        <v>5</v>
      </c>
      <c r="F7" s="157">
        <f>COUNTIFS(Table3[Organization],'FS Closed Stats'!$A7,Table3[Current Status],'FS Closed Stats'!F$3)</f>
        <v>0</v>
      </c>
      <c r="G7" s="150">
        <f t="shared" si="0"/>
        <v>8</v>
      </c>
    </row>
    <row r="8" spans="1:7" x14ac:dyDescent="0.25">
      <c r="A8" s="136" t="s">
        <v>101</v>
      </c>
      <c r="B8" s="146">
        <f>COUNTIFS(Table3[Organization],'FS Closed Stats'!$A8,Table3[Current Status],'FS Closed Stats'!B$3)</f>
        <v>1</v>
      </c>
      <c r="C8" s="147">
        <f>COUNTIFS(Table3[Organization],'FS Closed Stats'!$A8,Table3[Current Status],'FS Closed Stats'!C$3)</f>
        <v>0</v>
      </c>
      <c r="D8" s="138">
        <f>COUNTIFS(Table3[Organization],'FS Closed Stats'!$A8,Table3[Current Status],'FS Closed Stats'!D$3)</f>
        <v>0</v>
      </c>
      <c r="E8" s="139">
        <f>COUNTIFS(Table3[Organization],'FS Closed Stats'!$A8,Table3[Current Status],'FS Closed Stats'!E$3)</f>
        <v>0</v>
      </c>
      <c r="F8" s="157">
        <f>COUNTIFS(Table3[Organization],'FS Closed Stats'!$A8,Table3[Current Status],'FS Closed Stats'!F$3)</f>
        <v>0</v>
      </c>
      <c r="G8" s="150">
        <f t="shared" si="0"/>
        <v>1</v>
      </c>
    </row>
    <row r="9" spans="1:7" x14ac:dyDescent="0.25">
      <c r="A9" s="136" t="s">
        <v>789</v>
      </c>
      <c r="B9" s="146">
        <f>COUNTIFS(Table3[Organization],'FS Closed Stats'!$A9,Table3[Current Status],'FS Closed Stats'!B$3)</f>
        <v>2</v>
      </c>
      <c r="C9" s="147">
        <f>COUNTIFS(Table3[Organization],'FS Closed Stats'!$A9,Table3[Current Status],'FS Closed Stats'!C$3)</f>
        <v>7</v>
      </c>
      <c r="D9" s="138">
        <f>COUNTIFS(Table3[Organization],'FS Closed Stats'!$A9,Table3[Current Status],'FS Closed Stats'!D$3)</f>
        <v>1</v>
      </c>
      <c r="E9" s="139">
        <f>COUNTIFS(Table3[Organization],'FS Closed Stats'!$A9,Table3[Current Status],'FS Closed Stats'!E$3)</f>
        <v>0</v>
      </c>
      <c r="F9" s="157">
        <f>COUNTIFS(Table3[Organization],'FS Closed Stats'!$A9,Table3[Current Status],'FS Closed Stats'!F$3)</f>
        <v>0</v>
      </c>
      <c r="G9" s="150">
        <f t="shared" si="0"/>
        <v>10</v>
      </c>
    </row>
    <row r="10" spans="1:7" x14ac:dyDescent="0.25">
      <c r="A10" s="136" t="s">
        <v>177</v>
      </c>
      <c r="B10" s="146">
        <f>COUNTIFS(Table3[Organization],'FS Closed Stats'!$A10,Table3[Current Status],'FS Closed Stats'!B$3)</f>
        <v>12</v>
      </c>
      <c r="C10" s="147">
        <f>COUNTIFS(Table3[Organization],'FS Closed Stats'!$A10,Table3[Current Status],'FS Closed Stats'!C$3)</f>
        <v>47</v>
      </c>
      <c r="D10" s="138">
        <f>COUNTIFS(Table3[Organization],'FS Closed Stats'!$A10,Table3[Current Status],'FS Closed Stats'!D$3)</f>
        <v>7</v>
      </c>
      <c r="E10" s="139">
        <f>COUNTIFS(Table3[Organization],'FS Closed Stats'!$A10,Table3[Current Status],'FS Closed Stats'!E$3)</f>
        <v>2</v>
      </c>
      <c r="F10" s="157">
        <f>COUNTIFS(Table3[Organization],'FS Closed Stats'!$A10,Table3[Current Status],'FS Closed Stats'!F$3)</f>
        <v>0</v>
      </c>
      <c r="G10" s="150">
        <f t="shared" si="0"/>
        <v>68</v>
      </c>
    </row>
    <row r="11" spans="1:7" x14ac:dyDescent="0.25">
      <c r="A11" s="136" t="s">
        <v>194</v>
      </c>
      <c r="B11" s="146">
        <f>COUNTIFS(Table3[Organization],'FS Closed Stats'!$A11,Table3[Current Status],'FS Closed Stats'!B$3)</f>
        <v>38</v>
      </c>
      <c r="C11" s="147">
        <f>COUNTIFS(Table3[Organization],'FS Closed Stats'!$A11,Table3[Current Status],'FS Closed Stats'!C$3)</f>
        <v>46</v>
      </c>
      <c r="D11" s="138">
        <f>COUNTIFS(Table3[Organization],'FS Closed Stats'!$A11,Table3[Current Status],'FS Closed Stats'!D$3)</f>
        <v>8</v>
      </c>
      <c r="E11" s="139">
        <f>COUNTIFS(Table3[Organization],'FS Closed Stats'!$A11,Table3[Current Status],'FS Closed Stats'!E$3)</f>
        <v>8</v>
      </c>
      <c r="F11" s="157">
        <f>COUNTIFS(Table3[Organization],'FS Closed Stats'!$A11,Table3[Current Status],'FS Closed Stats'!F$3)</f>
        <v>0</v>
      </c>
      <c r="G11" s="150">
        <f t="shared" si="0"/>
        <v>100</v>
      </c>
    </row>
    <row r="12" spans="1:7" x14ac:dyDescent="0.25">
      <c r="A12" s="136" t="s">
        <v>3338</v>
      </c>
      <c r="B12" s="146">
        <f>COUNTIFS(Table3[Organization],'FS Closed Stats'!$A12,Table3[Current Status],'FS Closed Stats'!B$3)</f>
        <v>0</v>
      </c>
      <c r="C12" s="147">
        <f>COUNTIFS(Table3[Organization],'FS Closed Stats'!$A12,Table3[Current Status],'FS Closed Stats'!C$3)</f>
        <v>2</v>
      </c>
      <c r="D12" s="138">
        <f>COUNTIFS(Table3[Organization],'FS Closed Stats'!$A12,Table3[Current Status],'FS Closed Stats'!D$3)</f>
        <v>1</v>
      </c>
      <c r="E12" s="139">
        <f>COUNTIFS(Table3[Organization],'FS Closed Stats'!$A12,Table3[Current Status],'FS Closed Stats'!E$3)</f>
        <v>0</v>
      </c>
      <c r="F12" s="157">
        <f>COUNTIFS(Table3[Organization],'FS Closed Stats'!$A12,Table3[Current Status],'FS Closed Stats'!F$3)</f>
        <v>0</v>
      </c>
      <c r="G12" s="150">
        <f t="shared" si="0"/>
        <v>3</v>
      </c>
    </row>
    <row r="13" spans="1:7" x14ac:dyDescent="0.25">
      <c r="A13" s="136" t="s">
        <v>3530</v>
      </c>
      <c r="B13" s="146">
        <f>COUNTIFS(Table3[Organization],'FS Closed Stats'!$A13,Table3[Current Status],'FS Closed Stats'!B$3)</f>
        <v>0</v>
      </c>
      <c r="C13" s="147">
        <f>COUNTIFS(Table3[Organization],'FS Closed Stats'!$A13,Table3[Current Status],'FS Closed Stats'!C$3)</f>
        <v>2</v>
      </c>
      <c r="D13" s="138">
        <f>COUNTIFS(Table3[Organization],'FS Closed Stats'!$A13,Table3[Current Status],'FS Closed Stats'!D$3)</f>
        <v>0</v>
      </c>
      <c r="E13" s="139">
        <f>COUNTIFS(Table3[Organization],'FS Closed Stats'!$A13,Table3[Current Status],'FS Closed Stats'!E$3)</f>
        <v>0</v>
      </c>
      <c r="F13" s="157">
        <f>COUNTIFS(Table3[Organization],'FS Closed Stats'!$A13,Table3[Current Status],'FS Closed Stats'!F$3)</f>
        <v>0</v>
      </c>
      <c r="G13" s="150">
        <f t="shared" si="0"/>
        <v>2</v>
      </c>
    </row>
    <row r="14" spans="1:7" x14ac:dyDescent="0.25">
      <c r="A14" s="136" t="s">
        <v>696</v>
      </c>
      <c r="B14" s="146">
        <f>COUNTIFS(Table3[Organization],'FS Closed Stats'!$A14,Table3[Current Status],'FS Closed Stats'!B$3)</f>
        <v>5</v>
      </c>
      <c r="C14" s="147">
        <f>COUNTIFS(Table3[Organization],'FS Closed Stats'!$A14,Table3[Current Status],'FS Closed Stats'!C$3)</f>
        <v>1</v>
      </c>
      <c r="D14" s="138">
        <f>COUNTIFS(Table3[Organization],'FS Closed Stats'!$A14,Table3[Current Status],'FS Closed Stats'!D$3)</f>
        <v>0</v>
      </c>
      <c r="E14" s="139">
        <f>COUNTIFS(Table3[Organization],'FS Closed Stats'!$A14,Table3[Current Status],'FS Closed Stats'!E$3)</f>
        <v>0</v>
      </c>
      <c r="F14" s="157">
        <f>COUNTIFS(Table3[Organization],'FS Closed Stats'!$A14,Table3[Current Status],'FS Closed Stats'!F$3)</f>
        <v>0</v>
      </c>
      <c r="G14" s="150">
        <f t="shared" si="0"/>
        <v>6</v>
      </c>
    </row>
    <row r="15" spans="1:7" x14ac:dyDescent="0.25">
      <c r="A15" s="136" t="s">
        <v>250</v>
      </c>
      <c r="B15" s="146">
        <f>COUNTIFS(Table3[Organization],'FS Closed Stats'!$A15,Table3[Current Status],'FS Closed Stats'!B$3)</f>
        <v>6</v>
      </c>
      <c r="C15" s="147">
        <f>COUNTIFS(Table3[Organization],'FS Closed Stats'!$A15,Table3[Current Status],'FS Closed Stats'!C$3)</f>
        <v>0</v>
      </c>
      <c r="D15" s="138">
        <f>COUNTIFS(Table3[Organization],'FS Closed Stats'!$A15,Table3[Current Status],'FS Closed Stats'!D$3)</f>
        <v>3</v>
      </c>
      <c r="E15" s="139">
        <f>COUNTIFS(Table3[Organization],'FS Closed Stats'!$A15,Table3[Current Status],'FS Closed Stats'!E$3)</f>
        <v>1</v>
      </c>
      <c r="F15" s="157">
        <f>COUNTIFS(Table3[Organization],'FS Closed Stats'!$A15,Table3[Current Status],'FS Closed Stats'!F$3)</f>
        <v>0</v>
      </c>
      <c r="G15" s="150">
        <f t="shared" si="0"/>
        <v>10</v>
      </c>
    </row>
    <row r="16" spans="1:7" x14ac:dyDescent="0.25">
      <c r="A16" s="136" t="s">
        <v>254</v>
      </c>
      <c r="B16" s="146">
        <f>COUNTIFS(Table3[Organization],'FS Closed Stats'!$A16,Table3[Current Status],'FS Closed Stats'!B$3)</f>
        <v>0</v>
      </c>
      <c r="C16" s="147">
        <f>COUNTIFS(Table3[Organization],'FS Closed Stats'!$A16,Table3[Current Status],'FS Closed Stats'!C$3)</f>
        <v>0</v>
      </c>
      <c r="D16" s="138">
        <f>COUNTIFS(Table3[Organization],'FS Closed Stats'!$A16,Table3[Current Status],'FS Closed Stats'!D$3)</f>
        <v>0</v>
      </c>
      <c r="E16" s="139">
        <f>COUNTIFS(Table3[Organization],'FS Closed Stats'!$A16,Table3[Current Status],'FS Closed Stats'!E$3)</f>
        <v>0</v>
      </c>
      <c r="F16" s="157">
        <f>COUNTIFS(Table3[Organization],'FS Closed Stats'!$A16,Table3[Current Status],'FS Closed Stats'!F$3)</f>
        <v>1</v>
      </c>
      <c r="G16" s="150">
        <f t="shared" si="0"/>
        <v>1</v>
      </c>
    </row>
    <row r="17" spans="1:7" x14ac:dyDescent="0.25">
      <c r="A17" s="136" t="s">
        <v>721</v>
      </c>
      <c r="B17" s="146">
        <f>COUNTIFS(Table3[Organization],'FS Closed Stats'!$A17,Table3[Current Status],'FS Closed Stats'!B$3)</f>
        <v>0</v>
      </c>
      <c r="C17" s="147">
        <f>COUNTIFS(Table3[Organization],'FS Closed Stats'!$A17,Table3[Current Status],'FS Closed Stats'!C$3)</f>
        <v>4</v>
      </c>
      <c r="D17" s="138">
        <f>COUNTIFS(Table3[Organization],'FS Closed Stats'!$A17,Table3[Current Status],'FS Closed Stats'!D$3)</f>
        <v>3</v>
      </c>
      <c r="E17" s="139">
        <f>COUNTIFS(Table3[Organization],'FS Closed Stats'!$A17,Table3[Current Status],'FS Closed Stats'!E$3)</f>
        <v>0</v>
      </c>
      <c r="F17" s="157">
        <f>COUNTIFS(Table3[Organization],'FS Closed Stats'!$A17,Table3[Current Status],'FS Closed Stats'!F$3)</f>
        <v>0</v>
      </c>
      <c r="G17" s="150">
        <f t="shared" si="0"/>
        <v>7</v>
      </c>
    </row>
    <row r="18" spans="1:7" x14ac:dyDescent="0.25">
      <c r="A18" s="136" t="s">
        <v>3540</v>
      </c>
      <c r="B18" s="146">
        <f>COUNTIFS(Table3[Organization],'FS Closed Stats'!$A18,Table3[Current Status],'FS Closed Stats'!B$3)</f>
        <v>1</v>
      </c>
      <c r="C18" s="147">
        <f>COUNTIFS(Table3[Organization],'FS Closed Stats'!$A18,Table3[Current Status],'FS Closed Stats'!C$3)</f>
        <v>0</v>
      </c>
      <c r="D18" s="138">
        <f>COUNTIFS(Table3[Organization],'FS Closed Stats'!$A18,Table3[Current Status],'FS Closed Stats'!D$3)</f>
        <v>0</v>
      </c>
      <c r="E18" s="139">
        <f>COUNTIFS(Table3[Organization],'FS Closed Stats'!$A18,Table3[Current Status],'FS Closed Stats'!E$3)</f>
        <v>0</v>
      </c>
      <c r="F18" s="157">
        <f>COUNTIFS(Table3[Organization],'FS Closed Stats'!$A18,Table3[Current Status],'FS Closed Stats'!F$3)</f>
        <v>0</v>
      </c>
      <c r="G18" s="150">
        <f t="shared" si="0"/>
        <v>1</v>
      </c>
    </row>
    <row r="19" spans="1:7" x14ac:dyDescent="0.25">
      <c r="A19" s="136" t="s">
        <v>785</v>
      </c>
      <c r="B19" s="146">
        <f>COUNTIFS(Table3[Organization],'FS Closed Stats'!$A19,Table3[Current Status],'FS Closed Stats'!B$3)</f>
        <v>3</v>
      </c>
      <c r="C19" s="147">
        <f>COUNTIFS(Table3[Organization],'FS Closed Stats'!$A19,Table3[Current Status],'FS Closed Stats'!C$3)</f>
        <v>7</v>
      </c>
      <c r="D19" s="138">
        <f>COUNTIFS(Table3[Organization],'FS Closed Stats'!$A19,Table3[Current Status],'FS Closed Stats'!D$3)</f>
        <v>1</v>
      </c>
      <c r="E19" s="139">
        <f>COUNTIFS(Table3[Organization],'FS Closed Stats'!$A19,Table3[Current Status],'FS Closed Stats'!E$3)</f>
        <v>0</v>
      </c>
      <c r="F19" s="157">
        <f>COUNTIFS(Table3[Organization],'FS Closed Stats'!$A19,Table3[Current Status],'FS Closed Stats'!F$3)</f>
        <v>0</v>
      </c>
      <c r="G19" s="150">
        <f t="shared" si="0"/>
        <v>11</v>
      </c>
    </row>
    <row r="20" spans="1:7" x14ac:dyDescent="0.25">
      <c r="A20" s="136" t="s">
        <v>280</v>
      </c>
      <c r="B20" s="146">
        <f>COUNTIFS(Table3[Organization],'FS Closed Stats'!$A20,Table3[Current Status],'FS Closed Stats'!B$3)</f>
        <v>4</v>
      </c>
      <c r="C20" s="147">
        <f>COUNTIFS(Table3[Organization],'FS Closed Stats'!$A20,Table3[Current Status],'FS Closed Stats'!C$3)</f>
        <v>6</v>
      </c>
      <c r="D20" s="138">
        <f>COUNTIFS(Table3[Organization],'FS Closed Stats'!$A20,Table3[Current Status],'FS Closed Stats'!D$3)</f>
        <v>3</v>
      </c>
      <c r="E20" s="139">
        <f>COUNTIFS(Table3[Organization],'FS Closed Stats'!$A20,Table3[Current Status],'FS Closed Stats'!E$3)</f>
        <v>2</v>
      </c>
      <c r="F20" s="157">
        <f>COUNTIFS(Table3[Organization],'FS Closed Stats'!$A20,Table3[Current Status],'FS Closed Stats'!F$3)</f>
        <v>0</v>
      </c>
      <c r="G20" s="150">
        <f t="shared" si="0"/>
        <v>15</v>
      </c>
    </row>
    <row r="21" spans="1:7" x14ac:dyDescent="0.25">
      <c r="A21" s="136" t="s">
        <v>1034</v>
      </c>
      <c r="B21" s="146">
        <f>COUNTIFS(Table3[Organization],'FS Closed Stats'!$A21,Table3[Current Status],'FS Closed Stats'!B$3)</f>
        <v>3</v>
      </c>
      <c r="C21" s="147">
        <f>COUNTIFS(Table3[Organization],'FS Closed Stats'!$A21,Table3[Current Status],'FS Closed Stats'!C$3)</f>
        <v>2</v>
      </c>
      <c r="D21" s="138">
        <f>COUNTIFS(Table3[Organization],'FS Closed Stats'!$A21,Table3[Current Status],'FS Closed Stats'!D$3)</f>
        <v>1</v>
      </c>
      <c r="E21" s="139">
        <f>COUNTIFS(Table3[Organization],'FS Closed Stats'!$A21,Table3[Current Status],'FS Closed Stats'!E$3)</f>
        <v>0</v>
      </c>
      <c r="F21" s="157">
        <f>COUNTIFS(Table3[Organization],'FS Closed Stats'!$A21,Table3[Current Status],'FS Closed Stats'!F$3)</f>
        <v>0</v>
      </c>
      <c r="G21" s="150">
        <f t="shared" si="0"/>
        <v>6</v>
      </c>
    </row>
    <row r="22" spans="1:7" x14ac:dyDescent="0.25">
      <c r="A22" s="136" t="s">
        <v>3323</v>
      </c>
      <c r="B22" s="146">
        <f>COUNTIFS(Table3[Organization],'FS Closed Stats'!$A22,Table3[Current Status],'FS Closed Stats'!B$3)</f>
        <v>1</v>
      </c>
      <c r="C22" s="147">
        <f>COUNTIFS(Table3[Organization],'FS Closed Stats'!$A22,Table3[Current Status],'FS Closed Stats'!C$3)</f>
        <v>0</v>
      </c>
      <c r="D22" s="138">
        <f>COUNTIFS(Table3[Organization],'FS Closed Stats'!$A22,Table3[Current Status],'FS Closed Stats'!D$3)</f>
        <v>0</v>
      </c>
      <c r="E22" s="139">
        <f>COUNTIFS(Table3[Organization],'FS Closed Stats'!$A22,Table3[Current Status],'FS Closed Stats'!E$3)</f>
        <v>0</v>
      </c>
      <c r="F22" s="157">
        <f>COUNTIFS(Table3[Organization],'FS Closed Stats'!$A22,Table3[Current Status],'FS Closed Stats'!F$3)</f>
        <v>0</v>
      </c>
      <c r="G22" s="150">
        <f t="shared" si="0"/>
        <v>1</v>
      </c>
    </row>
    <row r="23" spans="1:7" x14ac:dyDescent="0.25">
      <c r="A23" s="136" t="s">
        <v>286</v>
      </c>
      <c r="B23" s="146">
        <f>COUNTIFS(Table3[Organization],'FS Closed Stats'!$A23,Table3[Current Status],'FS Closed Stats'!B$3)</f>
        <v>2</v>
      </c>
      <c r="C23" s="147">
        <f>COUNTIFS(Table3[Organization],'FS Closed Stats'!$A23,Table3[Current Status],'FS Closed Stats'!C$3)</f>
        <v>6</v>
      </c>
      <c r="D23" s="138">
        <f>COUNTIFS(Table3[Organization],'FS Closed Stats'!$A23,Table3[Current Status],'FS Closed Stats'!D$3)</f>
        <v>1</v>
      </c>
      <c r="E23" s="139">
        <f>COUNTIFS(Table3[Organization],'FS Closed Stats'!$A23,Table3[Current Status],'FS Closed Stats'!E$3)</f>
        <v>0</v>
      </c>
      <c r="F23" s="157">
        <f>COUNTIFS(Table3[Organization],'FS Closed Stats'!$A23,Table3[Current Status],'FS Closed Stats'!F$3)</f>
        <v>0</v>
      </c>
      <c r="G23" s="150">
        <f t="shared" si="0"/>
        <v>9</v>
      </c>
    </row>
    <row r="24" spans="1:7" x14ac:dyDescent="0.25">
      <c r="A24" s="136" t="s">
        <v>289</v>
      </c>
      <c r="B24" s="146">
        <f>COUNTIFS(Table3[Organization],'FS Closed Stats'!$A24,Table3[Current Status],'FS Closed Stats'!B$3)</f>
        <v>2</v>
      </c>
      <c r="C24" s="147">
        <f>COUNTIFS(Table3[Organization],'FS Closed Stats'!$A24,Table3[Current Status],'FS Closed Stats'!C$3)</f>
        <v>5</v>
      </c>
      <c r="D24" s="138">
        <f>COUNTIFS(Table3[Organization],'FS Closed Stats'!$A24,Table3[Current Status],'FS Closed Stats'!D$3)</f>
        <v>0</v>
      </c>
      <c r="E24" s="139">
        <f>COUNTIFS(Table3[Organization],'FS Closed Stats'!$A24,Table3[Current Status],'FS Closed Stats'!E$3)</f>
        <v>0</v>
      </c>
      <c r="F24" s="157">
        <f>COUNTIFS(Table3[Organization],'FS Closed Stats'!$A24,Table3[Current Status],'FS Closed Stats'!F$3)</f>
        <v>2</v>
      </c>
      <c r="G24" s="150">
        <f t="shared" si="0"/>
        <v>9</v>
      </c>
    </row>
    <row r="25" spans="1:7" ht="15.75" thickBot="1" x14ac:dyDescent="0.3">
      <c r="A25" s="137" t="s">
        <v>296</v>
      </c>
      <c r="B25" s="148">
        <f>COUNTIFS(Table3[Organization],'FS Closed Stats'!$A25,Table3[Current Status],'FS Closed Stats'!B$3)</f>
        <v>1</v>
      </c>
      <c r="C25" s="149">
        <f>COUNTIFS(Table3[Organization],'FS Closed Stats'!$A25,Table3[Current Status],'FS Closed Stats'!C$3)</f>
        <v>2</v>
      </c>
      <c r="D25" s="140">
        <f>COUNTIFS(Table3[Organization],'FS Closed Stats'!$A25,Table3[Current Status],'FS Closed Stats'!D$3)</f>
        <v>1</v>
      </c>
      <c r="E25" s="141">
        <f>COUNTIFS(Table3[Organization],'FS Closed Stats'!$A25,Table3[Current Status],'FS Closed Stats'!E$3)</f>
        <v>0</v>
      </c>
      <c r="F25" s="158">
        <f>COUNTIFS(Table3[Organization],'FS Closed Stats'!$A25,Table3[Current Status],'FS Closed Stats'!F$3)</f>
        <v>0</v>
      </c>
      <c r="G25" s="151">
        <f t="shared" si="0"/>
        <v>4</v>
      </c>
    </row>
    <row r="26" spans="1:7" ht="15.75" thickBot="1" x14ac:dyDescent="0.3">
      <c r="A26" s="155" t="s">
        <v>312</v>
      </c>
      <c r="B26" s="164">
        <f>SUM(B4:B25)</f>
        <v>114</v>
      </c>
      <c r="C26" s="161">
        <f>SUM(C4:C25)</f>
        <v>163</v>
      </c>
      <c r="D26" s="162">
        <f t="shared" ref="D26:G26" si="1">SUM(D4:D25)</f>
        <v>41</v>
      </c>
      <c r="E26" s="163">
        <f t="shared" si="1"/>
        <v>27</v>
      </c>
      <c r="F26" s="165">
        <f t="shared" si="1"/>
        <v>8</v>
      </c>
      <c r="G26" s="152">
        <f t="shared" si="1"/>
        <v>353</v>
      </c>
    </row>
    <row r="27" spans="1:7" x14ac:dyDescent="0.25">
      <c r="A27" s="159" t="s">
        <v>4539</v>
      </c>
      <c r="B27" s="179">
        <f>SUM(B26:C26)</f>
        <v>277</v>
      </c>
      <c r="C27" s="180"/>
      <c r="D27" s="181">
        <f>SUM(D26:E26)</f>
        <v>68</v>
      </c>
      <c r="E27" s="182"/>
      <c r="F27" s="160">
        <f>F26</f>
        <v>8</v>
      </c>
      <c r="G27" s="166"/>
    </row>
  </sheetData>
  <mergeCells count="3">
    <mergeCell ref="B2:F2"/>
    <mergeCell ref="B27:C27"/>
    <mergeCell ref="D27:E27"/>
  </mergeCells>
  <conditionalFormatting sqref="B4:F25">
    <cfRule type="cellIs" dxfId="3" priority="3" operator="equal">
      <formula>0</formula>
    </cfRule>
  </conditionalFormatting>
  <conditionalFormatting sqref="B4:C25">
    <cfRule type="cellIs" dxfId="2" priority="4" operator="greaterThan">
      <formula>0</formula>
    </cfRule>
  </conditionalFormatting>
  <conditionalFormatting sqref="D4:E25">
    <cfRule type="cellIs" dxfId="1" priority="2" operator="greaterThan">
      <formula>0</formula>
    </cfRule>
  </conditionalFormatting>
  <conditionalFormatting sqref="F4:F25">
    <cfRule type="cellIs" dxfId="0" priority="1" operator="greaterThan">
      <formula>0</formula>
    </cfRule>
  </conditionalFormatting>
  <pageMargins left="0.25" right="0.25" top="0.75" bottom="0.75" header="0.3" footer="0.3"/>
  <pageSetup orientation="landscape" r:id="rId1"/>
  <headerFooter>
    <oddHeader>&amp;R&amp;G</oddHeader>
    <oddFooter>&amp;L&amp;F
&amp;A&amp;R&amp;P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01" t="s">
        <v>3460</v>
      </c>
      <c r="B1" s="6"/>
      <c r="C1" s="6"/>
    </row>
    <row r="2" spans="1:3" x14ac:dyDescent="0.25">
      <c r="A2" s="6"/>
      <c r="B2" s="6"/>
      <c r="C2" s="6"/>
    </row>
    <row r="3" spans="1:3" ht="23.25" x14ac:dyDescent="0.25">
      <c r="A3" s="117" t="s">
        <v>861</v>
      </c>
      <c r="B3" s="184" t="s">
        <v>3462</v>
      </c>
      <c r="C3" s="184"/>
    </row>
    <row r="4" spans="1:3" ht="23.25" x14ac:dyDescent="0.25">
      <c r="A4" s="118" t="s">
        <v>3461</v>
      </c>
      <c r="B4" s="184" t="s">
        <v>3572</v>
      </c>
      <c r="C4" s="184"/>
    </row>
    <row r="6" spans="1:3" ht="15.75" x14ac:dyDescent="0.25">
      <c r="A6" s="115" t="s">
        <v>3457</v>
      </c>
      <c r="B6" s="185" t="s">
        <v>3434</v>
      </c>
      <c r="C6" s="185"/>
    </row>
    <row r="7" spans="1:3" x14ac:dyDescent="0.25">
      <c r="A7" s="114" t="s">
        <v>3435</v>
      </c>
      <c r="B7" s="183" t="s">
        <v>3436</v>
      </c>
      <c r="C7" s="183"/>
    </row>
    <row r="8" spans="1:3" x14ac:dyDescent="0.25">
      <c r="A8" s="114" t="s">
        <v>3437</v>
      </c>
      <c r="B8" s="183" t="s">
        <v>3438</v>
      </c>
      <c r="C8" s="183"/>
    </row>
    <row r="9" spans="1:3" x14ac:dyDescent="0.25">
      <c r="A9" s="114" t="s">
        <v>3439</v>
      </c>
      <c r="B9" s="183" t="s">
        <v>3440</v>
      </c>
      <c r="C9" s="183"/>
    </row>
    <row r="10" spans="1:3" x14ac:dyDescent="0.25">
      <c r="A10" s="114" t="s">
        <v>3441</v>
      </c>
      <c r="B10" s="183" t="s">
        <v>3442</v>
      </c>
      <c r="C10" s="183"/>
    </row>
    <row r="11" spans="1:3" x14ac:dyDescent="0.25">
      <c r="A11" s="114" t="s">
        <v>3443</v>
      </c>
      <c r="B11" s="183" t="s">
        <v>3444</v>
      </c>
      <c r="C11" s="183"/>
    </row>
    <row r="12" spans="1:3" x14ac:dyDescent="0.25">
      <c r="A12" s="114" t="s">
        <v>3445</v>
      </c>
      <c r="B12" s="183" t="s">
        <v>3446</v>
      </c>
      <c r="C12" s="183"/>
    </row>
    <row r="13" spans="1:3" x14ac:dyDescent="0.25">
      <c r="A13" s="114" t="s">
        <v>3447</v>
      </c>
      <c r="B13" s="183" t="s">
        <v>3448</v>
      </c>
      <c r="C13" s="183"/>
    </row>
    <row r="14" spans="1:3" x14ac:dyDescent="0.25">
      <c r="A14" s="114" t="s">
        <v>3449</v>
      </c>
      <c r="B14" s="183" t="s">
        <v>3450</v>
      </c>
      <c r="C14" s="183"/>
    </row>
    <row r="15" spans="1:3" x14ac:dyDescent="0.25">
      <c r="A15" s="114" t="s">
        <v>3452</v>
      </c>
      <c r="B15" s="183" t="s">
        <v>3453</v>
      </c>
      <c r="C15" s="183"/>
    </row>
    <row r="16" spans="1:3" x14ac:dyDescent="0.25">
      <c r="A16" s="114" t="s">
        <v>3454</v>
      </c>
      <c r="B16" s="183" t="s">
        <v>3455</v>
      </c>
      <c r="C16" s="183"/>
    </row>
    <row r="17" spans="1:3" x14ac:dyDescent="0.25">
      <c r="A17" s="114" t="s">
        <v>841</v>
      </c>
      <c r="B17" s="183" t="s">
        <v>3451</v>
      </c>
      <c r="C17" s="183"/>
    </row>
    <row r="19" spans="1:3" ht="15.75" x14ac:dyDescent="0.25">
      <c r="A19" s="116" t="s">
        <v>3456</v>
      </c>
      <c r="B19" s="186" t="s">
        <v>3434</v>
      </c>
      <c r="C19" s="186"/>
    </row>
    <row r="20" spans="1:3" x14ac:dyDescent="0.25">
      <c r="A20" s="114" t="s">
        <v>3458</v>
      </c>
      <c r="B20" s="183" t="s">
        <v>3459</v>
      </c>
      <c r="C20" s="183"/>
    </row>
    <row r="22" spans="1:3" ht="23.25" x14ac:dyDescent="0.25">
      <c r="B22" s="121" t="s">
        <v>861</v>
      </c>
      <c r="C22" s="122" t="s">
        <v>3461</v>
      </c>
    </row>
    <row r="23" spans="1:3" x14ac:dyDescent="0.25">
      <c r="A23" s="123" t="s">
        <v>0</v>
      </c>
      <c r="B23" s="123" t="s">
        <v>3565</v>
      </c>
      <c r="C23" s="123" t="s">
        <v>3573</v>
      </c>
    </row>
    <row r="24" spans="1:3" x14ac:dyDescent="0.25">
      <c r="A24" s="126" t="s">
        <v>21</v>
      </c>
      <c r="B24" s="124" t="s">
        <v>22</v>
      </c>
      <c r="C24" s="124" t="s">
        <v>22</v>
      </c>
    </row>
    <row r="25" spans="1:3" x14ac:dyDescent="0.25">
      <c r="A25" s="126" t="s">
        <v>32</v>
      </c>
      <c r="B25" s="124" t="s">
        <v>435</v>
      </c>
      <c r="C25" s="124" t="s">
        <v>3566</v>
      </c>
    </row>
    <row r="26" spans="1:3" x14ac:dyDescent="0.25">
      <c r="A26" s="126" t="s">
        <v>93</v>
      </c>
      <c r="B26" s="124" t="s">
        <v>94</v>
      </c>
      <c r="C26" s="124" t="s">
        <v>3567</v>
      </c>
    </row>
    <row r="27" spans="1:3" x14ac:dyDescent="0.25">
      <c r="A27" s="126" t="s">
        <v>520</v>
      </c>
      <c r="B27" s="124" t="s">
        <v>3278</v>
      </c>
      <c r="C27" s="124" t="s">
        <v>370</v>
      </c>
    </row>
    <row r="28" spans="1:3" x14ac:dyDescent="0.25">
      <c r="A28" s="126" t="s">
        <v>101</v>
      </c>
      <c r="B28" s="124" t="s">
        <v>37</v>
      </c>
      <c r="C28" s="124" t="s">
        <v>136</v>
      </c>
    </row>
    <row r="29" spans="1:3" x14ac:dyDescent="0.25">
      <c r="A29" s="126" t="s">
        <v>789</v>
      </c>
      <c r="B29" s="124" t="s">
        <v>3159</v>
      </c>
      <c r="C29" s="124" t="s">
        <v>370</v>
      </c>
    </row>
    <row r="30" spans="1:3" ht="30" x14ac:dyDescent="0.25">
      <c r="A30" s="126" t="s">
        <v>177</v>
      </c>
      <c r="B30" s="124" t="s">
        <v>543</v>
      </c>
      <c r="C30" s="125" t="s">
        <v>3568</v>
      </c>
    </row>
    <row r="31" spans="1:3" ht="30" x14ac:dyDescent="0.25">
      <c r="A31" s="126" t="s">
        <v>194</v>
      </c>
      <c r="B31" s="124" t="s">
        <v>198</v>
      </c>
      <c r="C31" s="125" t="s">
        <v>3569</v>
      </c>
    </row>
    <row r="32" spans="1:3" x14ac:dyDescent="0.25">
      <c r="A32" s="126" t="s">
        <v>3338</v>
      </c>
      <c r="B32" s="124" t="s">
        <v>3278</v>
      </c>
      <c r="C32" s="124" t="s">
        <v>370</v>
      </c>
    </row>
    <row r="33" spans="1:3" x14ac:dyDescent="0.25">
      <c r="A33" s="126" t="s">
        <v>343</v>
      </c>
      <c r="B33" s="124" t="s">
        <v>689</v>
      </c>
      <c r="C33" s="124" t="s">
        <v>41</v>
      </c>
    </row>
    <row r="34" spans="1:3" x14ac:dyDescent="0.25">
      <c r="A34" s="126" t="s">
        <v>3530</v>
      </c>
      <c r="B34" s="124" t="s">
        <v>3532</v>
      </c>
      <c r="C34" s="124" t="s">
        <v>370</v>
      </c>
    </row>
    <row r="35" spans="1:3" x14ac:dyDescent="0.25">
      <c r="A35" s="126" t="s">
        <v>696</v>
      </c>
      <c r="B35" s="124" t="s">
        <v>698</v>
      </c>
      <c r="C35" s="124" t="s">
        <v>370</v>
      </c>
    </row>
    <row r="36" spans="1:3" x14ac:dyDescent="0.25">
      <c r="A36" s="126" t="s">
        <v>250</v>
      </c>
      <c r="B36" s="124" t="s">
        <v>705</v>
      </c>
      <c r="C36" s="124" t="s">
        <v>705</v>
      </c>
    </row>
    <row r="37" spans="1:3" x14ac:dyDescent="0.25">
      <c r="A37" s="126" t="s">
        <v>254</v>
      </c>
      <c r="B37" s="124" t="s">
        <v>3535</v>
      </c>
      <c r="C37" s="124" t="s">
        <v>3289</v>
      </c>
    </row>
    <row r="38" spans="1:3" x14ac:dyDescent="0.25">
      <c r="A38" s="126" t="s">
        <v>259</v>
      </c>
      <c r="B38" s="124" t="s">
        <v>370</v>
      </c>
      <c r="C38" s="124" t="s">
        <v>3570</v>
      </c>
    </row>
    <row r="39" spans="1:3" x14ac:dyDescent="0.25">
      <c r="A39" s="126" t="s">
        <v>721</v>
      </c>
      <c r="B39" s="124" t="s">
        <v>3278</v>
      </c>
      <c r="C39" s="124" t="s">
        <v>120</v>
      </c>
    </row>
    <row r="40" spans="1:3" x14ac:dyDescent="0.25">
      <c r="A40" s="126" t="s">
        <v>3540</v>
      </c>
      <c r="B40" s="124" t="s">
        <v>3543</v>
      </c>
      <c r="C40" s="124" t="s">
        <v>370</v>
      </c>
    </row>
    <row r="41" spans="1:3" x14ac:dyDescent="0.25">
      <c r="A41" s="126" t="s">
        <v>785</v>
      </c>
      <c r="B41" s="124" t="s">
        <v>269</v>
      </c>
      <c r="C41" s="124" t="s">
        <v>274</v>
      </c>
    </row>
    <row r="42" spans="1:3" x14ac:dyDescent="0.25">
      <c r="A42" s="126" t="s">
        <v>280</v>
      </c>
      <c r="B42" s="124" t="s">
        <v>741</v>
      </c>
      <c r="C42" s="124" t="s">
        <v>771</v>
      </c>
    </row>
    <row r="43" spans="1:3" x14ac:dyDescent="0.25">
      <c r="A43" s="126" t="s">
        <v>1034</v>
      </c>
      <c r="B43" s="124" t="s">
        <v>795</v>
      </c>
      <c r="C43" s="124" t="s">
        <v>370</v>
      </c>
    </row>
    <row r="44" spans="1:3" x14ac:dyDescent="0.25">
      <c r="A44" s="126" t="s">
        <v>3323</v>
      </c>
      <c r="B44" s="124" t="s">
        <v>3326</v>
      </c>
      <c r="C44" s="124" t="s">
        <v>370</v>
      </c>
    </row>
    <row r="45" spans="1:3" x14ac:dyDescent="0.25">
      <c r="A45" s="126" t="s">
        <v>286</v>
      </c>
      <c r="B45" s="124" t="s">
        <v>771</v>
      </c>
      <c r="C45" s="124" t="s">
        <v>771</v>
      </c>
    </row>
    <row r="46" spans="1:3" ht="45" x14ac:dyDescent="0.25">
      <c r="A46" s="126" t="s">
        <v>289</v>
      </c>
      <c r="B46" s="124" t="s">
        <v>777</v>
      </c>
      <c r="C46" s="125" t="s">
        <v>3571</v>
      </c>
    </row>
    <row r="47" spans="1:3" x14ac:dyDescent="0.25">
      <c r="A47" s="126" t="s">
        <v>296</v>
      </c>
      <c r="B47" s="124" t="s">
        <v>782</v>
      </c>
      <c r="C47" s="124" t="s">
        <v>300</v>
      </c>
    </row>
    <row r="48" spans="1:3" x14ac:dyDescent="0.25">
      <c r="A48" s="16"/>
      <c r="B48" s="16"/>
      <c r="C48" s="16"/>
    </row>
    <row r="49" spans="1:3" x14ac:dyDescent="0.25">
      <c r="A49" s="16"/>
      <c r="B49" s="16"/>
      <c r="C49" s="16"/>
    </row>
    <row r="50" spans="1:3" x14ac:dyDescent="0.25">
      <c r="A50" s="16"/>
      <c r="B50" s="16"/>
      <c r="C50" s="16"/>
    </row>
    <row r="51" spans="1:3" x14ac:dyDescent="0.25">
      <c r="A51" s="16"/>
      <c r="B51" s="16"/>
      <c r="C51" s="16"/>
    </row>
    <row r="52" spans="1:3" x14ac:dyDescent="0.25">
      <c r="A52" s="16"/>
      <c r="B52" s="16"/>
      <c r="C52" s="16"/>
    </row>
    <row r="53" spans="1:3" x14ac:dyDescent="0.25">
      <c r="A53" s="16"/>
      <c r="B53" s="16"/>
      <c r="C53" s="16"/>
    </row>
    <row r="54" spans="1:3" x14ac:dyDescent="0.25">
      <c r="A54" s="16"/>
      <c r="B54" s="16"/>
      <c r="C54" s="16"/>
    </row>
    <row r="55" spans="1:3" x14ac:dyDescent="0.25">
      <c r="A55" s="16"/>
      <c r="B55" s="16"/>
      <c r="C55" s="16"/>
    </row>
    <row r="56" spans="1:3" x14ac:dyDescent="0.25">
      <c r="A56" s="16"/>
      <c r="B56" s="16"/>
      <c r="C56" s="16"/>
    </row>
    <row r="57" spans="1:3" x14ac:dyDescent="0.25">
      <c r="A57" s="16"/>
      <c r="B57" s="16"/>
      <c r="C57" s="16"/>
    </row>
    <row r="58" spans="1:3" x14ac:dyDescent="0.25">
      <c r="A58" s="16"/>
      <c r="B58" s="16"/>
      <c r="C58" s="16"/>
    </row>
    <row r="59" spans="1:3" x14ac:dyDescent="0.25">
      <c r="A59" s="16"/>
      <c r="B59" s="16"/>
      <c r="C59" s="16"/>
    </row>
    <row r="60" spans="1:3" x14ac:dyDescent="0.25">
      <c r="A60" s="16"/>
      <c r="B60" s="16"/>
      <c r="C60" s="16"/>
    </row>
    <row r="61" spans="1:3" x14ac:dyDescent="0.25">
      <c r="A61" s="16"/>
      <c r="B61" s="16"/>
      <c r="C61" s="16"/>
    </row>
  </sheetData>
  <mergeCells count="16">
    <mergeCell ref="B20:C20"/>
    <mergeCell ref="B19:C19"/>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FS Closed Projects</vt:lpstr>
      <vt:lpstr>Data Validation</vt:lpstr>
      <vt:lpstr>Planning</vt:lpstr>
      <vt:lpstr>Project Detail</vt:lpstr>
      <vt:lpstr>q_Report_Integrated</vt:lpstr>
      <vt:lpstr>FS Closed Stats</vt:lpstr>
      <vt:lpstr>Legend</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2019-07-02T17:11:09Z</cp:lastPrinted>
  <dcterms:created xsi:type="dcterms:W3CDTF">2018-10-11T19:43:17Z</dcterms:created>
  <dcterms:modified xsi:type="dcterms:W3CDTF">2019-07-02T17:22:48Z</dcterms:modified>
</cp:coreProperties>
</file>