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Prodfs1.fboad.ucr.edu\Facilities Services\Client Support Services\Reporting\Access Unified Reports\Published to RProjects\"/>
    </mc:Choice>
  </mc:AlternateContent>
  <xr:revisionPtr revIDLastSave="0" documentId="8_{D9FE4286-CF6F-4309-923A-D7490AF0D190}" xr6:coauthVersionLast="45" xr6:coauthVersionMax="45" xr10:uidLastSave="{00000000-0000-0000-0000-000000000000}"/>
  <workbookProtection workbookAlgorithmName="SHA-512" workbookHashValue="T3allB57sSUbYl4o2sZQe8+p7/R+HiLWxdPBx0Ha6FvyEadLA8TlJJGGrspxEWknKXccvwi2JDpJOvpkjfhX5A==" workbookSaltValue="c9wSRKnLpXO4UotO64RkHg=="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externalReferences>
    <externalReference r:id="rId7"/>
  </externalReferences>
  <definedNames>
    <definedName name="_xlnm._FilterDatabase" localSheetId="0" hidden="1">'Active Project Summary'!$A$7:$K$158</definedName>
    <definedName name="_xlnm._FilterDatabase" localSheetId="2" hidden="1">'FS Closed Projects'!$A$4:$N$4</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q_Report_Integrated!$E$1:$AB$763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472" i="1" l="1"/>
  <c r="AO472" i="1"/>
  <c r="AN473" i="1"/>
  <c r="AO473" i="1"/>
  <c r="AN474" i="1"/>
  <c r="AO474" i="1"/>
  <c r="AN475" i="1"/>
  <c r="AO475" i="1"/>
  <c r="AN476" i="1"/>
  <c r="AO476" i="1"/>
  <c r="AN477" i="1"/>
  <c r="AO477" i="1"/>
  <c r="AN478" i="1"/>
  <c r="AO478" i="1"/>
  <c r="AN479" i="1"/>
  <c r="AO479" i="1"/>
  <c r="AN480" i="1"/>
  <c r="AO480" i="1"/>
  <c r="AN481" i="1"/>
  <c r="AO481" i="1"/>
  <c r="AN482" i="1"/>
  <c r="AO482" i="1"/>
  <c r="AN483" i="1"/>
  <c r="AO483" i="1"/>
  <c r="AN484" i="1"/>
  <c r="AO484" i="1"/>
  <c r="AN485" i="1"/>
  <c r="AO485" i="1"/>
  <c r="AN486" i="1"/>
  <c r="AO486" i="1"/>
  <c r="AN487" i="1"/>
  <c r="AO487" i="1"/>
  <c r="AN488" i="1"/>
  <c r="AO488" i="1"/>
  <c r="AN489" i="1"/>
  <c r="AO489" i="1"/>
  <c r="AN490" i="1"/>
  <c r="AO490" i="1"/>
  <c r="AN491" i="1"/>
  <c r="AO491" i="1"/>
  <c r="AN492" i="1"/>
  <c r="AO492" i="1"/>
  <c r="AN493" i="1"/>
  <c r="AO493" i="1"/>
  <c r="AN494" i="1"/>
  <c r="AO494" i="1"/>
  <c r="AN495" i="1"/>
  <c r="AO495" i="1"/>
  <c r="AN496" i="1"/>
  <c r="AO496" i="1"/>
  <c r="AN497" i="1"/>
  <c r="AO497" i="1"/>
  <c r="AN498" i="1"/>
  <c r="AO498" i="1"/>
  <c r="AN499" i="1"/>
  <c r="AO499" i="1"/>
  <c r="AN500" i="1"/>
  <c r="AO500" i="1"/>
  <c r="AN501" i="1"/>
  <c r="AO501" i="1"/>
  <c r="AN502" i="1"/>
  <c r="AO502" i="1"/>
  <c r="AN503" i="1"/>
  <c r="AO503" i="1"/>
  <c r="AN504" i="1"/>
  <c r="AO504" i="1"/>
  <c r="AN505" i="1"/>
  <c r="AO505" i="1"/>
  <c r="AN506" i="1"/>
  <c r="AO506" i="1"/>
  <c r="AN507" i="1"/>
  <c r="AO507" i="1"/>
  <c r="AN508" i="1"/>
  <c r="AO508" i="1"/>
  <c r="AN509" i="1"/>
  <c r="AO509" i="1"/>
  <c r="AN510" i="1"/>
  <c r="AO510" i="1"/>
  <c r="AN511" i="1"/>
  <c r="AO511" i="1"/>
  <c r="AN512" i="1"/>
  <c r="AO512" i="1"/>
  <c r="AN513" i="1"/>
  <c r="AO513" i="1"/>
  <c r="AN514" i="1"/>
  <c r="AO514" i="1"/>
  <c r="AN515" i="1"/>
  <c r="AO515" i="1"/>
  <c r="AN516" i="1"/>
  <c r="AO516" i="1"/>
  <c r="AN517" i="1"/>
  <c r="AO517" i="1"/>
  <c r="AN518" i="1"/>
  <c r="AO518" i="1"/>
  <c r="AN519" i="1"/>
  <c r="AO519" i="1"/>
  <c r="AN520" i="1"/>
  <c r="AO520" i="1"/>
  <c r="AN521" i="1"/>
  <c r="AO521" i="1"/>
  <c r="AN522" i="1"/>
  <c r="AO522" i="1"/>
  <c r="AN523" i="1"/>
  <c r="AO523" i="1"/>
  <c r="AN524" i="1"/>
  <c r="AO524" i="1"/>
  <c r="AN525" i="1"/>
  <c r="AO525" i="1"/>
  <c r="AN526" i="1"/>
  <c r="AO526" i="1"/>
  <c r="AN527" i="1"/>
  <c r="AO527" i="1"/>
  <c r="AN528" i="1"/>
  <c r="AO528" i="1"/>
  <c r="AN529" i="1"/>
  <c r="AO529" i="1"/>
  <c r="AN530" i="1"/>
  <c r="AO530" i="1"/>
  <c r="AN531" i="1"/>
  <c r="AO531" i="1"/>
  <c r="AN532" i="1"/>
  <c r="AO532" i="1"/>
  <c r="AN533" i="1"/>
  <c r="AO533" i="1"/>
  <c r="AN534" i="1"/>
  <c r="AO534" i="1"/>
  <c r="AN535" i="1"/>
  <c r="AO535" i="1"/>
  <c r="AN536" i="1"/>
  <c r="AO536" i="1"/>
  <c r="AN537" i="1"/>
  <c r="AO537" i="1"/>
  <c r="AN538" i="1"/>
  <c r="AO538" i="1"/>
  <c r="AN539" i="1"/>
  <c r="AO539" i="1"/>
  <c r="AN540" i="1"/>
  <c r="AO540" i="1"/>
  <c r="AN541" i="1"/>
  <c r="AO541" i="1"/>
  <c r="AN542" i="1"/>
  <c r="AO542" i="1"/>
  <c r="AN543" i="1"/>
  <c r="AO543" i="1"/>
  <c r="AN544" i="1"/>
  <c r="AO544" i="1"/>
  <c r="AN545" i="1"/>
  <c r="AO545" i="1"/>
  <c r="AN546" i="1"/>
  <c r="AO546" i="1"/>
  <c r="AN547" i="1"/>
  <c r="AO547" i="1"/>
  <c r="AN548" i="1"/>
  <c r="AO548" i="1"/>
  <c r="AN549" i="1"/>
  <c r="AO549" i="1"/>
  <c r="AN550" i="1"/>
  <c r="AO550" i="1"/>
  <c r="AN551" i="1"/>
  <c r="AO551" i="1"/>
  <c r="AN552" i="1"/>
  <c r="AO552" i="1"/>
  <c r="AN553" i="1"/>
  <c r="AO553" i="1"/>
  <c r="AN554" i="1"/>
  <c r="AO554" i="1"/>
  <c r="AN555" i="1"/>
  <c r="AO555" i="1"/>
  <c r="AN556" i="1"/>
  <c r="AO556" i="1"/>
  <c r="AN557" i="1"/>
  <c r="AO557" i="1"/>
  <c r="AN558" i="1"/>
  <c r="AO558" i="1"/>
  <c r="AN559" i="1"/>
  <c r="AO559" i="1"/>
  <c r="AN560" i="1"/>
  <c r="AO560" i="1"/>
  <c r="AN561" i="1"/>
  <c r="AO561" i="1"/>
  <c r="AN562" i="1"/>
  <c r="AO562" i="1"/>
  <c r="AN563" i="1"/>
  <c r="AO563" i="1"/>
  <c r="AN564" i="1"/>
  <c r="AO564" i="1"/>
  <c r="AN565" i="1"/>
  <c r="AO565" i="1"/>
  <c r="AN566" i="1"/>
  <c r="AO566" i="1"/>
  <c r="AN567" i="1"/>
  <c r="AO567" i="1"/>
  <c r="AN568" i="1"/>
  <c r="AO568" i="1"/>
  <c r="AN569" i="1"/>
  <c r="AO569" i="1"/>
  <c r="AN570" i="1"/>
  <c r="AO570" i="1"/>
  <c r="AN571" i="1"/>
  <c r="AO571" i="1"/>
  <c r="AN572" i="1"/>
  <c r="AO572" i="1"/>
  <c r="AN573" i="1"/>
  <c r="AO573" i="1"/>
  <c r="AN574" i="1"/>
  <c r="AO574" i="1"/>
  <c r="AN575" i="1"/>
  <c r="AO575" i="1"/>
  <c r="AN576" i="1"/>
  <c r="AO576" i="1"/>
  <c r="AN577" i="1"/>
  <c r="AO577" i="1"/>
  <c r="AN578" i="1"/>
  <c r="AO578" i="1"/>
  <c r="AN579" i="1"/>
  <c r="AO579" i="1"/>
  <c r="AN580" i="1"/>
  <c r="AO580" i="1"/>
  <c r="AN581" i="1"/>
  <c r="AO581" i="1"/>
  <c r="AN582" i="1"/>
  <c r="AO582" i="1"/>
  <c r="AN583" i="1"/>
  <c r="AO583" i="1"/>
  <c r="AN584" i="1"/>
  <c r="AO584" i="1"/>
  <c r="AN585" i="1"/>
  <c r="AO585" i="1"/>
  <c r="AN586" i="1"/>
  <c r="AO586" i="1"/>
  <c r="AN587" i="1"/>
  <c r="AO587" i="1"/>
  <c r="AN588" i="1"/>
  <c r="AO588" i="1"/>
  <c r="AN589" i="1"/>
  <c r="AO589" i="1"/>
  <c r="AN590" i="1"/>
  <c r="AO590" i="1"/>
  <c r="AN591" i="1"/>
  <c r="AO591" i="1"/>
  <c r="AN592" i="1"/>
  <c r="AO592" i="1"/>
  <c r="AN593" i="1"/>
  <c r="AO593" i="1"/>
  <c r="AN594" i="1"/>
  <c r="AO594" i="1"/>
  <c r="AN595" i="1"/>
  <c r="AO595" i="1"/>
  <c r="AN596" i="1"/>
  <c r="AO596" i="1"/>
  <c r="AN597" i="1"/>
  <c r="AO597" i="1"/>
  <c r="AN598" i="1"/>
  <c r="AO598" i="1"/>
  <c r="AN599" i="1"/>
  <c r="AO599" i="1"/>
  <c r="AN600" i="1"/>
  <c r="AO600" i="1"/>
  <c r="AN601" i="1"/>
  <c r="AO601" i="1"/>
  <c r="AN602" i="1"/>
  <c r="AO602" i="1"/>
  <c r="AN603" i="1"/>
  <c r="AO603" i="1"/>
  <c r="AN604" i="1"/>
  <c r="AO604" i="1"/>
  <c r="AN605" i="1"/>
  <c r="AO605" i="1"/>
  <c r="AN606" i="1"/>
  <c r="AO606" i="1"/>
  <c r="AN607" i="1"/>
  <c r="AO607" i="1"/>
  <c r="AN608" i="1"/>
  <c r="AO608" i="1"/>
  <c r="AN609" i="1"/>
  <c r="AO609" i="1"/>
  <c r="AN610" i="1"/>
  <c r="AO610" i="1"/>
  <c r="AN611" i="1"/>
  <c r="AO611" i="1"/>
  <c r="AN612" i="1"/>
  <c r="AO612" i="1"/>
  <c r="AN613" i="1"/>
  <c r="AO613" i="1"/>
  <c r="AN614" i="1"/>
  <c r="AO614" i="1"/>
  <c r="AN615" i="1"/>
  <c r="AO615" i="1"/>
  <c r="AN616" i="1"/>
  <c r="AO616" i="1"/>
  <c r="AN617" i="1"/>
  <c r="AO617" i="1"/>
  <c r="AN618" i="1"/>
  <c r="AO618" i="1"/>
  <c r="AN619" i="1"/>
  <c r="AO619" i="1"/>
  <c r="AN620" i="1"/>
  <c r="AO620" i="1"/>
  <c r="AN621" i="1"/>
  <c r="AO621" i="1"/>
  <c r="AN622" i="1"/>
  <c r="AO622" i="1"/>
  <c r="AN623" i="1"/>
  <c r="AO623" i="1"/>
  <c r="AN624" i="1"/>
  <c r="AO624" i="1"/>
  <c r="AN625" i="1"/>
  <c r="AO625" i="1"/>
  <c r="AN626" i="1"/>
  <c r="AO626" i="1"/>
  <c r="AN627" i="1"/>
  <c r="AO627" i="1"/>
  <c r="AN628" i="1"/>
  <c r="AO628" i="1"/>
  <c r="AN629" i="1"/>
  <c r="AO629" i="1"/>
  <c r="AN630" i="1"/>
  <c r="AO630" i="1"/>
  <c r="AN631" i="1"/>
  <c r="AO631" i="1"/>
  <c r="AN632" i="1"/>
  <c r="AO632" i="1"/>
  <c r="AN633" i="1"/>
  <c r="AO633" i="1"/>
  <c r="AN634" i="1"/>
  <c r="AO634" i="1"/>
  <c r="AN635" i="1"/>
  <c r="AO635" i="1"/>
  <c r="AN636" i="1"/>
  <c r="AO636" i="1"/>
  <c r="AN637" i="1"/>
  <c r="AO637" i="1"/>
  <c r="AN638" i="1"/>
  <c r="AO638" i="1"/>
  <c r="AN639" i="1"/>
  <c r="AO639" i="1"/>
  <c r="AN640" i="1"/>
  <c r="AO640" i="1"/>
  <c r="AN641" i="1"/>
  <c r="AO641" i="1"/>
  <c r="AN642" i="1"/>
  <c r="AO642" i="1"/>
  <c r="AN643" i="1"/>
  <c r="AO643" i="1"/>
  <c r="AN644" i="1"/>
  <c r="AO644" i="1"/>
  <c r="AN645" i="1"/>
  <c r="AO645" i="1"/>
  <c r="AN646" i="1"/>
  <c r="AO646" i="1"/>
  <c r="AN647" i="1"/>
  <c r="AO647" i="1"/>
  <c r="AN648" i="1"/>
  <c r="AO648" i="1"/>
  <c r="AN649" i="1"/>
  <c r="AO649" i="1"/>
  <c r="AN650" i="1"/>
  <c r="AO650" i="1"/>
  <c r="AN651" i="1"/>
  <c r="AO651" i="1"/>
  <c r="AN652" i="1"/>
  <c r="AO652" i="1"/>
  <c r="AN653" i="1"/>
  <c r="AO653" i="1"/>
  <c r="AN654" i="1"/>
  <c r="AO654" i="1"/>
  <c r="AN655" i="1"/>
  <c r="AO655" i="1"/>
  <c r="AN656" i="1"/>
  <c r="AO656" i="1"/>
  <c r="AN657" i="1"/>
  <c r="AO657" i="1"/>
  <c r="AN658" i="1"/>
  <c r="AO658" i="1"/>
  <c r="AN659" i="1"/>
  <c r="AO659" i="1"/>
  <c r="AN660" i="1"/>
  <c r="AO660" i="1"/>
  <c r="AN661" i="1"/>
  <c r="AO661" i="1"/>
  <c r="AN662" i="1"/>
  <c r="AO662" i="1"/>
  <c r="AN663" i="1"/>
  <c r="AO663" i="1"/>
  <c r="AN664" i="1"/>
  <c r="AO664" i="1"/>
  <c r="AN665" i="1"/>
  <c r="AO665" i="1"/>
  <c r="AN666" i="1"/>
  <c r="AO666" i="1"/>
  <c r="AN667" i="1"/>
  <c r="AO667" i="1"/>
  <c r="AN668" i="1"/>
  <c r="AO668" i="1"/>
  <c r="AN669" i="1"/>
  <c r="AO669" i="1"/>
  <c r="AN670" i="1"/>
  <c r="AO670" i="1"/>
  <c r="AN671" i="1"/>
  <c r="AO671" i="1"/>
  <c r="AN672" i="1"/>
  <c r="AO672" i="1"/>
  <c r="AN673" i="1"/>
  <c r="AO673" i="1"/>
  <c r="AN674" i="1"/>
  <c r="AO674" i="1"/>
  <c r="AN675" i="1"/>
  <c r="AO675" i="1"/>
  <c r="AN676" i="1"/>
  <c r="AO676" i="1"/>
  <c r="AN677" i="1"/>
  <c r="AO677" i="1"/>
  <c r="AN678" i="1"/>
  <c r="AO678" i="1"/>
  <c r="AN679" i="1"/>
  <c r="AO679" i="1"/>
  <c r="AN680" i="1"/>
  <c r="AO680" i="1"/>
  <c r="AN681" i="1"/>
  <c r="AO681" i="1"/>
  <c r="AN682" i="1"/>
  <c r="AO682" i="1"/>
  <c r="AN683" i="1"/>
  <c r="AO683" i="1"/>
  <c r="AN684" i="1"/>
  <c r="AO684" i="1"/>
  <c r="AN685" i="1"/>
  <c r="AO685" i="1"/>
  <c r="AN686" i="1"/>
  <c r="AO686" i="1"/>
  <c r="AN687" i="1"/>
  <c r="AO687" i="1"/>
  <c r="AN688" i="1"/>
  <c r="AO688" i="1"/>
  <c r="AN689" i="1"/>
  <c r="AO689" i="1"/>
  <c r="AN690" i="1"/>
  <c r="AO690" i="1"/>
  <c r="AN691" i="1"/>
  <c r="AO691" i="1"/>
  <c r="AN692" i="1"/>
  <c r="AO692" i="1"/>
  <c r="AN693" i="1"/>
  <c r="AO693" i="1"/>
  <c r="AN694" i="1"/>
  <c r="AO694" i="1"/>
  <c r="AN695" i="1"/>
  <c r="AO695" i="1"/>
  <c r="AN696" i="1"/>
  <c r="AO696" i="1"/>
  <c r="AN697" i="1"/>
  <c r="AO697" i="1"/>
  <c r="AN698" i="1"/>
  <c r="AO698" i="1"/>
  <c r="AN699" i="1"/>
  <c r="AO699" i="1"/>
  <c r="AN700" i="1"/>
  <c r="AO700" i="1"/>
  <c r="AN701" i="1"/>
  <c r="AO701" i="1"/>
  <c r="AN702" i="1"/>
  <c r="AO702" i="1"/>
  <c r="AN703" i="1"/>
  <c r="AO703" i="1"/>
  <c r="AN704" i="1"/>
  <c r="AO704" i="1"/>
  <c r="AN705" i="1"/>
  <c r="AO705" i="1"/>
  <c r="AN706" i="1"/>
  <c r="AO706" i="1"/>
  <c r="AN707" i="1"/>
  <c r="AO707" i="1"/>
  <c r="AN708" i="1"/>
  <c r="AO708" i="1"/>
  <c r="AN709" i="1"/>
  <c r="AO709" i="1"/>
  <c r="AN710" i="1"/>
  <c r="AO710" i="1"/>
  <c r="AN711" i="1"/>
  <c r="AO711" i="1"/>
  <c r="AN712" i="1"/>
  <c r="AO712" i="1"/>
  <c r="AN713" i="1"/>
  <c r="AO713" i="1"/>
  <c r="AN714" i="1"/>
  <c r="AO714" i="1"/>
  <c r="AN715" i="1"/>
  <c r="AO715" i="1"/>
  <c r="AN716" i="1"/>
  <c r="AO716" i="1"/>
  <c r="AN717" i="1"/>
  <c r="AO717" i="1"/>
  <c r="AN718" i="1"/>
  <c r="AO718" i="1"/>
  <c r="AN719" i="1"/>
  <c r="AO719" i="1"/>
  <c r="AN720" i="1"/>
  <c r="AO720" i="1"/>
  <c r="AN721" i="1"/>
  <c r="AO721" i="1"/>
  <c r="AN722" i="1"/>
  <c r="AO722" i="1"/>
  <c r="AN723" i="1"/>
  <c r="AO723" i="1"/>
  <c r="AN724" i="1"/>
  <c r="AO724" i="1"/>
  <c r="AN725" i="1"/>
  <c r="AO725" i="1"/>
  <c r="AN726" i="1"/>
  <c r="AO726" i="1"/>
  <c r="AN727" i="1"/>
  <c r="AO727" i="1"/>
  <c r="AN728" i="1"/>
  <c r="AO728" i="1"/>
  <c r="AN729" i="1"/>
  <c r="AO729" i="1"/>
  <c r="AN730" i="1"/>
  <c r="AO730" i="1"/>
  <c r="AN731" i="1"/>
  <c r="AO731" i="1"/>
  <c r="AN732" i="1"/>
  <c r="AO732" i="1"/>
  <c r="AN733" i="1"/>
  <c r="AO733" i="1"/>
  <c r="AN734" i="1"/>
  <c r="AO734" i="1"/>
  <c r="AN735" i="1"/>
  <c r="AO735" i="1"/>
  <c r="AN736" i="1"/>
  <c r="AO736" i="1"/>
  <c r="AN737" i="1"/>
  <c r="AO737" i="1"/>
  <c r="AN738" i="1"/>
  <c r="AO738" i="1"/>
  <c r="AN739" i="1"/>
  <c r="AO739" i="1"/>
  <c r="AN740" i="1"/>
  <c r="AO740" i="1"/>
  <c r="AN741" i="1"/>
  <c r="AO741" i="1"/>
  <c r="AN742" i="1"/>
  <c r="AO742" i="1"/>
  <c r="AN743" i="1"/>
  <c r="AO743" i="1"/>
  <c r="AN744" i="1"/>
  <c r="AO744" i="1"/>
  <c r="AN745" i="1"/>
  <c r="AO745" i="1"/>
  <c r="AN746" i="1"/>
  <c r="AO746" i="1"/>
  <c r="AN747" i="1"/>
  <c r="AO747" i="1"/>
  <c r="AN748" i="1"/>
  <c r="AO748" i="1"/>
  <c r="AN749" i="1"/>
  <c r="AO749" i="1"/>
  <c r="AN750" i="1"/>
  <c r="AO750" i="1"/>
  <c r="AN751" i="1"/>
  <c r="AO751" i="1"/>
  <c r="AN752" i="1"/>
  <c r="AO752" i="1"/>
  <c r="AN753" i="1"/>
  <c r="AO753" i="1"/>
  <c r="AN754" i="1"/>
  <c r="AO754" i="1"/>
  <c r="AN755" i="1"/>
  <c r="AO755" i="1"/>
  <c r="AN756" i="1"/>
  <c r="AO756" i="1"/>
  <c r="AN757" i="1"/>
  <c r="AO757" i="1"/>
  <c r="AN758" i="1"/>
  <c r="AO758" i="1"/>
  <c r="AN759" i="1"/>
  <c r="AO759" i="1"/>
  <c r="AN760" i="1"/>
  <c r="AO760" i="1"/>
  <c r="AN761" i="1"/>
  <c r="AO761" i="1"/>
  <c r="AN762" i="1"/>
  <c r="AO762" i="1"/>
  <c r="AN763" i="1"/>
  <c r="AO763" i="1"/>
  <c r="A701" i="7" l="1"/>
  <c r="A702" i="7"/>
  <c r="A703" i="7"/>
  <c r="A704" i="7"/>
  <c r="A705" i="7"/>
  <c r="A706" i="7"/>
  <c r="A707" i="7"/>
  <c r="A708" i="7"/>
  <c r="A709" i="7"/>
  <c r="A710" i="7"/>
  <c r="A711" i="7"/>
  <c r="A712" i="7"/>
  <c r="A713" i="7"/>
  <c r="A714" i="7"/>
  <c r="A715" i="7"/>
  <c r="A716" i="7"/>
  <c r="A717" i="7"/>
  <c r="A718" i="7"/>
  <c r="A719" i="7"/>
  <c r="A720" i="7"/>
  <c r="A721" i="7"/>
  <c r="A722" i="7"/>
  <c r="A723" i="7"/>
  <c r="A724" i="7"/>
  <c r="A725" i="7"/>
  <c r="A726" i="7"/>
  <c r="A727" i="7"/>
  <c r="A728" i="7"/>
  <c r="A729" i="7"/>
  <c r="A730" i="7"/>
  <c r="A731" i="7"/>
  <c r="A732" i="7"/>
  <c r="A733" i="7"/>
  <c r="A734" i="7"/>
  <c r="A735" i="7"/>
  <c r="A736" i="7"/>
  <c r="A737" i="7"/>
  <c r="A738" i="7"/>
  <c r="A739" i="7"/>
  <c r="A740" i="7"/>
  <c r="A31" i="3"/>
  <c r="A27" i="3"/>
  <c r="B14" i="3"/>
  <c r="AJ555" i="1"/>
  <c r="AJ425" i="1"/>
  <c r="AJ580" i="1"/>
  <c r="AJ573" i="1"/>
  <c r="AJ712" i="1"/>
  <c r="AJ551" i="1"/>
  <c r="AJ399" i="1"/>
  <c r="AJ520" i="1"/>
  <c r="AJ540" i="1"/>
  <c r="AJ591" i="1"/>
  <c r="AJ426" i="1"/>
  <c r="AJ760" i="1"/>
  <c r="AJ571" i="1"/>
  <c r="AJ521" i="1"/>
  <c r="AJ581" i="1"/>
  <c r="AJ495" i="1"/>
  <c r="AJ713" i="1"/>
  <c r="AJ522" i="1"/>
  <c r="AJ523" i="1"/>
  <c r="AJ400" i="1"/>
  <c r="AJ575" i="1"/>
  <c r="AJ671" i="1"/>
  <c r="AJ401" i="1"/>
  <c r="AJ714" i="1"/>
  <c r="AJ572" i="1"/>
  <c r="AJ672" i="1"/>
  <c r="AJ517" i="1"/>
  <c r="AJ552" i="1"/>
  <c r="AJ576" i="1"/>
  <c r="AJ616" i="1"/>
  <c r="AJ715" i="1"/>
  <c r="AJ439" i="1"/>
  <c r="AJ716" i="1"/>
  <c r="AJ428" i="1"/>
  <c r="AJ452" i="1"/>
  <c r="AJ506" i="1"/>
  <c r="AJ717" i="1"/>
  <c r="AJ592" i="1"/>
  <c r="AJ455" i="1"/>
  <c r="AJ549" i="1"/>
  <c r="AJ482" i="1"/>
  <c r="AJ754" i="1"/>
  <c r="AJ502" i="1"/>
  <c r="AJ444" i="1"/>
  <c r="AJ742" i="1"/>
  <c r="AJ743" i="1"/>
  <c r="AJ622" i="1"/>
  <c r="AJ643" i="1"/>
  <c r="AJ639" i="1"/>
  <c r="AJ644" i="1"/>
  <c r="AJ623" i="1"/>
  <c r="AJ656" i="1"/>
  <c r="AJ681" i="1"/>
  <c r="AJ663" i="1"/>
  <c r="AJ718" i="1"/>
  <c r="AJ617" i="1"/>
  <c r="AJ593" i="1"/>
  <c r="AJ541" i="1"/>
  <c r="AJ440" i="1"/>
  <c r="AJ432" i="1"/>
  <c r="AJ430" i="1"/>
  <c r="AJ694" i="1"/>
  <c r="AJ748" i="1"/>
  <c r="AJ726" i="1"/>
  <c r="AJ631" i="1"/>
  <c r="AJ645" i="1"/>
  <c r="AJ624" i="1"/>
  <c r="AJ657" i="1"/>
  <c r="AJ658" i="1"/>
  <c r="AJ682" i="1"/>
  <c r="AJ607" i="1"/>
  <c r="AJ664" i="1"/>
  <c r="AJ749" i="1"/>
  <c r="AJ695" i="1"/>
  <c r="AJ646" i="1"/>
  <c r="AJ651" i="1"/>
  <c r="AJ383" i="1"/>
  <c r="AJ632" i="1"/>
  <c r="AJ724" i="1"/>
  <c r="AJ507" i="1"/>
  <c r="AJ719" i="1"/>
  <c r="AJ468" i="1"/>
  <c r="AJ427" i="1"/>
  <c r="AJ499" i="1"/>
  <c r="AJ652" i="1"/>
  <c r="AJ405" i="1"/>
  <c r="AJ594" i="1"/>
  <c r="AJ755" i="1"/>
  <c r="AJ683" i="1"/>
  <c r="AJ653" i="1"/>
  <c r="AJ659" i="1"/>
  <c r="AJ389" i="1"/>
  <c r="AJ676" i="1"/>
  <c r="AJ486" i="1"/>
  <c r="AJ477" i="1"/>
  <c r="AJ473" i="1"/>
  <c r="AJ595" i="1"/>
  <c r="AJ542" i="1"/>
  <c r="AJ618" i="1"/>
  <c r="AJ566" i="1"/>
  <c r="AJ446" i="1"/>
  <c r="AJ720" i="1"/>
  <c r="AJ410" i="1"/>
  <c r="AJ407" i="1"/>
  <c r="AJ454" i="1"/>
  <c r="AJ596" i="1"/>
  <c r="AJ526" i="1"/>
  <c r="AJ447" i="1"/>
  <c r="AJ527" i="1"/>
  <c r="AJ431" i="1"/>
  <c r="AJ448" i="1"/>
  <c r="AJ449" i="1"/>
  <c r="AJ586" i="1"/>
  <c r="AJ450" i="1"/>
  <c r="AJ633" i="1"/>
  <c r="AJ382" i="1"/>
  <c r="AJ660" i="1"/>
  <c r="AJ634" i="1"/>
  <c r="AJ698" i="1"/>
  <c r="AJ608" i="1"/>
  <c r="AJ647" i="1"/>
  <c r="AJ690" i="1"/>
  <c r="AJ635" i="1"/>
  <c r="AJ381" i="1"/>
  <c r="AJ661" i="1"/>
  <c r="AJ699" i="1"/>
  <c r="AJ636" i="1"/>
  <c r="AJ691" i="1"/>
  <c r="AJ665" i="1"/>
  <c r="AJ627" i="1"/>
  <c r="AJ692" i="1"/>
  <c r="AJ614" i="1"/>
  <c r="AJ750" i="1"/>
  <c r="AJ625" i="1"/>
  <c r="AJ609" i="1"/>
  <c r="AJ725" i="1"/>
  <c r="AJ654" i="1"/>
  <c r="AJ648" i="1"/>
  <c r="AJ649" i="1"/>
  <c r="AJ696" i="1"/>
  <c r="AJ610" i="1"/>
  <c r="AJ611" i="1"/>
  <c r="AJ479" i="1"/>
  <c r="AJ469" i="1"/>
  <c r="AJ481" i="1"/>
  <c r="AJ408" i="1"/>
  <c r="AJ420" i="1"/>
  <c r="AJ492" i="1"/>
  <c r="AJ561" i="1"/>
  <c r="AJ395" i="1"/>
  <c r="AJ531" i="1"/>
  <c r="AJ528" i="1"/>
  <c r="AJ385" i="1"/>
  <c r="AJ435" i="1"/>
  <c r="AJ470" i="1"/>
  <c r="AJ600" i="1"/>
  <c r="AJ501" i="1"/>
  <c r="AJ601" i="1"/>
  <c r="AJ460" i="1"/>
  <c r="AJ503" i="1"/>
  <c r="AJ459" i="1"/>
  <c r="AJ574" i="1"/>
  <c r="AJ478" i="1"/>
  <c r="AJ390" i="1"/>
  <c r="AJ587" i="1"/>
  <c r="AJ465" i="1"/>
  <c r="AJ744" i="1"/>
  <c r="AJ637" i="1"/>
  <c r="AJ655" i="1"/>
  <c r="AJ684" i="1"/>
  <c r="AJ461" i="1"/>
  <c r="AJ511" i="1"/>
  <c r="AJ673" i="1"/>
  <c r="AJ619" i="1"/>
  <c r="AJ411" i="1"/>
  <c r="AJ674" i="1"/>
  <c r="AJ721" i="1"/>
  <c r="AJ756" i="1"/>
  <c r="AJ722" i="1"/>
  <c r="AJ491" i="1"/>
  <c r="AJ415" i="1"/>
  <c r="AJ757" i="1"/>
  <c r="AJ758" i="1"/>
  <c r="AJ762" i="1"/>
  <c r="AJ745" i="1"/>
  <c r="AJ746" i="1"/>
  <c r="AJ685" i="1"/>
  <c r="AJ487" i="1"/>
  <c r="AJ562" i="1"/>
  <c r="AJ525" i="1"/>
  <c r="AJ553" i="1"/>
  <c r="AJ675" i="1"/>
  <c r="AJ508" i="1"/>
  <c r="AJ497" i="1"/>
  <c r="AJ513" i="1"/>
  <c r="AJ723" i="1"/>
  <c r="AJ560" i="1"/>
  <c r="AJ483" i="1"/>
  <c r="AJ612" i="1"/>
  <c r="AJ688" i="1"/>
  <c r="AJ613" i="1"/>
  <c r="AJ697" i="1"/>
  <c r="AJ545" i="1"/>
  <c r="AJ436" i="1"/>
  <c r="AJ763" i="1"/>
  <c r="AJ421" i="1"/>
  <c r="AK555" i="1"/>
  <c r="AK425" i="1"/>
  <c r="AK580" i="1"/>
  <c r="AK573" i="1"/>
  <c r="AK712" i="1"/>
  <c r="AK551" i="1"/>
  <c r="AK399" i="1"/>
  <c r="AK520" i="1"/>
  <c r="AK540" i="1"/>
  <c r="AK591" i="1"/>
  <c r="AK426" i="1"/>
  <c r="AK760" i="1"/>
  <c r="AK571" i="1"/>
  <c r="AK521" i="1"/>
  <c r="AK581" i="1"/>
  <c r="AK495" i="1"/>
  <c r="AK713" i="1"/>
  <c r="AK522" i="1"/>
  <c r="AK523" i="1"/>
  <c r="AK400" i="1"/>
  <c r="AK575" i="1"/>
  <c r="AK671" i="1"/>
  <c r="AK401" i="1"/>
  <c r="AK714" i="1"/>
  <c r="AK572" i="1"/>
  <c r="AK672" i="1"/>
  <c r="AK517" i="1"/>
  <c r="AK552" i="1"/>
  <c r="AK576" i="1"/>
  <c r="AK616" i="1"/>
  <c r="AK715" i="1"/>
  <c r="AK439" i="1"/>
  <c r="AK716" i="1"/>
  <c r="AK428" i="1"/>
  <c r="AK452" i="1"/>
  <c r="AK506" i="1"/>
  <c r="AK717" i="1"/>
  <c r="AK592" i="1"/>
  <c r="AK455" i="1"/>
  <c r="AK549" i="1"/>
  <c r="AK482" i="1"/>
  <c r="AK754" i="1"/>
  <c r="AK502" i="1"/>
  <c r="AK444" i="1"/>
  <c r="AK742" i="1"/>
  <c r="AK743" i="1"/>
  <c r="AK622" i="1"/>
  <c r="AK643" i="1"/>
  <c r="AK639" i="1"/>
  <c r="AK644" i="1"/>
  <c r="AK623" i="1"/>
  <c r="AK656" i="1"/>
  <c r="AK681" i="1"/>
  <c r="AK663" i="1"/>
  <c r="AK718" i="1"/>
  <c r="AK617" i="1"/>
  <c r="AK593" i="1"/>
  <c r="AK541" i="1"/>
  <c r="AK440" i="1"/>
  <c r="AK432" i="1"/>
  <c r="AK430" i="1"/>
  <c r="AK694" i="1"/>
  <c r="AK748" i="1"/>
  <c r="AK726" i="1"/>
  <c r="AK631" i="1"/>
  <c r="AK645" i="1"/>
  <c r="AK624" i="1"/>
  <c r="AK657" i="1"/>
  <c r="AK658" i="1"/>
  <c r="AK682" i="1"/>
  <c r="AK607" i="1"/>
  <c r="AK664" i="1"/>
  <c r="AK749" i="1"/>
  <c r="AK695" i="1"/>
  <c r="AK646" i="1"/>
  <c r="AK651" i="1"/>
  <c r="AK383" i="1"/>
  <c r="AK632" i="1"/>
  <c r="AK724" i="1"/>
  <c r="AK507" i="1"/>
  <c r="AK719" i="1"/>
  <c r="AK468" i="1"/>
  <c r="AK427" i="1"/>
  <c r="AK499" i="1"/>
  <c r="AK652" i="1"/>
  <c r="AK405" i="1"/>
  <c r="AK594" i="1"/>
  <c r="AK755" i="1"/>
  <c r="AK683" i="1"/>
  <c r="AK653" i="1"/>
  <c r="AK659" i="1"/>
  <c r="AK389" i="1"/>
  <c r="AK676" i="1"/>
  <c r="AK486" i="1"/>
  <c r="AK477" i="1"/>
  <c r="AK473" i="1"/>
  <c r="AK595" i="1"/>
  <c r="AK542" i="1"/>
  <c r="AK618" i="1"/>
  <c r="AK566" i="1"/>
  <c r="AK446" i="1"/>
  <c r="AK720" i="1"/>
  <c r="AK410" i="1"/>
  <c r="AK407" i="1"/>
  <c r="AK454" i="1"/>
  <c r="AK596" i="1"/>
  <c r="AK526" i="1"/>
  <c r="AK447" i="1"/>
  <c r="AK527" i="1"/>
  <c r="AK431" i="1"/>
  <c r="AK448" i="1"/>
  <c r="AK449" i="1"/>
  <c r="AK586" i="1"/>
  <c r="AK450" i="1"/>
  <c r="AK633" i="1"/>
  <c r="AK382" i="1"/>
  <c r="AK660" i="1"/>
  <c r="AK634" i="1"/>
  <c r="AK698" i="1"/>
  <c r="AK608" i="1"/>
  <c r="AK647" i="1"/>
  <c r="AK690" i="1"/>
  <c r="AK635" i="1"/>
  <c r="AK381" i="1"/>
  <c r="AK661" i="1"/>
  <c r="AK699" i="1"/>
  <c r="AK636" i="1"/>
  <c r="AK691" i="1"/>
  <c r="AK665" i="1"/>
  <c r="AK627" i="1"/>
  <c r="AK692" i="1"/>
  <c r="AK614" i="1"/>
  <c r="AK750" i="1"/>
  <c r="AK625" i="1"/>
  <c r="AK609" i="1"/>
  <c r="AK725" i="1"/>
  <c r="AK654" i="1"/>
  <c r="AK648" i="1"/>
  <c r="AK649" i="1"/>
  <c r="AK696" i="1"/>
  <c r="AK610" i="1"/>
  <c r="AK611" i="1"/>
  <c r="AK479" i="1"/>
  <c r="AK469" i="1"/>
  <c r="AK481" i="1"/>
  <c r="AK408" i="1"/>
  <c r="AK420" i="1"/>
  <c r="AK492" i="1"/>
  <c r="AK561" i="1"/>
  <c r="AK395" i="1"/>
  <c r="AK531" i="1"/>
  <c r="AK528" i="1"/>
  <c r="AK385" i="1"/>
  <c r="AK435" i="1"/>
  <c r="AK470" i="1"/>
  <c r="AK600" i="1"/>
  <c r="AK501" i="1"/>
  <c r="AK601" i="1"/>
  <c r="AK460" i="1"/>
  <c r="AK503" i="1"/>
  <c r="AK459" i="1"/>
  <c r="AK574" i="1"/>
  <c r="AK478" i="1"/>
  <c r="AK390" i="1"/>
  <c r="AK587" i="1"/>
  <c r="AK465" i="1"/>
  <c r="AK744" i="1"/>
  <c r="AK637" i="1"/>
  <c r="AK655" i="1"/>
  <c r="AK684" i="1"/>
  <c r="AK461" i="1"/>
  <c r="AK511" i="1"/>
  <c r="AK673" i="1"/>
  <c r="AK619" i="1"/>
  <c r="AK411" i="1"/>
  <c r="AK674" i="1"/>
  <c r="AK721" i="1"/>
  <c r="AK756" i="1"/>
  <c r="AK722" i="1"/>
  <c r="AK491" i="1"/>
  <c r="AK415" i="1"/>
  <c r="AK757" i="1"/>
  <c r="AK758" i="1"/>
  <c r="AK762" i="1"/>
  <c r="AK745" i="1"/>
  <c r="AK746" i="1"/>
  <c r="AK685" i="1"/>
  <c r="AK487" i="1"/>
  <c r="AK562" i="1"/>
  <c r="AK525" i="1"/>
  <c r="AK553" i="1"/>
  <c r="AK675" i="1"/>
  <c r="AK508" i="1"/>
  <c r="AK497" i="1"/>
  <c r="AK513" i="1"/>
  <c r="AK723" i="1"/>
  <c r="AK560" i="1"/>
  <c r="AK483" i="1"/>
  <c r="AK612" i="1"/>
  <c r="AK688" i="1"/>
  <c r="AK613" i="1"/>
  <c r="AK697" i="1"/>
  <c r="AK545" i="1"/>
  <c r="AK436" i="1"/>
  <c r="AK763" i="1"/>
  <c r="AK421" i="1"/>
  <c r="AL555" i="1"/>
  <c r="AL425" i="1"/>
  <c r="AL580" i="1"/>
  <c r="AL573" i="1"/>
  <c r="AL712" i="1"/>
  <c r="AL551" i="1"/>
  <c r="AL399" i="1"/>
  <c r="AL520" i="1"/>
  <c r="AL540" i="1"/>
  <c r="AL591" i="1"/>
  <c r="AL426" i="1"/>
  <c r="AL760" i="1"/>
  <c r="AL571" i="1"/>
  <c r="AL521" i="1"/>
  <c r="AL581" i="1"/>
  <c r="AL495" i="1"/>
  <c r="AL713" i="1"/>
  <c r="AL522" i="1"/>
  <c r="AL523" i="1"/>
  <c r="AL400" i="1"/>
  <c r="AL575" i="1"/>
  <c r="AL671" i="1"/>
  <c r="AL401" i="1"/>
  <c r="AL714" i="1"/>
  <c r="AL572" i="1"/>
  <c r="AL672" i="1"/>
  <c r="AL517" i="1"/>
  <c r="AL552" i="1"/>
  <c r="AL576" i="1"/>
  <c r="AL616" i="1"/>
  <c r="AL715" i="1"/>
  <c r="AL439" i="1"/>
  <c r="AL716" i="1"/>
  <c r="AL428" i="1"/>
  <c r="AL452" i="1"/>
  <c r="AL506" i="1"/>
  <c r="AL717" i="1"/>
  <c r="AL592" i="1"/>
  <c r="AL455" i="1"/>
  <c r="AL549" i="1"/>
  <c r="AL482" i="1"/>
  <c r="AL754" i="1"/>
  <c r="AL502" i="1"/>
  <c r="AL444" i="1"/>
  <c r="AL742" i="1"/>
  <c r="AL743" i="1"/>
  <c r="AL622" i="1"/>
  <c r="AL643" i="1"/>
  <c r="AL639" i="1"/>
  <c r="AL644" i="1"/>
  <c r="AL623" i="1"/>
  <c r="AL656" i="1"/>
  <c r="AL681" i="1"/>
  <c r="AL663" i="1"/>
  <c r="AL718" i="1"/>
  <c r="AL617" i="1"/>
  <c r="AL593" i="1"/>
  <c r="AL541" i="1"/>
  <c r="AL440" i="1"/>
  <c r="AL432" i="1"/>
  <c r="AL430" i="1"/>
  <c r="AL694" i="1"/>
  <c r="AL748" i="1"/>
  <c r="AL726" i="1"/>
  <c r="AL631" i="1"/>
  <c r="AL645" i="1"/>
  <c r="AL624" i="1"/>
  <c r="AL657" i="1"/>
  <c r="AL658" i="1"/>
  <c r="AL682" i="1"/>
  <c r="AL607" i="1"/>
  <c r="AL664" i="1"/>
  <c r="AL749" i="1"/>
  <c r="AL695" i="1"/>
  <c r="AL646" i="1"/>
  <c r="AL651" i="1"/>
  <c r="AL383" i="1"/>
  <c r="AL632" i="1"/>
  <c r="AL724" i="1"/>
  <c r="AL507" i="1"/>
  <c r="AL719" i="1"/>
  <c r="AL468" i="1"/>
  <c r="AL427" i="1"/>
  <c r="AL499" i="1"/>
  <c r="AL652" i="1"/>
  <c r="AL405" i="1"/>
  <c r="AL594" i="1"/>
  <c r="AL755" i="1"/>
  <c r="AL683" i="1"/>
  <c r="AL653" i="1"/>
  <c r="AL659" i="1"/>
  <c r="AL389" i="1"/>
  <c r="AL676" i="1"/>
  <c r="AL486" i="1"/>
  <c r="AL477" i="1"/>
  <c r="AL473" i="1"/>
  <c r="AL595" i="1"/>
  <c r="AL542" i="1"/>
  <c r="AL618" i="1"/>
  <c r="AL566" i="1"/>
  <c r="AL446" i="1"/>
  <c r="AL720" i="1"/>
  <c r="AL410" i="1"/>
  <c r="AL407" i="1"/>
  <c r="AL454" i="1"/>
  <c r="AL596" i="1"/>
  <c r="AL526" i="1"/>
  <c r="AL447" i="1"/>
  <c r="AL527" i="1"/>
  <c r="AL431" i="1"/>
  <c r="AL448" i="1"/>
  <c r="AL449" i="1"/>
  <c r="AL586" i="1"/>
  <c r="AL450" i="1"/>
  <c r="AL633" i="1"/>
  <c r="AL382" i="1"/>
  <c r="AL660" i="1"/>
  <c r="AL634" i="1"/>
  <c r="AL698" i="1"/>
  <c r="AL608" i="1"/>
  <c r="AL647" i="1"/>
  <c r="AL690" i="1"/>
  <c r="AL635" i="1"/>
  <c r="AL381" i="1"/>
  <c r="AL661" i="1"/>
  <c r="AL699" i="1"/>
  <c r="AL636" i="1"/>
  <c r="AL691" i="1"/>
  <c r="AL665" i="1"/>
  <c r="AL627" i="1"/>
  <c r="AL692" i="1"/>
  <c r="AL614" i="1"/>
  <c r="AL750" i="1"/>
  <c r="AL625" i="1"/>
  <c r="AL609" i="1"/>
  <c r="AL725" i="1"/>
  <c r="AL654" i="1"/>
  <c r="AL648" i="1"/>
  <c r="AL649" i="1"/>
  <c r="AL696" i="1"/>
  <c r="AL610" i="1"/>
  <c r="AL611" i="1"/>
  <c r="AL479" i="1"/>
  <c r="AL469" i="1"/>
  <c r="AL481" i="1"/>
  <c r="AL408" i="1"/>
  <c r="AL420" i="1"/>
  <c r="AL492" i="1"/>
  <c r="AL561" i="1"/>
  <c r="AL395" i="1"/>
  <c r="AL531" i="1"/>
  <c r="AL528" i="1"/>
  <c r="AL385" i="1"/>
  <c r="AL435" i="1"/>
  <c r="AL470" i="1"/>
  <c r="AL600" i="1"/>
  <c r="AL501" i="1"/>
  <c r="AL601" i="1"/>
  <c r="AL460" i="1"/>
  <c r="AL503" i="1"/>
  <c r="AL459" i="1"/>
  <c r="AL574" i="1"/>
  <c r="AL478" i="1"/>
  <c r="AL390" i="1"/>
  <c r="AL587" i="1"/>
  <c r="AL465" i="1"/>
  <c r="AL744" i="1"/>
  <c r="AL637" i="1"/>
  <c r="AL655" i="1"/>
  <c r="AL684" i="1"/>
  <c r="AL461" i="1"/>
  <c r="AL511" i="1"/>
  <c r="AL673" i="1"/>
  <c r="AL619" i="1"/>
  <c r="AL411" i="1"/>
  <c r="AL674" i="1"/>
  <c r="AL721" i="1"/>
  <c r="AL756" i="1"/>
  <c r="AL722" i="1"/>
  <c r="AL491" i="1"/>
  <c r="AL415" i="1"/>
  <c r="AL757" i="1"/>
  <c r="AL758" i="1"/>
  <c r="AL762" i="1"/>
  <c r="AL745" i="1"/>
  <c r="AL746" i="1"/>
  <c r="AL685" i="1"/>
  <c r="AL487" i="1"/>
  <c r="AL562" i="1"/>
  <c r="AL525" i="1"/>
  <c r="AL553" i="1"/>
  <c r="AL675" i="1"/>
  <c r="AL508" i="1"/>
  <c r="AL497" i="1"/>
  <c r="AL513" i="1"/>
  <c r="AL723" i="1"/>
  <c r="AL560" i="1"/>
  <c r="AL483" i="1"/>
  <c r="AL612" i="1"/>
  <c r="AL688" i="1"/>
  <c r="AL613" i="1"/>
  <c r="AL697" i="1"/>
  <c r="AL545" i="1"/>
  <c r="AL436" i="1"/>
  <c r="AL763" i="1"/>
  <c r="AL421" i="1"/>
  <c r="AN425" i="1"/>
  <c r="AN399" i="1"/>
  <c r="AN426" i="1"/>
  <c r="AN400" i="1"/>
  <c r="AN401" i="1"/>
  <c r="AN439" i="1"/>
  <c r="AN428" i="1"/>
  <c r="AN452" i="1"/>
  <c r="AN455" i="1"/>
  <c r="AN444" i="1"/>
  <c r="AN440" i="1"/>
  <c r="AN432" i="1"/>
  <c r="AN430" i="1"/>
  <c r="AN383" i="1"/>
  <c r="AN468" i="1"/>
  <c r="AN427" i="1"/>
  <c r="AN405" i="1"/>
  <c r="AN389" i="1"/>
  <c r="AN446" i="1"/>
  <c r="AN410" i="1"/>
  <c r="AN407" i="1"/>
  <c r="AN454" i="1"/>
  <c r="AN447" i="1"/>
  <c r="AN431" i="1"/>
  <c r="AN448" i="1"/>
  <c r="AN449" i="1"/>
  <c r="AN450" i="1"/>
  <c r="AN382" i="1"/>
  <c r="AN381" i="1"/>
  <c r="AN469" i="1"/>
  <c r="AN408" i="1"/>
  <c r="AN420" i="1"/>
  <c r="AN395" i="1"/>
  <c r="AN385" i="1"/>
  <c r="AN435" i="1"/>
  <c r="AN470" i="1"/>
  <c r="AN460" i="1"/>
  <c r="AN459" i="1"/>
  <c r="AN390" i="1"/>
  <c r="AN465" i="1"/>
  <c r="AN461" i="1"/>
  <c r="AN411" i="1"/>
  <c r="AN415" i="1"/>
  <c r="AN436" i="1"/>
  <c r="AN421" i="1"/>
  <c r="AO425" i="1"/>
  <c r="AO399" i="1"/>
  <c r="AO426" i="1"/>
  <c r="AO400" i="1"/>
  <c r="AO401" i="1"/>
  <c r="AO439" i="1"/>
  <c r="AO428" i="1"/>
  <c r="AO452" i="1"/>
  <c r="AO455" i="1"/>
  <c r="AO444" i="1"/>
  <c r="AO440" i="1"/>
  <c r="AO432" i="1"/>
  <c r="AO430" i="1"/>
  <c r="AO383" i="1"/>
  <c r="AO468" i="1"/>
  <c r="AO427" i="1"/>
  <c r="AO405" i="1"/>
  <c r="AO389" i="1"/>
  <c r="AO446" i="1"/>
  <c r="AO410" i="1"/>
  <c r="AO407" i="1"/>
  <c r="AO454" i="1"/>
  <c r="AO447" i="1"/>
  <c r="AO431" i="1"/>
  <c r="AO448" i="1"/>
  <c r="AO449" i="1"/>
  <c r="AO450" i="1"/>
  <c r="AO382" i="1"/>
  <c r="AO381" i="1"/>
  <c r="AO469" i="1"/>
  <c r="AO408" i="1"/>
  <c r="AO420" i="1"/>
  <c r="AO395" i="1"/>
  <c r="AO385" i="1"/>
  <c r="AO435" i="1"/>
  <c r="AO470" i="1"/>
  <c r="AO460" i="1"/>
  <c r="AO459" i="1"/>
  <c r="AO390" i="1"/>
  <c r="AO465" i="1"/>
  <c r="AO461" i="1"/>
  <c r="AO411" i="1"/>
  <c r="AO415" i="1"/>
  <c r="AO436" i="1"/>
  <c r="AO421" i="1"/>
  <c r="AN471" i="1" l="1"/>
  <c r="AO471" i="1"/>
  <c r="AN451" i="1"/>
  <c r="AO451" i="1"/>
  <c r="AN404" i="1"/>
  <c r="AO404" i="1"/>
  <c r="AN417" i="1"/>
  <c r="AO417" i="1"/>
  <c r="AN394" i="1"/>
  <c r="AO394" i="1"/>
  <c r="AN445" i="1"/>
  <c r="AO445" i="1"/>
  <c r="AN433" i="1"/>
  <c r="AO433" i="1"/>
  <c r="AN409" i="1"/>
  <c r="AO409" i="1"/>
  <c r="AN429" i="1"/>
  <c r="AO429" i="1"/>
  <c r="AN453" i="1"/>
  <c r="AO453" i="1"/>
  <c r="AN387" i="1"/>
  <c r="AO387" i="1"/>
  <c r="AN458" i="1"/>
  <c r="AO458" i="1"/>
  <c r="AN414" i="1"/>
  <c r="AO414" i="1"/>
  <c r="AN466" i="1"/>
  <c r="AO466" i="1"/>
  <c r="AN418" i="1"/>
  <c r="AO418" i="1"/>
  <c r="AN423" i="1"/>
  <c r="AO423" i="1"/>
  <c r="AN419" i="1"/>
  <c r="AO419" i="1"/>
  <c r="AN388" i="1"/>
  <c r="AO388" i="1"/>
  <c r="AJ472" i="1"/>
  <c r="AJ569" i="1"/>
  <c r="AJ544" i="1"/>
  <c r="AJ451" i="1"/>
  <c r="AJ529" i="1"/>
  <c r="AJ404" i="1"/>
  <c r="AJ524" i="1"/>
  <c r="AJ505" i="1"/>
  <c r="AJ417" i="1"/>
  <c r="AJ394" i="1"/>
  <c r="AJ494" i="1"/>
  <c r="AJ445" i="1"/>
  <c r="AJ433" i="1"/>
  <c r="AJ554" i="1"/>
  <c r="AJ564" i="1"/>
  <c r="AJ516" i="1"/>
  <c r="AJ409" i="1"/>
  <c r="AJ429" i="1"/>
  <c r="AJ453" i="1"/>
  <c r="AJ590" i="1"/>
  <c r="AJ708" i="1"/>
  <c r="AJ753" i="1"/>
  <c r="AJ731" i="1"/>
  <c r="AJ732" i="1"/>
  <c r="AJ733" i="1"/>
  <c r="AJ734" i="1"/>
  <c r="AJ735" i="1"/>
  <c r="AJ736" i="1"/>
  <c r="AJ737" i="1"/>
  <c r="AJ738" i="1"/>
  <c r="AJ739" i="1"/>
  <c r="AJ740" i="1"/>
  <c r="AJ605" i="1"/>
  <c r="AJ689" i="1"/>
  <c r="AJ606" i="1"/>
  <c r="AJ687" i="1"/>
  <c r="AJ650" i="1"/>
  <c r="AJ484" i="1"/>
  <c r="AJ496" i="1"/>
  <c r="AJ485" i="1"/>
  <c r="AJ387" i="1"/>
  <c r="AJ519" i="1"/>
  <c r="AJ709" i="1"/>
  <c r="AJ599" i="1"/>
  <c r="AJ583" i="1"/>
  <c r="AJ741" i="1"/>
  <c r="AJ536" i="1"/>
  <c r="AJ458" i="1"/>
  <c r="AJ582" i="1"/>
  <c r="AJ669" i="1"/>
  <c r="AJ514" i="1"/>
  <c r="AJ414" i="1"/>
  <c r="AJ615" i="1"/>
  <c r="AJ532" i="1"/>
  <c r="AJ533" i="1"/>
  <c r="AJ534" i="1"/>
  <c r="AJ515" i="1"/>
  <c r="AJ557" i="1"/>
  <c r="AJ761" i="1"/>
  <c r="AJ558" i="1"/>
  <c r="AJ539" i="1"/>
  <c r="AJ578" i="1"/>
  <c r="AJ548" i="1"/>
  <c r="AJ490" i="1"/>
  <c r="AJ710" i="1"/>
  <c r="AJ466" i="1"/>
  <c r="AJ418" i="1"/>
  <c r="AJ423" i="1"/>
  <c r="AJ419" i="1"/>
  <c r="AJ388" i="1"/>
  <c r="AJ693" i="1"/>
  <c r="AJ670" i="1"/>
  <c r="AJ570" i="1"/>
  <c r="AJ711" i="1"/>
  <c r="AK472" i="1"/>
  <c r="AK569" i="1"/>
  <c r="AK544" i="1"/>
  <c r="AK451" i="1"/>
  <c r="AK529" i="1"/>
  <c r="AK404" i="1"/>
  <c r="AK524" i="1"/>
  <c r="AK505" i="1"/>
  <c r="AK417" i="1"/>
  <c r="AK394" i="1"/>
  <c r="AK494" i="1"/>
  <c r="AK445" i="1"/>
  <c r="AK433" i="1"/>
  <c r="AK554" i="1"/>
  <c r="AK564" i="1"/>
  <c r="AK516" i="1"/>
  <c r="AK409" i="1"/>
  <c r="AK429" i="1"/>
  <c r="AK453" i="1"/>
  <c r="AK590" i="1"/>
  <c r="AK708" i="1"/>
  <c r="AK753" i="1"/>
  <c r="AK731" i="1"/>
  <c r="AK732" i="1"/>
  <c r="AK733" i="1"/>
  <c r="AK734" i="1"/>
  <c r="AK735" i="1"/>
  <c r="AK736" i="1"/>
  <c r="AK737" i="1"/>
  <c r="AK738" i="1"/>
  <c r="AK739" i="1"/>
  <c r="AK740" i="1"/>
  <c r="AK605" i="1"/>
  <c r="AK689" i="1"/>
  <c r="AK606" i="1"/>
  <c r="AK687" i="1"/>
  <c r="AK650" i="1"/>
  <c r="AK484" i="1"/>
  <c r="AK496" i="1"/>
  <c r="AK485" i="1"/>
  <c r="AK387" i="1"/>
  <c r="AK519" i="1"/>
  <c r="AK709" i="1"/>
  <c r="AK599" i="1"/>
  <c r="AK583" i="1"/>
  <c r="AK741" i="1"/>
  <c r="AK536" i="1"/>
  <c r="AK458" i="1"/>
  <c r="AK582" i="1"/>
  <c r="AK669" i="1"/>
  <c r="AK514" i="1"/>
  <c r="AK414" i="1"/>
  <c r="AK615" i="1"/>
  <c r="AK532" i="1"/>
  <c r="AK533" i="1"/>
  <c r="AK534" i="1"/>
  <c r="AK515" i="1"/>
  <c r="AK557" i="1"/>
  <c r="AK761" i="1"/>
  <c r="AK558" i="1"/>
  <c r="AK539" i="1"/>
  <c r="AK578" i="1"/>
  <c r="AK548" i="1"/>
  <c r="AK490" i="1"/>
  <c r="AK710" i="1"/>
  <c r="AK466" i="1"/>
  <c r="AK418" i="1"/>
  <c r="AK423" i="1"/>
  <c r="AK419" i="1"/>
  <c r="AK388" i="1"/>
  <c r="AK693" i="1"/>
  <c r="AK670" i="1"/>
  <c r="AK570" i="1"/>
  <c r="AK711" i="1"/>
  <c r="AL472" i="1"/>
  <c r="AL569" i="1"/>
  <c r="AL544" i="1"/>
  <c r="AL451" i="1"/>
  <c r="AL529" i="1"/>
  <c r="AL404" i="1"/>
  <c r="AL524" i="1"/>
  <c r="AL505" i="1"/>
  <c r="AL417" i="1"/>
  <c r="AL394" i="1"/>
  <c r="AL494" i="1"/>
  <c r="AL445" i="1"/>
  <c r="AL433" i="1"/>
  <c r="AL554" i="1"/>
  <c r="AL564" i="1"/>
  <c r="AL516" i="1"/>
  <c r="AL409" i="1"/>
  <c r="AL429" i="1"/>
  <c r="AL453" i="1"/>
  <c r="AL590" i="1"/>
  <c r="AL708" i="1"/>
  <c r="AL753" i="1"/>
  <c r="AL731" i="1"/>
  <c r="AL732" i="1"/>
  <c r="AL733" i="1"/>
  <c r="AL734" i="1"/>
  <c r="AL735" i="1"/>
  <c r="AL736" i="1"/>
  <c r="AL737" i="1"/>
  <c r="AL738" i="1"/>
  <c r="AL739" i="1"/>
  <c r="AL740" i="1"/>
  <c r="AL605" i="1"/>
  <c r="AL689" i="1"/>
  <c r="AL606" i="1"/>
  <c r="AL687" i="1"/>
  <c r="AL650" i="1"/>
  <c r="AL484" i="1"/>
  <c r="AL496" i="1"/>
  <c r="AL485" i="1"/>
  <c r="AL387" i="1"/>
  <c r="AL519" i="1"/>
  <c r="AL709" i="1"/>
  <c r="AL599" i="1"/>
  <c r="AL583" i="1"/>
  <c r="AL741" i="1"/>
  <c r="AL536" i="1"/>
  <c r="AL458" i="1"/>
  <c r="AL582" i="1"/>
  <c r="AL669" i="1"/>
  <c r="AL514" i="1"/>
  <c r="AL414" i="1"/>
  <c r="AL615" i="1"/>
  <c r="AL532" i="1"/>
  <c r="AL533" i="1"/>
  <c r="AL534" i="1"/>
  <c r="AL515" i="1"/>
  <c r="AL557" i="1"/>
  <c r="AL761" i="1"/>
  <c r="AL558" i="1"/>
  <c r="AL539" i="1"/>
  <c r="AL578" i="1"/>
  <c r="AL548" i="1"/>
  <c r="AL490" i="1"/>
  <c r="AL710" i="1"/>
  <c r="AL466" i="1"/>
  <c r="AL418" i="1"/>
  <c r="AL423" i="1"/>
  <c r="AL419" i="1"/>
  <c r="AL388" i="1"/>
  <c r="AL693" i="1"/>
  <c r="AL670" i="1"/>
  <c r="AL570" i="1"/>
  <c r="AL711" i="1"/>
  <c r="AJ543" i="1"/>
  <c r="AK543" i="1"/>
  <c r="AL543" i="1"/>
  <c r="AJ471" i="1"/>
  <c r="AJ707" i="1"/>
  <c r="AK471" i="1"/>
  <c r="AK707" i="1"/>
  <c r="AL471" i="1"/>
  <c r="AL707" i="1"/>
  <c r="AN380" i="1"/>
  <c r="AO380" i="1"/>
  <c r="AN422" i="1"/>
  <c r="AO422" i="1"/>
  <c r="AN392" i="1"/>
  <c r="AO392" i="1"/>
  <c r="AN396" i="1"/>
  <c r="AO396" i="1"/>
  <c r="AN457" i="1"/>
  <c r="AO457" i="1"/>
  <c r="AN442" i="1"/>
  <c r="AO442" i="1"/>
  <c r="AN412" i="1"/>
  <c r="AO412" i="1"/>
  <c r="AN397" i="1"/>
  <c r="AO397" i="1"/>
  <c r="AN402" i="1"/>
  <c r="AO402" i="1"/>
  <c r="AN437" i="1"/>
  <c r="AO437" i="1"/>
  <c r="AN467" i="1"/>
  <c r="AO467" i="1"/>
  <c r="AN456" i="1"/>
  <c r="AO456" i="1"/>
  <c r="AN434" i="1"/>
  <c r="AO434" i="1"/>
  <c r="AN384" i="1"/>
  <c r="AO384" i="1"/>
  <c r="AN464" i="1"/>
  <c r="AO464" i="1"/>
  <c r="AN462" i="1"/>
  <c r="AO462" i="1"/>
  <c r="AN413" i="1"/>
  <c r="AO413" i="1"/>
  <c r="AN416" i="1"/>
  <c r="AO416" i="1"/>
  <c r="AN393" i="1"/>
  <c r="AO393" i="1"/>
  <c r="AN463" i="1"/>
  <c r="AO463" i="1"/>
  <c r="AN398" i="1"/>
  <c r="AO398" i="1"/>
  <c r="AN424" i="1"/>
  <c r="AO424" i="1"/>
  <c r="AN438" i="1"/>
  <c r="AO438" i="1"/>
  <c r="AN406" i="1"/>
  <c r="AO406" i="1"/>
  <c r="AN403" i="1"/>
  <c r="AO403" i="1"/>
  <c r="AN386" i="1"/>
  <c r="AO386" i="1"/>
  <c r="AN391" i="1"/>
  <c r="AO391" i="1"/>
  <c r="AN443" i="1"/>
  <c r="AO443" i="1"/>
  <c r="AN441" i="1"/>
  <c r="AO441" i="1"/>
  <c r="AJ621" i="1"/>
  <c r="AK621" i="1"/>
  <c r="AL621" i="1"/>
  <c r="AJ509" i="1"/>
  <c r="AK509" i="1"/>
  <c r="AL509" i="1"/>
  <c r="AJ441" i="1"/>
  <c r="AK441" i="1"/>
  <c r="AL441" i="1"/>
  <c r="AJ498" i="1"/>
  <c r="AK498" i="1"/>
  <c r="AL498" i="1"/>
  <c r="AJ530" i="1"/>
  <c r="AJ504" i="1"/>
  <c r="AJ759" i="1"/>
  <c r="AJ703" i="1"/>
  <c r="AK530" i="1"/>
  <c r="AK504" i="1"/>
  <c r="AK759" i="1"/>
  <c r="AK703" i="1"/>
  <c r="AL530" i="1"/>
  <c r="AL504" i="1"/>
  <c r="AL759" i="1"/>
  <c r="AL703" i="1"/>
  <c r="AJ565" i="1"/>
  <c r="AK565" i="1"/>
  <c r="AL565" i="1"/>
  <c r="AJ701" i="1"/>
  <c r="AK701" i="1"/>
  <c r="AL701" i="1"/>
  <c r="AJ403" i="1"/>
  <c r="AJ550" i="1"/>
  <c r="AJ386" i="1"/>
  <c r="AJ493" i="1"/>
  <c r="AJ391" i="1"/>
  <c r="AJ443" i="1"/>
  <c r="AK403" i="1"/>
  <c r="AK550" i="1"/>
  <c r="AK386" i="1"/>
  <c r="AK493" i="1"/>
  <c r="AK391" i="1"/>
  <c r="AK443" i="1"/>
  <c r="AL403" i="1"/>
  <c r="AL550" i="1"/>
  <c r="AL386" i="1"/>
  <c r="AL493" i="1"/>
  <c r="AL391" i="1"/>
  <c r="AL443" i="1"/>
  <c r="AJ406" i="1"/>
  <c r="AK406" i="1"/>
  <c r="AL406" i="1"/>
  <c r="AJ438" i="1"/>
  <c r="AK438" i="1"/>
  <c r="AL438" i="1"/>
  <c r="AJ704" i="1"/>
  <c r="AK704" i="1"/>
  <c r="AL704" i="1"/>
  <c r="AJ579" i="1"/>
  <c r="AK579" i="1"/>
  <c r="AL579" i="1"/>
  <c r="AJ678" i="1"/>
  <c r="AJ686" i="1"/>
  <c r="AJ424" i="1"/>
  <c r="AK678" i="1"/>
  <c r="AK686" i="1"/>
  <c r="AK424" i="1"/>
  <c r="AL678" i="1"/>
  <c r="AL686" i="1"/>
  <c r="AL424" i="1"/>
  <c r="AJ398" i="1"/>
  <c r="AJ518" i="1"/>
  <c r="AK398" i="1"/>
  <c r="AK518" i="1"/>
  <c r="AL398" i="1"/>
  <c r="AL518" i="1"/>
  <c r="AJ463" i="1"/>
  <c r="AK463" i="1"/>
  <c r="AL463" i="1"/>
  <c r="AJ642" i="1"/>
  <c r="AK642" i="1"/>
  <c r="AL642" i="1"/>
  <c r="AJ628" i="1"/>
  <c r="AJ626" i="1"/>
  <c r="AJ662" i="1"/>
  <c r="AK628" i="1"/>
  <c r="AK626" i="1"/>
  <c r="AK662" i="1"/>
  <c r="AL628" i="1"/>
  <c r="AL626" i="1"/>
  <c r="AL662" i="1"/>
  <c r="AJ638" i="1"/>
  <c r="AK638" i="1"/>
  <c r="AL638" i="1"/>
  <c r="AJ393" i="1"/>
  <c r="AK393" i="1"/>
  <c r="AL393" i="1"/>
  <c r="AJ604" i="1"/>
  <c r="AK604" i="1"/>
  <c r="AL604" i="1"/>
  <c r="AJ416" i="1"/>
  <c r="AK416" i="1"/>
  <c r="AL416" i="1"/>
  <c r="AJ602" i="1"/>
  <c r="AK602" i="1"/>
  <c r="AL602" i="1"/>
  <c r="AJ413" i="1"/>
  <c r="AK413" i="1"/>
  <c r="AL413" i="1"/>
  <c r="AJ500" i="1"/>
  <c r="AJ559" i="1"/>
  <c r="AJ677" i="1"/>
  <c r="AK500" i="1"/>
  <c r="AK559" i="1"/>
  <c r="AK677" i="1"/>
  <c r="AL500" i="1"/>
  <c r="AL559" i="1"/>
  <c r="AL677" i="1"/>
  <c r="AJ556" i="1"/>
  <c r="AK556" i="1"/>
  <c r="AL556" i="1"/>
  <c r="AJ464" i="1"/>
  <c r="AJ462" i="1"/>
  <c r="AK464" i="1"/>
  <c r="AK462" i="1"/>
  <c r="AL464" i="1"/>
  <c r="AL462" i="1"/>
  <c r="AJ641" i="1"/>
  <c r="AK641" i="1"/>
  <c r="AL641" i="1"/>
  <c r="AJ679" i="1"/>
  <c r="AJ384" i="1"/>
  <c r="AJ680" i="1"/>
  <c r="AK679" i="1"/>
  <c r="AK384" i="1"/>
  <c r="AK680" i="1"/>
  <c r="AL679" i="1"/>
  <c r="AL384" i="1"/>
  <c r="AL680" i="1"/>
  <c r="AJ620" i="1"/>
  <c r="AJ747" i="1"/>
  <c r="AK620" i="1"/>
  <c r="AK747" i="1"/>
  <c r="AL620" i="1"/>
  <c r="AL747" i="1"/>
  <c r="AJ728" i="1"/>
  <c r="AJ729" i="1"/>
  <c r="AJ730" i="1"/>
  <c r="AK728" i="1"/>
  <c r="AK729" i="1"/>
  <c r="AK730" i="1"/>
  <c r="AL728" i="1"/>
  <c r="AL729" i="1"/>
  <c r="AL730" i="1"/>
  <c r="AJ585" i="1"/>
  <c r="AK585" i="1"/>
  <c r="AL585" i="1"/>
  <c r="AJ603" i="1"/>
  <c r="AK603" i="1"/>
  <c r="AL603" i="1"/>
  <c r="AJ667" i="1"/>
  <c r="AK667" i="1"/>
  <c r="AL667" i="1"/>
  <c r="AJ584" i="1"/>
  <c r="AK584" i="1"/>
  <c r="AL584" i="1"/>
  <c r="AJ489" i="1"/>
  <c r="AK489" i="1"/>
  <c r="AL489" i="1"/>
  <c r="AJ474" i="1"/>
  <c r="AJ563" i="1"/>
  <c r="AJ434" i="1"/>
  <c r="AJ537" i="1"/>
  <c r="AK474" i="1"/>
  <c r="AK563" i="1"/>
  <c r="AK434" i="1"/>
  <c r="AK537" i="1"/>
  <c r="AL474" i="1"/>
  <c r="AL563" i="1"/>
  <c r="AL434" i="1"/>
  <c r="AL537" i="1"/>
  <c r="AJ727" i="1"/>
  <c r="AK727" i="1"/>
  <c r="AL727" i="1"/>
  <c r="AJ752" i="1"/>
  <c r="AK752" i="1"/>
  <c r="AL752" i="1"/>
  <c r="AJ567" i="1"/>
  <c r="AJ702" i="1"/>
  <c r="AK567" i="1"/>
  <c r="AK702" i="1"/>
  <c r="AL567" i="1"/>
  <c r="AL702" i="1"/>
  <c r="AJ456" i="1"/>
  <c r="AJ546" i="1"/>
  <c r="AJ597" i="1"/>
  <c r="AK456" i="1"/>
  <c r="AK546" i="1"/>
  <c r="AK597" i="1"/>
  <c r="AL456" i="1"/>
  <c r="AL546" i="1"/>
  <c r="AL597" i="1"/>
  <c r="AJ480" i="1"/>
  <c r="AJ475" i="1"/>
  <c r="AJ467" i="1"/>
  <c r="AJ588" i="1"/>
  <c r="AJ547" i="1"/>
  <c r="AK480" i="1"/>
  <c r="AK475" i="1"/>
  <c r="AK467" i="1"/>
  <c r="AK588" i="1"/>
  <c r="AK547" i="1"/>
  <c r="AL480" i="1"/>
  <c r="AL475" i="1"/>
  <c r="AL467" i="1"/>
  <c r="AL588" i="1"/>
  <c r="AL547" i="1"/>
  <c r="AJ630" i="1"/>
  <c r="AK630" i="1"/>
  <c r="AL630" i="1"/>
  <c r="AJ666" i="1"/>
  <c r="AJ437" i="1"/>
  <c r="AK666" i="1"/>
  <c r="AK437" i="1"/>
  <c r="AL666" i="1"/>
  <c r="AL437" i="1"/>
  <c r="AJ568" i="1"/>
  <c r="AJ700" i="1"/>
  <c r="AJ512" i="1"/>
  <c r="AJ402" i="1"/>
  <c r="AK568" i="1"/>
  <c r="AK700" i="1"/>
  <c r="AK512" i="1"/>
  <c r="AK402" i="1"/>
  <c r="AL568" i="1"/>
  <c r="AL700" i="1"/>
  <c r="AL512" i="1"/>
  <c r="AL402" i="1"/>
  <c r="AJ476" i="1"/>
  <c r="AJ577" i="1"/>
  <c r="AK476" i="1"/>
  <c r="AK577" i="1"/>
  <c r="AL476" i="1"/>
  <c r="AL577" i="1"/>
  <c r="AJ538" i="1"/>
  <c r="AJ397" i="1"/>
  <c r="AK538" i="1"/>
  <c r="AK397" i="1"/>
  <c r="AL538" i="1"/>
  <c r="AL397" i="1"/>
  <c r="AJ629" i="1"/>
  <c r="AK629" i="1"/>
  <c r="AL629" i="1"/>
  <c r="AJ412" i="1"/>
  <c r="AK412" i="1"/>
  <c r="AL412" i="1"/>
  <c r="AJ488" i="1"/>
  <c r="AK488" i="1"/>
  <c r="AL488" i="1"/>
  <c r="AJ705" i="1"/>
  <c r="AK705" i="1"/>
  <c r="AL705" i="1"/>
  <c r="AJ396" i="1"/>
  <c r="AJ589" i="1"/>
  <c r="AJ457" i="1"/>
  <c r="AJ442" i="1"/>
  <c r="AJ598" i="1"/>
  <c r="AK396" i="1"/>
  <c r="AK589" i="1"/>
  <c r="AK457" i="1"/>
  <c r="AK442" i="1"/>
  <c r="AK598" i="1"/>
  <c r="AL396" i="1"/>
  <c r="AL589" i="1"/>
  <c r="AL457" i="1"/>
  <c r="AL442" i="1"/>
  <c r="AL598" i="1"/>
  <c r="AJ392" i="1"/>
  <c r="AK392" i="1"/>
  <c r="AL392" i="1"/>
  <c r="AJ422" i="1"/>
  <c r="AJ751" i="1"/>
  <c r="AK422" i="1"/>
  <c r="AK751" i="1"/>
  <c r="AL422" i="1"/>
  <c r="AL751" i="1"/>
  <c r="AJ535" i="1"/>
  <c r="AJ668" i="1"/>
  <c r="AJ706" i="1"/>
  <c r="AK535" i="1"/>
  <c r="AK668" i="1"/>
  <c r="AK706" i="1"/>
  <c r="AL535" i="1"/>
  <c r="AL668" i="1"/>
  <c r="AL706" i="1"/>
  <c r="AJ510" i="1"/>
  <c r="AK510" i="1"/>
  <c r="AL510" i="1"/>
  <c r="AJ640" i="1"/>
  <c r="AK640" i="1"/>
  <c r="AL640" i="1"/>
  <c r="AJ2" i="1" l="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N2" i="1"/>
  <c r="AO2" i="1"/>
  <c r="AN3" i="1"/>
  <c r="AO3" i="1"/>
  <c r="AN4" i="1"/>
  <c r="AO4" i="1"/>
  <c r="AN5" i="1"/>
  <c r="AO5" i="1"/>
  <c r="AN6" i="1"/>
  <c r="AO6" i="1"/>
  <c r="AN7" i="1"/>
  <c r="AO7" i="1"/>
  <c r="AN8" i="1"/>
  <c r="AO8" i="1"/>
  <c r="AN9" i="1"/>
  <c r="AO9" i="1"/>
  <c r="AN10" i="1"/>
  <c r="AO10" i="1"/>
  <c r="AN11" i="1"/>
  <c r="AO11" i="1"/>
  <c r="AN12" i="1"/>
  <c r="AO12" i="1"/>
  <c r="AN13" i="1"/>
  <c r="AO13" i="1"/>
  <c r="AN14" i="1"/>
  <c r="AO14" i="1"/>
  <c r="AN15" i="1"/>
  <c r="AO15" i="1"/>
  <c r="AN16" i="1"/>
  <c r="AO16" i="1"/>
  <c r="AN17" i="1"/>
  <c r="AO17" i="1"/>
  <c r="AN18" i="1"/>
  <c r="AO18" i="1"/>
  <c r="AN19" i="1"/>
  <c r="AO19" i="1"/>
  <c r="AN20" i="1"/>
  <c r="AO20" i="1"/>
  <c r="AN21" i="1"/>
  <c r="AO21" i="1"/>
  <c r="AN22" i="1"/>
  <c r="AO22" i="1"/>
  <c r="AN23" i="1"/>
  <c r="AO23" i="1"/>
  <c r="AN24" i="1"/>
  <c r="AO24" i="1"/>
  <c r="AN25" i="1"/>
  <c r="AO25" i="1"/>
  <c r="AN26" i="1"/>
  <c r="AO26" i="1"/>
  <c r="AN27" i="1"/>
  <c r="AO27" i="1"/>
  <c r="AN28" i="1"/>
  <c r="AO28" i="1"/>
  <c r="AN29" i="1"/>
  <c r="AO29" i="1"/>
  <c r="AN30" i="1"/>
  <c r="AO30" i="1"/>
  <c r="AN31" i="1"/>
  <c r="AO31" i="1"/>
  <c r="AN32" i="1"/>
  <c r="AO32" i="1"/>
  <c r="AN33" i="1"/>
  <c r="AO33" i="1"/>
  <c r="AN34" i="1"/>
  <c r="AO34" i="1"/>
  <c r="AN35" i="1"/>
  <c r="AO35" i="1"/>
  <c r="AN36" i="1"/>
  <c r="AO36" i="1"/>
  <c r="AN37" i="1"/>
  <c r="AO37" i="1"/>
  <c r="AN38" i="1"/>
  <c r="AO38" i="1"/>
  <c r="AN39" i="1"/>
  <c r="AO39" i="1"/>
  <c r="AN40" i="1"/>
  <c r="AO40" i="1"/>
  <c r="AN41" i="1"/>
  <c r="AO41" i="1"/>
  <c r="AN42" i="1"/>
  <c r="AO42" i="1"/>
  <c r="AN43" i="1"/>
  <c r="AO43" i="1"/>
  <c r="AN44" i="1"/>
  <c r="AO44" i="1"/>
  <c r="AN45" i="1"/>
  <c r="AO45" i="1"/>
  <c r="AN46" i="1"/>
  <c r="AO46" i="1"/>
  <c r="AN47" i="1"/>
  <c r="AO47" i="1"/>
  <c r="AN48" i="1"/>
  <c r="AO48" i="1"/>
  <c r="AN49" i="1"/>
  <c r="AO49" i="1"/>
  <c r="AN50" i="1"/>
  <c r="AO50" i="1"/>
  <c r="AN51" i="1"/>
  <c r="AO51" i="1"/>
  <c r="AN52" i="1"/>
  <c r="AO52" i="1"/>
  <c r="AN53" i="1"/>
  <c r="AO53" i="1"/>
  <c r="AN54" i="1"/>
  <c r="AO54" i="1"/>
  <c r="AN55" i="1"/>
  <c r="AO55" i="1"/>
  <c r="AN56" i="1"/>
  <c r="AO56" i="1"/>
  <c r="AN57" i="1"/>
  <c r="AO57" i="1"/>
  <c r="AN58" i="1"/>
  <c r="AO58" i="1"/>
  <c r="AN59" i="1"/>
  <c r="AO59" i="1"/>
  <c r="AN60" i="1"/>
  <c r="AO60" i="1"/>
  <c r="AN61" i="1"/>
  <c r="AO61" i="1"/>
  <c r="AN62" i="1"/>
  <c r="AO62" i="1"/>
  <c r="AN63" i="1"/>
  <c r="AO63" i="1"/>
  <c r="AN64" i="1"/>
  <c r="AO64" i="1"/>
  <c r="AN65" i="1"/>
  <c r="AO65" i="1"/>
  <c r="AN66" i="1"/>
  <c r="AO66" i="1"/>
  <c r="AN67" i="1"/>
  <c r="AO67" i="1"/>
  <c r="AN68" i="1"/>
  <c r="AO68" i="1"/>
  <c r="AN69" i="1"/>
  <c r="AO69" i="1"/>
  <c r="AN70" i="1"/>
  <c r="AO70" i="1"/>
  <c r="AN71" i="1"/>
  <c r="AO71" i="1"/>
  <c r="AN72" i="1"/>
  <c r="AO72" i="1"/>
  <c r="AN73" i="1"/>
  <c r="AO73" i="1"/>
  <c r="AN74" i="1"/>
  <c r="AO74" i="1"/>
  <c r="AN75" i="1"/>
  <c r="AO75" i="1"/>
  <c r="AN76" i="1"/>
  <c r="AO76" i="1"/>
  <c r="AN77" i="1"/>
  <c r="AO77" i="1"/>
  <c r="AN78" i="1"/>
  <c r="AO78" i="1"/>
  <c r="AN79" i="1"/>
  <c r="AO79" i="1"/>
  <c r="AN80" i="1"/>
  <c r="AO80" i="1"/>
  <c r="AN81" i="1"/>
  <c r="AO81" i="1"/>
  <c r="AN82" i="1"/>
  <c r="AO82" i="1"/>
  <c r="AN83" i="1"/>
  <c r="AO83" i="1"/>
  <c r="AN84" i="1"/>
  <c r="AO84" i="1"/>
  <c r="AN85" i="1"/>
  <c r="AO85" i="1"/>
  <c r="AN86" i="1"/>
  <c r="AO86" i="1"/>
  <c r="AN87" i="1"/>
  <c r="AO87" i="1"/>
  <c r="AN88" i="1"/>
  <c r="AO88" i="1"/>
  <c r="AN89" i="1"/>
  <c r="AO89" i="1"/>
  <c r="AN90" i="1"/>
  <c r="AO90" i="1"/>
  <c r="AN91" i="1"/>
  <c r="AO91" i="1"/>
  <c r="AN92" i="1"/>
  <c r="AO92" i="1"/>
  <c r="AN93" i="1"/>
  <c r="AO93" i="1"/>
  <c r="AN94" i="1"/>
  <c r="AO94" i="1"/>
  <c r="AN95" i="1"/>
  <c r="AO95" i="1"/>
  <c r="AN96" i="1"/>
  <c r="AO96" i="1"/>
  <c r="AN97" i="1"/>
  <c r="AO97" i="1"/>
  <c r="AN98" i="1"/>
  <c r="AO98" i="1"/>
  <c r="AN99" i="1"/>
  <c r="AO99" i="1"/>
  <c r="AN100" i="1"/>
  <c r="AO100" i="1"/>
  <c r="AN101" i="1"/>
  <c r="AO101" i="1"/>
  <c r="AN102" i="1"/>
  <c r="AO102" i="1"/>
  <c r="AN103" i="1"/>
  <c r="AO103" i="1"/>
  <c r="AN104" i="1"/>
  <c r="AO104" i="1"/>
  <c r="AN105" i="1"/>
  <c r="AO105" i="1"/>
  <c r="AN106" i="1"/>
  <c r="AO106" i="1"/>
  <c r="AN107" i="1"/>
  <c r="AO107" i="1"/>
  <c r="AN108" i="1"/>
  <c r="AO108" i="1"/>
  <c r="AN109" i="1"/>
  <c r="AO109" i="1"/>
  <c r="AN110" i="1"/>
  <c r="AO110" i="1"/>
  <c r="AN111" i="1"/>
  <c r="AO111" i="1"/>
  <c r="AN112" i="1"/>
  <c r="AO112" i="1"/>
  <c r="AN113" i="1"/>
  <c r="AO113" i="1"/>
  <c r="AN114" i="1"/>
  <c r="AO114" i="1"/>
  <c r="AN115" i="1"/>
  <c r="AO115" i="1"/>
  <c r="AN116" i="1"/>
  <c r="AO116" i="1"/>
  <c r="AN117" i="1"/>
  <c r="AO117" i="1"/>
  <c r="AN118" i="1"/>
  <c r="AO118" i="1"/>
  <c r="AN119" i="1"/>
  <c r="AO119" i="1"/>
  <c r="AN120" i="1"/>
  <c r="AO120" i="1"/>
  <c r="AN121" i="1"/>
  <c r="AO121" i="1"/>
  <c r="AN122" i="1"/>
  <c r="AO122" i="1"/>
  <c r="AN123" i="1"/>
  <c r="AO123" i="1"/>
  <c r="AN124" i="1"/>
  <c r="AO124" i="1"/>
  <c r="AN125" i="1"/>
  <c r="AO125" i="1"/>
  <c r="AN126" i="1"/>
  <c r="AO126" i="1"/>
  <c r="AN127" i="1"/>
  <c r="AO127" i="1"/>
  <c r="AN128" i="1"/>
  <c r="AO128" i="1"/>
  <c r="AN129" i="1"/>
  <c r="AO129" i="1"/>
  <c r="AN130" i="1"/>
  <c r="AO130" i="1"/>
  <c r="AN131" i="1"/>
  <c r="AO131" i="1"/>
  <c r="AN132" i="1"/>
  <c r="AO132" i="1"/>
  <c r="AN133" i="1"/>
  <c r="AO133" i="1"/>
  <c r="AN134" i="1"/>
  <c r="AO134" i="1"/>
  <c r="AN135" i="1"/>
  <c r="AO135" i="1"/>
  <c r="AN136" i="1"/>
  <c r="AO136" i="1"/>
  <c r="AN137" i="1"/>
  <c r="AO137" i="1"/>
  <c r="AN138" i="1"/>
  <c r="AO138" i="1"/>
  <c r="AN139" i="1"/>
  <c r="AO139" i="1"/>
  <c r="AN140" i="1"/>
  <c r="AO140" i="1"/>
  <c r="AN141" i="1"/>
  <c r="AO141" i="1"/>
  <c r="AN142" i="1"/>
  <c r="AO142" i="1"/>
  <c r="AN143" i="1"/>
  <c r="AO143" i="1"/>
  <c r="AN144" i="1"/>
  <c r="AO144" i="1"/>
  <c r="AN145" i="1"/>
  <c r="AO145" i="1"/>
  <c r="AN146" i="1"/>
  <c r="AO146" i="1"/>
  <c r="AN147" i="1"/>
  <c r="AO147" i="1"/>
  <c r="AN148" i="1"/>
  <c r="AO148" i="1"/>
  <c r="AN149" i="1"/>
  <c r="AO149" i="1"/>
  <c r="AN150" i="1"/>
  <c r="AO150" i="1"/>
  <c r="AN151" i="1"/>
  <c r="AO151" i="1"/>
  <c r="AN152" i="1"/>
  <c r="AO152" i="1"/>
  <c r="AN153" i="1"/>
  <c r="AO153" i="1"/>
  <c r="AN154" i="1"/>
  <c r="AO154" i="1"/>
  <c r="AN155" i="1"/>
  <c r="AO155" i="1"/>
  <c r="AN156" i="1"/>
  <c r="AO156" i="1"/>
  <c r="AN157" i="1"/>
  <c r="AO157" i="1"/>
  <c r="AN158" i="1"/>
  <c r="AO158" i="1"/>
  <c r="AN159" i="1"/>
  <c r="AO159" i="1"/>
  <c r="AN160" i="1"/>
  <c r="AO160" i="1"/>
  <c r="AN161" i="1"/>
  <c r="AO161" i="1"/>
  <c r="AN162" i="1"/>
  <c r="AO162" i="1"/>
  <c r="AN163" i="1"/>
  <c r="AO163" i="1"/>
  <c r="AN164" i="1"/>
  <c r="AO164" i="1"/>
  <c r="AN165" i="1"/>
  <c r="AO165" i="1"/>
  <c r="AN166" i="1"/>
  <c r="AO166" i="1"/>
  <c r="AN167" i="1"/>
  <c r="AO167" i="1"/>
  <c r="AN168" i="1"/>
  <c r="AO168" i="1"/>
  <c r="AN169" i="1"/>
  <c r="AO169" i="1"/>
  <c r="AN170" i="1"/>
  <c r="AO170" i="1"/>
  <c r="AN171" i="1"/>
  <c r="AO171" i="1"/>
  <c r="AN172" i="1"/>
  <c r="AO172" i="1"/>
  <c r="AN173" i="1"/>
  <c r="AO173" i="1"/>
  <c r="AN174" i="1"/>
  <c r="AO174" i="1"/>
  <c r="AN175" i="1"/>
  <c r="AO175" i="1"/>
  <c r="AN176" i="1"/>
  <c r="AO176" i="1"/>
  <c r="AN177" i="1"/>
  <c r="AO177" i="1"/>
  <c r="AN178" i="1"/>
  <c r="AO178" i="1"/>
  <c r="AN179" i="1"/>
  <c r="AO179" i="1"/>
  <c r="AN180" i="1"/>
  <c r="AO180" i="1"/>
  <c r="AN181" i="1"/>
  <c r="AO181" i="1"/>
  <c r="AN182" i="1"/>
  <c r="AO182" i="1"/>
  <c r="AN183" i="1"/>
  <c r="AO183" i="1"/>
  <c r="AN184" i="1"/>
  <c r="AO184" i="1"/>
  <c r="AN185" i="1"/>
  <c r="AO185" i="1"/>
  <c r="AN186" i="1"/>
  <c r="AO186" i="1"/>
  <c r="AN187" i="1"/>
  <c r="AO187" i="1"/>
  <c r="AN188" i="1"/>
  <c r="AO188" i="1"/>
  <c r="AN189" i="1"/>
  <c r="AO189" i="1"/>
  <c r="AN190" i="1"/>
  <c r="AO190" i="1"/>
  <c r="AN191" i="1"/>
  <c r="AO191" i="1"/>
  <c r="AN192" i="1"/>
  <c r="AO192" i="1"/>
  <c r="AN193" i="1"/>
  <c r="AO193" i="1"/>
  <c r="AN194" i="1"/>
  <c r="AO194" i="1"/>
  <c r="AN195" i="1"/>
  <c r="AO195" i="1"/>
  <c r="AN196" i="1"/>
  <c r="AO196" i="1"/>
  <c r="AN197" i="1"/>
  <c r="AO197" i="1"/>
  <c r="AN198" i="1"/>
  <c r="AO198" i="1"/>
  <c r="AN199" i="1"/>
  <c r="AO199" i="1"/>
  <c r="AN200" i="1"/>
  <c r="AO200" i="1"/>
  <c r="AN201" i="1"/>
  <c r="AO201" i="1"/>
  <c r="AN202" i="1"/>
  <c r="AO202" i="1"/>
  <c r="AN203" i="1"/>
  <c r="AO203" i="1"/>
  <c r="AN204" i="1"/>
  <c r="AO204" i="1"/>
  <c r="AN205" i="1"/>
  <c r="AO205" i="1"/>
  <c r="AN206" i="1"/>
  <c r="AO206" i="1"/>
  <c r="AN207" i="1"/>
  <c r="AO207" i="1"/>
  <c r="AN208" i="1"/>
  <c r="AO208" i="1"/>
  <c r="AN209" i="1"/>
  <c r="AO209" i="1"/>
  <c r="AN210" i="1"/>
  <c r="AO210" i="1"/>
  <c r="AN211" i="1"/>
  <c r="AO211" i="1"/>
  <c r="AN212" i="1"/>
  <c r="AO212" i="1"/>
  <c r="AN213" i="1"/>
  <c r="AO213" i="1"/>
  <c r="AN214" i="1"/>
  <c r="AO214" i="1"/>
  <c r="AN215" i="1"/>
  <c r="AO215" i="1"/>
  <c r="AN216" i="1"/>
  <c r="AO216" i="1"/>
  <c r="AN217" i="1"/>
  <c r="AO217" i="1"/>
  <c r="AN218" i="1"/>
  <c r="AO218" i="1"/>
  <c r="AN219" i="1"/>
  <c r="AO219" i="1"/>
  <c r="AN220" i="1"/>
  <c r="AO220" i="1"/>
  <c r="AN221" i="1"/>
  <c r="AO221" i="1"/>
  <c r="AN222" i="1"/>
  <c r="AO222" i="1"/>
  <c r="AN223" i="1"/>
  <c r="AO223" i="1"/>
  <c r="AN224" i="1"/>
  <c r="AO224" i="1"/>
  <c r="AN225" i="1"/>
  <c r="AO225" i="1"/>
  <c r="AN226" i="1"/>
  <c r="AO226" i="1"/>
  <c r="AN227" i="1"/>
  <c r="AO227" i="1"/>
  <c r="AN228" i="1"/>
  <c r="AO228" i="1"/>
  <c r="AN229" i="1"/>
  <c r="AO229" i="1"/>
  <c r="AN230" i="1"/>
  <c r="AO230" i="1"/>
  <c r="AN231" i="1"/>
  <c r="AO231" i="1"/>
  <c r="AN232" i="1"/>
  <c r="AO232" i="1"/>
  <c r="AN233" i="1"/>
  <c r="AO233" i="1"/>
  <c r="AN234" i="1"/>
  <c r="AO234" i="1"/>
  <c r="AN235" i="1"/>
  <c r="AO235" i="1"/>
  <c r="AN236" i="1"/>
  <c r="AO236" i="1"/>
  <c r="AN237" i="1"/>
  <c r="AO237" i="1"/>
  <c r="AN238" i="1"/>
  <c r="AO238" i="1"/>
  <c r="AN239" i="1"/>
  <c r="AO239" i="1"/>
  <c r="AN240" i="1"/>
  <c r="AO240" i="1"/>
  <c r="AN241" i="1"/>
  <c r="AO241" i="1"/>
  <c r="AN242" i="1"/>
  <c r="AO242" i="1"/>
  <c r="AN243" i="1"/>
  <c r="AO243" i="1"/>
  <c r="AN244" i="1"/>
  <c r="AO244" i="1"/>
  <c r="AN245" i="1"/>
  <c r="AO245" i="1"/>
  <c r="AN246" i="1"/>
  <c r="AO246" i="1"/>
  <c r="AN247" i="1"/>
  <c r="AO247" i="1"/>
  <c r="AN248" i="1"/>
  <c r="AO248" i="1"/>
  <c r="AN249" i="1"/>
  <c r="AO249" i="1"/>
  <c r="AN250" i="1"/>
  <c r="AO250" i="1"/>
  <c r="AN251" i="1"/>
  <c r="AO251" i="1"/>
  <c r="AN252" i="1"/>
  <c r="AO252" i="1"/>
  <c r="AN253" i="1"/>
  <c r="AO253" i="1"/>
  <c r="AN254" i="1"/>
  <c r="AO254" i="1"/>
  <c r="AN255" i="1"/>
  <c r="AO255" i="1"/>
  <c r="AN256" i="1"/>
  <c r="AO256" i="1"/>
  <c r="AN257" i="1"/>
  <c r="AO257" i="1"/>
  <c r="AN258" i="1"/>
  <c r="AO258" i="1"/>
  <c r="AN259" i="1"/>
  <c r="AO259" i="1"/>
  <c r="AN260" i="1"/>
  <c r="AO260" i="1"/>
  <c r="AN261" i="1"/>
  <c r="AO261" i="1"/>
  <c r="AN262" i="1"/>
  <c r="AO262" i="1"/>
  <c r="AN263" i="1"/>
  <c r="AO263" i="1"/>
  <c r="AN264" i="1"/>
  <c r="AO264" i="1"/>
  <c r="AN265" i="1"/>
  <c r="AO265" i="1"/>
  <c r="AN266" i="1"/>
  <c r="AO266" i="1"/>
  <c r="AN267" i="1"/>
  <c r="AO267" i="1"/>
  <c r="AN268" i="1"/>
  <c r="AO268" i="1"/>
  <c r="AN269" i="1"/>
  <c r="AO269" i="1"/>
  <c r="AN270" i="1"/>
  <c r="AO270" i="1"/>
  <c r="AN271" i="1"/>
  <c r="AO271" i="1"/>
  <c r="AN272" i="1"/>
  <c r="AO272" i="1"/>
  <c r="AN273" i="1"/>
  <c r="AO273" i="1"/>
  <c r="AN274" i="1"/>
  <c r="AO274" i="1"/>
  <c r="AN275" i="1"/>
  <c r="AO275" i="1"/>
  <c r="AN276" i="1"/>
  <c r="AO276" i="1"/>
  <c r="AN277" i="1"/>
  <c r="AO277" i="1"/>
  <c r="AN278" i="1"/>
  <c r="AO278" i="1"/>
  <c r="AN279" i="1"/>
  <c r="AO279" i="1"/>
  <c r="AN280" i="1"/>
  <c r="AO280" i="1"/>
  <c r="AN281" i="1"/>
  <c r="AO281" i="1"/>
  <c r="AN282" i="1"/>
  <c r="AO282" i="1"/>
  <c r="AN283" i="1"/>
  <c r="AO283" i="1"/>
  <c r="AN284" i="1"/>
  <c r="AO284" i="1"/>
  <c r="AN285" i="1"/>
  <c r="AO285" i="1"/>
  <c r="AN286" i="1"/>
  <c r="AO286" i="1"/>
  <c r="AN287" i="1"/>
  <c r="AO287" i="1"/>
  <c r="AN288" i="1"/>
  <c r="AO288" i="1"/>
  <c r="AN289" i="1"/>
  <c r="AO289" i="1"/>
  <c r="AN290" i="1"/>
  <c r="AO290" i="1"/>
  <c r="AN291" i="1"/>
  <c r="AO291" i="1"/>
  <c r="AN292" i="1"/>
  <c r="AO292" i="1"/>
  <c r="AN293" i="1"/>
  <c r="AO293" i="1"/>
  <c r="AN294" i="1"/>
  <c r="AO294" i="1"/>
  <c r="AN295" i="1"/>
  <c r="AO295" i="1"/>
  <c r="AN296" i="1"/>
  <c r="AO296" i="1"/>
  <c r="AN297" i="1"/>
  <c r="AO297" i="1"/>
  <c r="AN298" i="1"/>
  <c r="AO298" i="1"/>
  <c r="AN299" i="1"/>
  <c r="AO299" i="1"/>
  <c r="AN300" i="1"/>
  <c r="AO300" i="1"/>
  <c r="AN301" i="1"/>
  <c r="AO301" i="1"/>
  <c r="AN302" i="1"/>
  <c r="AO302" i="1"/>
  <c r="AN303" i="1"/>
  <c r="AO303" i="1"/>
  <c r="AN304" i="1"/>
  <c r="AO304" i="1"/>
  <c r="AN305" i="1"/>
  <c r="AO305" i="1"/>
  <c r="AN306" i="1"/>
  <c r="AO306" i="1"/>
  <c r="AN307" i="1"/>
  <c r="AO307" i="1"/>
  <c r="AN308" i="1"/>
  <c r="AO308" i="1"/>
  <c r="AN309" i="1"/>
  <c r="AO309" i="1"/>
  <c r="AN310" i="1"/>
  <c r="AO310" i="1"/>
  <c r="AN311" i="1"/>
  <c r="AO311" i="1"/>
  <c r="AN312" i="1"/>
  <c r="AO312" i="1"/>
  <c r="AN313" i="1"/>
  <c r="AO313" i="1"/>
  <c r="AN314" i="1"/>
  <c r="AO314" i="1"/>
  <c r="AN315" i="1"/>
  <c r="AO315" i="1"/>
  <c r="AN316" i="1"/>
  <c r="AO316" i="1"/>
  <c r="AN317" i="1"/>
  <c r="AO317" i="1"/>
  <c r="AN318" i="1"/>
  <c r="AO318" i="1"/>
  <c r="AN319" i="1"/>
  <c r="AO319" i="1"/>
  <c r="AN320" i="1"/>
  <c r="AO320" i="1"/>
  <c r="AN321" i="1"/>
  <c r="AO321" i="1"/>
  <c r="AN322" i="1"/>
  <c r="AO322" i="1"/>
  <c r="AN323" i="1"/>
  <c r="AO323" i="1"/>
  <c r="AN324" i="1"/>
  <c r="AO324" i="1"/>
  <c r="AN325" i="1"/>
  <c r="AO325" i="1"/>
  <c r="AN326" i="1"/>
  <c r="AO326" i="1"/>
  <c r="AN327" i="1"/>
  <c r="AO327" i="1"/>
  <c r="AN328" i="1"/>
  <c r="AO328" i="1"/>
  <c r="AN329" i="1"/>
  <c r="AO329" i="1"/>
  <c r="AN330" i="1"/>
  <c r="AO330" i="1"/>
  <c r="AN331" i="1"/>
  <c r="AO331" i="1"/>
  <c r="AN332" i="1"/>
  <c r="AO332" i="1"/>
  <c r="AN333" i="1"/>
  <c r="AO333" i="1"/>
  <c r="AN334" i="1"/>
  <c r="AO334" i="1"/>
  <c r="AN335" i="1"/>
  <c r="AO335" i="1"/>
  <c r="AN336" i="1"/>
  <c r="AO336" i="1"/>
  <c r="AN337" i="1"/>
  <c r="AO337" i="1"/>
  <c r="AN338" i="1"/>
  <c r="AO338" i="1"/>
  <c r="AN339" i="1"/>
  <c r="AO339" i="1"/>
  <c r="AN340" i="1"/>
  <c r="AO340" i="1"/>
  <c r="AN341" i="1"/>
  <c r="AO341" i="1"/>
  <c r="AN342" i="1"/>
  <c r="AO342" i="1"/>
  <c r="AN343" i="1"/>
  <c r="AO343" i="1"/>
  <c r="AN344" i="1"/>
  <c r="AO344" i="1"/>
  <c r="AN345" i="1"/>
  <c r="AO345" i="1"/>
  <c r="AN346" i="1"/>
  <c r="AO346" i="1"/>
  <c r="AN347" i="1"/>
  <c r="AO347" i="1"/>
  <c r="AN348" i="1"/>
  <c r="AO348" i="1"/>
  <c r="AN349" i="1"/>
  <c r="AO349" i="1"/>
  <c r="AN350" i="1"/>
  <c r="AO350" i="1"/>
  <c r="AN351" i="1"/>
  <c r="AO351" i="1"/>
  <c r="AN352" i="1"/>
  <c r="AO352" i="1"/>
  <c r="AN353" i="1"/>
  <c r="AO353" i="1"/>
  <c r="AN354" i="1"/>
  <c r="AO354" i="1"/>
  <c r="AN355" i="1"/>
  <c r="AO355" i="1"/>
  <c r="AN356" i="1"/>
  <c r="AO356" i="1"/>
  <c r="AN357" i="1"/>
  <c r="AO357" i="1"/>
  <c r="AN358" i="1"/>
  <c r="AO358" i="1"/>
  <c r="AN359" i="1"/>
  <c r="AO359" i="1"/>
  <c r="AN360" i="1"/>
  <c r="AO360" i="1"/>
  <c r="AN361" i="1"/>
  <c r="AO361" i="1"/>
  <c r="AN362" i="1"/>
  <c r="AO362" i="1"/>
  <c r="AN363" i="1"/>
  <c r="AO363" i="1"/>
  <c r="AN364" i="1"/>
  <c r="AO364" i="1"/>
  <c r="AN365" i="1"/>
  <c r="AO365" i="1"/>
  <c r="AN366" i="1"/>
  <c r="AO366" i="1"/>
  <c r="AN367" i="1"/>
  <c r="AO367" i="1"/>
  <c r="AN368" i="1"/>
  <c r="AO368" i="1"/>
  <c r="AN369" i="1"/>
  <c r="AO369" i="1"/>
  <c r="AN370" i="1"/>
  <c r="AO370" i="1"/>
  <c r="AN371" i="1"/>
  <c r="AO371" i="1"/>
  <c r="AN372" i="1"/>
  <c r="AO372" i="1"/>
  <c r="AN373" i="1"/>
  <c r="AO373" i="1"/>
  <c r="AN374" i="1"/>
  <c r="AO374" i="1"/>
  <c r="AN375" i="1"/>
  <c r="AO375" i="1"/>
  <c r="AN376" i="1"/>
  <c r="AO376" i="1"/>
  <c r="AN377" i="1"/>
  <c r="AO377" i="1"/>
  <c r="AN378" i="1"/>
  <c r="AO378" i="1"/>
  <c r="AN379" i="1"/>
  <c r="AO379" i="1"/>
  <c r="AK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L2" i="1"/>
  <c r="AL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700" i="7" l="1"/>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B3" i="10"/>
  <c r="B24" i="3"/>
  <c r="B23" i="3"/>
  <c r="B22" i="3"/>
  <c r="H19" i="3"/>
  <c r="H18" i="3"/>
  <c r="B18" i="3"/>
  <c r="H17" i="3"/>
  <c r="B17" i="3"/>
  <c r="B9" i="3" a="1"/>
  <c r="B9" i="3" s="1"/>
  <c r="F8" i="3" a="1"/>
  <c r="F8" i="3" s="1"/>
  <c r="H1" i="3"/>
  <c r="D26" i="3" s="1" a="1"/>
  <c r="D26" i="3" s="1"/>
  <c r="D584" i="7" l="1"/>
  <c r="D540" i="7"/>
  <c r="D496" i="7"/>
  <c r="D456" i="7"/>
  <c r="D412" i="7"/>
  <c r="D368" i="7"/>
  <c r="D348" i="7"/>
  <c r="D328" i="7"/>
  <c r="A596" i="7"/>
  <c r="D47" i="7" s="1"/>
  <c r="D607" i="7"/>
  <c r="D603" i="7"/>
  <c r="D595" i="7"/>
  <c r="D591" i="7"/>
  <c r="D587" i="7"/>
  <c r="D583" i="7"/>
  <c r="D579" i="7"/>
  <c r="D575" i="7"/>
  <c r="D571" i="7"/>
  <c r="D563" i="7"/>
  <c r="D559" i="7"/>
  <c r="D555" i="7"/>
  <c r="D551" i="7"/>
  <c r="D547" i="7"/>
  <c r="D543" i="7"/>
  <c r="D539" i="7"/>
  <c r="D531" i="7"/>
  <c r="D527" i="7"/>
  <c r="D523" i="7"/>
  <c r="D519" i="7"/>
  <c r="D515" i="7"/>
  <c r="D511" i="7"/>
  <c r="D507" i="7"/>
  <c r="D499" i="7"/>
  <c r="D495" i="7"/>
  <c r="D491" i="7"/>
  <c r="D487" i="7"/>
  <c r="D483" i="7"/>
  <c r="D479" i="7"/>
  <c r="D475" i="7"/>
  <c r="D467" i="7"/>
  <c r="D463" i="7"/>
  <c r="D459" i="7"/>
  <c r="D455" i="7"/>
  <c r="D451" i="7"/>
  <c r="D447" i="7"/>
  <c r="D443" i="7"/>
  <c r="D435" i="7"/>
  <c r="D431" i="7"/>
  <c r="D427" i="7"/>
  <c r="D423" i="7"/>
  <c r="D419" i="7"/>
  <c r="D415" i="7"/>
  <c r="D411" i="7"/>
  <c r="D403" i="7"/>
  <c r="D399" i="7"/>
  <c r="D395" i="7"/>
  <c r="D391" i="7"/>
  <c r="D387" i="7"/>
  <c r="D383" i="7"/>
  <c r="D379" i="7"/>
  <c r="D371" i="7"/>
  <c r="D367" i="7"/>
  <c r="D363" i="7"/>
  <c r="D359" i="7"/>
  <c r="D355" i="7"/>
  <c r="D351" i="7"/>
  <c r="D347" i="7"/>
  <c r="D339" i="7"/>
  <c r="D335" i="7"/>
  <c r="D331" i="7"/>
  <c r="D327" i="7"/>
  <c r="D274" i="7"/>
  <c r="D283" i="7"/>
  <c r="D292" i="7"/>
  <c r="D315" i="7"/>
  <c r="D324" i="7"/>
  <c r="D330" i="7"/>
  <c r="D2" i="7"/>
  <c r="D6" i="7"/>
  <c r="D10" i="7"/>
  <c r="D14" i="7"/>
  <c r="D22" i="7"/>
  <c r="D26" i="7"/>
  <c r="D30" i="7"/>
  <c r="D34" i="7"/>
  <c r="D38" i="7"/>
  <c r="D42" i="7"/>
  <c r="D46" i="7"/>
  <c r="D54" i="7"/>
  <c r="D58" i="7"/>
  <c r="D62" i="7"/>
  <c r="D66" i="7"/>
  <c r="D74" i="7"/>
  <c r="D78" i="7"/>
  <c r="D82" i="7"/>
  <c r="D90" i="7"/>
  <c r="D94" i="7"/>
  <c r="D98" i="7"/>
  <c r="D102" i="7"/>
  <c r="D106" i="7"/>
  <c r="D110" i="7"/>
  <c r="D114" i="7"/>
  <c r="D122" i="7"/>
  <c r="D126" i="7"/>
  <c r="D130" i="7"/>
  <c r="D134" i="7"/>
  <c r="D138" i="7"/>
  <c r="D142" i="7"/>
  <c r="D146" i="7"/>
  <c r="D154" i="7"/>
  <c r="D158" i="7"/>
  <c r="D162" i="7"/>
  <c r="D166" i="7"/>
  <c r="D170" i="7"/>
  <c r="D174" i="7"/>
  <c r="D178" i="7"/>
  <c r="D186" i="7"/>
  <c r="D190" i="7"/>
  <c r="D194" i="7"/>
  <c r="D198" i="7"/>
  <c r="D202" i="7"/>
  <c r="D206" i="7"/>
  <c r="D210" i="7"/>
  <c r="D218" i="7"/>
  <c r="D222" i="7"/>
  <c r="D226" i="7"/>
  <c r="D230" i="7"/>
  <c r="D234" i="7"/>
  <c r="D238" i="7"/>
  <c r="D242" i="7"/>
  <c r="D250" i="7"/>
  <c r="D254" i="7"/>
  <c r="D258" i="7"/>
  <c r="D262" i="7"/>
  <c r="D266" i="7"/>
  <c r="D270" i="7"/>
  <c r="D279" i="7"/>
  <c r="D302" i="7"/>
  <c r="D311" i="7"/>
  <c r="D320" i="7"/>
  <c r="D275" i="7"/>
  <c r="D284" i="7"/>
  <c r="D298" i="7"/>
  <c r="D307" i="7"/>
  <c r="A3" i="3" a="1"/>
  <c r="A3" i="3" s="1"/>
  <c r="D8" i="3" a="1"/>
  <c r="D8" i="3" s="1"/>
  <c r="F9" i="3" a="1"/>
  <c r="F9" i="3" s="1"/>
  <c r="A25" i="3" s="1"/>
  <c r="H9" i="3" a="1"/>
  <c r="H9" i="3" s="1"/>
  <c r="F10" i="3" a="1"/>
  <c r="F10" i="3" s="1"/>
  <c r="B11" i="3" a="1"/>
  <c r="B11" i="3" s="1"/>
  <c r="B32" i="3" a="1"/>
  <c r="B32" i="3" s="1"/>
  <c r="H8" i="3" a="1"/>
  <c r="H8" i="3" s="1"/>
  <c r="D10" i="3" a="1"/>
  <c r="D10" i="3" s="1"/>
  <c r="D9" i="3" a="1"/>
  <c r="D9" i="3" s="1"/>
  <c r="H10" i="3" s="1"/>
  <c r="F12" i="3" a="1"/>
  <c r="F12" i="3" s="1"/>
  <c r="B8" i="3" a="1"/>
  <c r="B8" i="3" s="1"/>
  <c r="F26" i="3" s="1"/>
  <c r="B10" i="3" a="1"/>
  <c r="B10" i="3" s="1"/>
  <c r="I4" i="2"/>
  <c r="I3" i="2"/>
  <c r="D11" i="3" a="1"/>
  <c r="D11" i="3" s="1"/>
  <c r="D30" i="3" a="1"/>
  <c r="D30" i="3" s="1"/>
  <c r="F30" i="3" s="1"/>
  <c r="F11" i="3" a="1"/>
  <c r="F11" i="3" s="1"/>
  <c r="D285" i="7" l="1"/>
  <c r="D329" i="7"/>
  <c r="D373" i="7"/>
  <c r="D413" i="7"/>
  <c r="D457" i="7"/>
  <c r="D501" i="7"/>
  <c r="D541" i="7"/>
  <c r="D585" i="7"/>
  <c r="D354" i="7"/>
  <c r="D394" i="7"/>
  <c r="D438" i="7"/>
  <c r="D482" i="7"/>
  <c r="D522" i="7"/>
  <c r="D566" i="7"/>
  <c r="D319" i="7"/>
  <c r="D249" i="7"/>
  <c r="D205" i="7"/>
  <c r="D161" i="7"/>
  <c r="D318" i="7"/>
  <c r="D244" i="7"/>
  <c r="D200" i="7"/>
  <c r="D160" i="7"/>
  <c r="D116" i="7"/>
  <c r="D72" i="7"/>
  <c r="D32" i="7"/>
  <c r="D332" i="7"/>
  <c r="D372" i="7"/>
  <c r="D416" i="7"/>
  <c r="D460" i="7"/>
  <c r="D500" i="7"/>
  <c r="D544" i="7"/>
  <c r="D588" i="7"/>
  <c r="D289" i="7"/>
  <c r="D333" i="7"/>
  <c r="D377" i="7"/>
  <c r="D417" i="7"/>
  <c r="D461" i="7"/>
  <c r="D505" i="7"/>
  <c r="D545" i="7"/>
  <c r="D589" i="7"/>
  <c r="D358" i="7"/>
  <c r="D398" i="7"/>
  <c r="D442" i="7"/>
  <c r="D486" i="7"/>
  <c r="D526" i="7"/>
  <c r="D570" i="7"/>
  <c r="D310" i="7"/>
  <c r="D245" i="7"/>
  <c r="D201" i="7"/>
  <c r="D157" i="7"/>
  <c r="D304" i="7"/>
  <c r="D240" i="7"/>
  <c r="D196" i="7"/>
  <c r="D156" i="7"/>
  <c r="D112" i="7"/>
  <c r="D68" i="7"/>
  <c r="D28" i="7"/>
  <c r="D336" i="7"/>
  <c r="D380" i="7"/>
  <c r="D424" i="7"/>
  <c r="D464" i="7"/>
  <c r="D508" i="7"/>
  <c r="D552" i="7"/>
  <c r="D592" i="7"/>
  <c r="D297" i="7"/>
  <c r="D341" i="7"/>
  <c r="D381" i="7"/>
  <c r="D425" i="7"/>
  <c r="D469" i="7"/>
  <c r="D509" i="7"/>
  <c r="D553" i="7"/>
  <c r="D597" i="7"/>
  <c r="D362" i="7"/>
  <c r="D406" i="7"/>
  <c r="D450" i="7"/>
  <c r="D490" i="7"/>
  <c r="D534" i="7"/>
  <c r="D578" i="7"/>
  <c r="D296" i="7"/>
  <c r="D237" i="7"/>
  <c r="D193" i="7"/>
  <c r="D153" i="7"/>
  <c r="D286" i="7"/>
  <c r="D232" i="7"/>
  <c r="D192" i="7"/>
  <c r="D148" i="7"/>
  <c r="D104" i="7"/>
  <c r="D64" i="7"/>
  <c r="D20" i="7"/>
  <c r="D340" i="7"/>
  <c r="D384" i="7"/>
  <c r="D428" i="7"/>
  <c r="D468" i="7"/>
  <c r="D512" i="7"/>
  <c r="D556" i="7"/>
  <c r="D596" i="7"/>
  <c r="D301" i="7"/>
  <c r="D345" i="7"/>
  <c r="D385" i="7"/>
  <c r="D429" i="7"/>
  <c r="D473" i="7"/>
  <c r="D513" i="7"/>
  <c r="D557" i="7"/>
  <c r="D601" i="7"/>
  <c r="D366" i="7"/>
  <c r="D410" i="7"/>
  <c r="D454" i="7"/>
  <c r="D494" i="7"/>
  <c r="D538" i="7"/>
  <c r="D582" i="7"/>
  <c r="D287" i="7"/>
  <c r="D233" i="7"/>
  <c r="D189" i="7"/>
  <c r="D149" i="7"/>
  <c r="D272" i="7"/>
  <c r="D228" i="7"/>
  <c r="D188" i="7"/>
  <c r="D144" i="7"/>
  <c r="D100" i="7"/>
  <c r="D60" i="7"/>
  <c r="D16" i="7"/>
  <c r="D392" i="7"/>
  <c r="D432" i="7"/>
  <c r="D476" i="7"/>
  <c r="D520" i="7"/>
  <c r="D560" i="7"/>
  <c r="D604" i="7"/>
  <c r="D309" i="7"/>
  <c r="D349" i="7"/>
  <c r="D393" i="7"/>
  <c r="D437" i="7"/>
  <c r="D477" i="7"/>
  <c r="D521" i="7"/>
  <c r="D565" i="7"/>
  <c r="D605" i="7"/>
  <c r="D374" i="7"/>
  <c r="D418" i="7"/>
  <c r="D458" i="7"/>
  <c r="D502" i="7"/>
  <c r="D546" i="7"/>
  <c r="D586" i="7"/>
  <c r="D269" i="7"/>
  <c r="D225" i="7"/>
  <c r="D185" i="7"/>
  <c r="D314" i="7"/>
  <c r="D264" i="7"/>
  <c r="D224" i="7"/>
  <c r="D180" i="7"/>
  <c r="D136" i="7"/>
  <c r="D96" i="7"/>
  <c r="D52" i="7"/>
  <c r="D8" i="7"/>
  <c r="D352" i="7"/>
  <c r="D396" i="7"/>
  <c r="D436" i="7"/>
  <c r="D480" i="7"/>
  <c r="D524" i="7"/>
  <c r="D564" i="7"/>
  <c r="D608" i="7"/>
  <c r="D313" i="7"/>
  <c r="D353" i="7"/>
  <c r="D397" i="7"/>
  <c r="D441" i="7"/>
  <c r="D481" i="7"/>
  <c r="D525" i="7"/>
  <c r="D569" i="7"/>
  <c r="D609" i="7"/>
  <c r="D378" i="7"/>
  <c r="D422" i="7"/>
  <c r="D462" i="7"/>
  <c r="D506" i="7"/>
  <c r="D550" i="7"/>
  <c r="D590" i="7"/>
  <c r="D265" i="7"/>
  <c r="D221" i="7"/>
  <c r="D181" i="7"/>
  <c r="D300" i="7"/>
  <c r="D260" i="7"/>
  <c r="D220" i="7"/>
  <c r="D176" i="7"/>
  <c r="D132" i="7"/>
  <c r="D92" i="7"/>
  <c r="D48" i="7"/>
  <c r="D4" i="7"/>
  <c r="D360" i="7"/>
  <c r="D400" i="7"/>
  <c r="D444" i="7"/>
  <c r="D488" i="7"/>
  <c r="D528" i="7"/>
  <c r="D572" i="7"/>
  <c r="D277" i="7"/>
  <c r="D317" i="7"/>
  <c r="D361" i="7"/>
  <c r="D405" i="7"/>
  <c r="D445" i="7"/>
  <c r="D489" i="7"/>
  <c r="D533" i="7"/>
  <c r="D573" i="7"/>
  <c r="D342" i="7"/>
  <c r="D386" i="7"/>
  <c r="D426" i="7"/>
  <c r="D470" i="7"/>
  <c r="D514" i="7"/>
  <c r="D554" i="7"/>
  <c r="D598" i="7"/>
  <c r="D257" i="7"/>
  <c r="D217" i="7"/>
  <c r="D173" i="7"/>
  <c r="D282" i="7"/>
  <c r="D256" i="7"/>
  <c r="D212" i="7"/>
  <c r="D168" i="7"/>
  <c r="D128" i="7"/>
  <c r="D84" i="7"/>
  <c r="D40" i="7"/>
  <c r="D364" i="7"/>
  <c r="D404" i="7"/>
  <c r="D448" i="7"/>
  <c r="D492" i="7"/>
  <c r="D532" i="7"/>
  <c r="D576" i="7"/>
  <c r="D281" i="7"/>
  <c r="D321" i="7"/>
  <c r="D365" i="7"/>
  <c r="D409" i="7"/>
  <c r="D449" i="7"/>
  <c r="D493" i="7"/>
  <c r="D537" i="7"/>
  <c r="D577" i="7"/>
  <c r="D346" i="7"/>
  <c r="D390" i="7"/>
  <c r="D430" i="7"/>
  <c r="D474" i="7"/>
  <c r="D518" i="7"/>
  <c r="D558" i="7"/>
  <c r="D602" i="7"/>
  <c r="D253" i="7"/>
  <c r="D213" i="7"/>
  <c r="D169" i="7"/>
  <c r="D334" i="7"/>
  <c r="D252" i="7"/>
  <c r="D208" i="7"/>
  <c r="D164" i="7"/>
  <c r="D124" i="7"/>
  <c r="D80" i="7"/>
  <c r="D36" i="7"/>
  <c r="D326" i="7"/>
  <c r="D259" i="7"/>
  <c r="D227" i="7"/>
  <c r="D195" i="7"/>
  <c r="D163" i="7"/>
  <c r="D131" i="7"/>
  <c r="D99" i="7"/>
  <c r="D67" i="7"/>
  <c r="D312" i="7"/>
  <c r="D255" i="7"/>
  <c r="D223" i="7"/>
  <c r="D191" i="7"/>
  <c r="D159" i="7"/>
  <c r="D127" i="7"/>
  <c r="D95" i="7"/>
  <c r="D63" i="7"/>
  <c r="D303" i="7"/>
  <c r="D251" i="7"/>
  <c r="D219" i="7"/>
  <c r="D187" i="7"/>
  <c r="D155" i="7"/>
  <c r="D123" i="7"/>
  <c r="D91" i="7"/>
  <c r="D59" i="7"/>
  <c r="D316" i="7"/>
  <c r="D288" i="7"/>
  <c r="D246" i="7"/>
  <c r="D214" i="7"/>
  <c r="D182" i="7"/>
  <c r="D150" i="7"/>
  <c r="D118" i="7"/>
  <c r="D86" i="7"/>
  <c r="D50" i="7"/>
  <c r="D18" i="7"/>
  <c r="D306" i="7"/>
  <c r="D343" i="7"/>
  <c r="D375" i="7"/>
  <c r="D407" i="7"/>
  <c r="D439" i="7"/>
  <c r="D471" i="7"/>
  <c r="D503" i="7"/>
  <c r="D535" i="7"/>
  <c r="D567" i="7"/>
  <c r="D599" i="7"/>
  <c r="D344" i="7"/>
  <c r="D376" i="7"/>
  <c r="D408" i="7"/>
  <c r="D440" i="7"/>
  <c r="D472" i="7"/>
  <c r="D504" i="7"/>
  <c r="D536" i="7"/>
  <c r="D568" i="7"/>
  <c r="D600" i="7"/>
  <c r="D293" i="7"/>
  <c r="D325" i="7"/>
  <c r="D357" i="7"/>
  <c r="D389" i="7"/>
  <c r="D421" i="7"/>
  <c r="D453" i="7"/>
  <c r="D485" i="7"/>
  <c r="D517" i="7"/>
  <c r="D549" i="7"/>
  <c r="D581" i="7"/>
  <c r="D338" i="7"/>
  <c r="D370" i="7"/>
  <c r="D402" i="7"/>
  <c r="D434" i="7"/>
  <c r="D466" i="7"/>
  <c r="D498" i="7"/>
  <c r="D530" i="7"/>
  <c r="D562" i="7"/>
  <c r="D594" i="7"/>
  <c r="D278" i="7"/>
  <c r="D241" i="7"/>
  <c r="D209" i="7"/>
  <c r="D177" i="7"/>
  <c r="D145" i="7"/>
  <c r="D295" i="7"/>
  <c r="D248" i="7"/>
  <c r="D216" i="7"/>
  <c r="D184" i="7"/>
  <c r="D152" i="7"/>
  <c r="D120" i="7"/>
  <c r="D88" i="7"/>
  <c r="D56" i="7"/>
  <c r="D24" i="7"/>
  <c r="D322" i="7"/>
  <c r="D294" i="7"/>
  <c r="D247" i="7"/>
  <c r="D215" i="7"/>
  <c r="D183" i="7"/>
  <c r="D151" i="7"/>
  <c r="D119" i="7"/>
  <c r="D87" i="7"/>
  <c r="D55" i="7"/>
  <c r="D308" i="7"/>
  <c r="D280" i="7"/>
  <c r="D243" i="7"/>
  <c r="D211" i="7"/>
  <c r="D179" i="7"/>
  <c r="D147" i="7"/>
  <c r="D115" i="7"/>
  <c r="D83" i="7"/>
  <c r="D51" i="7"/>
  <c r="D299" i="7"/>
  <c r="D271" i="7"/>
  <c r="D239" i="7"/>
  <c r="D207" i="7"/>
  <c r="D175" i="7"/>
  <c r="D143" i="7"/>
  <c r="D111" i="7"/>
  <c r="D79" i="7"/>
  <c r="D141" i="7"/>
  <c r="D137" i="7"/>
  <c r="D133" i="7"/>
  <c r="D129" i="7"/>
  <c r="D125" i="7"/>
  <c r="D121" i="7"/>
  <c r="D117" i="7"/>
  <c r="D113" i="7"/>
  <c r="D109" i="7"/>
  <c r="D105" i="7"/>
  <c r="D101" i="7"/>
  <c r="D97" i="7"/>
  <c r="D93" i="7"/>
  <c r="D89" i="7"/>
  <c r="D85" i="7"/>
  <c r="D81" i="7"/>
  <c r="D77" i="7"/>
  <c r="D73" i="7"/>
  <c r="D69" i="7"/>
  <c r="D65" i="7"/>
  <c r="D61" i="7"/>
  <c r="D57" i="7"/>
  <c r="D53" i="7"/>
  <c r="D49" i="7"/>
  <c r="D45" i="7"/>
  <c r="D41" i="7"/>
  <c r="D37" i="7"/>
  <c r="D33" i="7"/>
  <c r="D29" i="7"/>
  <c r="D25" i="7"/>
  <c r="D21" i="7"/>
  <c r="D17" i="7"/>
  <c r="D13" i="7"/>
  <c r="D9" i="7"/>
  <c r="D5" i="7"/>
  <c r="D43" i="7"/>
  <c r="D39" i="7"/>
  <c r="D35" i="7"/>
  <c r="D31" i="7"/>
  <c r="D27" i="7"/>
  <c r="D23" i="7"/>
  <c r="D19" i="7"/>
  <c r="D15" i="7"/>
  <c r="D11" i="7"/>
  <c r="D7" i="7"/>
  <c r="C2" i="7" s="1"/>
  <c r="D3" i="7"/>
  <c r="D356" i="7"/>
  <c r="D388" i="7"/>
  <c r="D420" i="7"/>
  <c r="D452" i="7"/>
  <c r="D484" i="7"/>
  <c r="D516" i="7"/>
  <c r="D548" i="7"/>
  <c r="D580" i="7"/>
  <c r="D273" i="7"/>
  <c r="D305" i="7"/>
  <c r="D337" i="7"/>
  <c r="D369" i="7"/>
  <c r="D401" i="7"/>
  <c r="D433" i="7"/>
  <c r="D465" i="7"/>
  <c r="D497" i="7"/>
  <c r="D529" i="7"/>
  <c r="D561" i="7"/>
  <c r="D593" i="7"/>
  <c r="D350" i="7"/>
  <c r="D382" i="7"/>
  <c r="D414" i="7"/>
  <c r="D446" i="7"/>
  <c r="D478" i="7"/>
  <c r="D510" i="7"/>
  <c r="D542" i="7"/>
  <c r="D574" i="7"/>
  <c r="D606" i="7"/>
  <c r="D261" i="7"/>
  <c r="D229" i="7"/>
  <c r="D197" i="7"/>
  <c r="D165" i="7"/>
  <c r="D291" i="7"/>
  <c r="D268" i="7"/>
  <c r="D236" i="7"/>
  <c r="D204" i="7"/>
  <c r="D172" i="7"/>
  <c r="D140" i="7"/>
  <c r="D108" i="7"/>
  <c r="D76" i="7"/>
  <c r="D44" i="7"/>
  <c r="D12" i="7"/>
  <c r="D290" i="7"/>
  <c r="D267" i="7"/>
  <c r="D235" i="7"/>
  <c r="D203" i="7"/>
  <c r="D171" i="7"/>
  <c r="D139" i="7"/>
  <c r="D107" i="7"/>
  <c r="D75" i="7"/>
  <c r="D323" i="7"/>
  <c r="D276" i="7"/>
  <c r="D263" i="7"/>
  <c r="D231" i="7"/>
  <c r="D199" i="7"/>
  <c r="D167" i="7"/>
  <c r="D135" i="7"/>
  <c r="D103" i="7"/>
  <c r="D71" i="7"/>
  <c r="D70" i="7"/>
  <c r="A2" i="3"/>
  <c r="H30" i="3"/>
  <c r="A15" i="3"/>
  <c r="A20" i="3"/>
  <c r="G6" i="3"/>
  <c r="A29" i="3"/>
  <c r="H26" i="3"/>
  <c r="C2" i="10"/>
  <c r="C1" i="7" l="1"/>
</calcChain>
</file>

<file path=xl/sharedStrings.xml><?xml version="1.0" encoding="utf-8"?>
<sst xmlns="http://schemas.openxmlformats.org/spreadsheetml/2006/main" count="26816" uniqueCount="4344">
  <si>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</si>
  <si>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</si>
  <si>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</si>
  <si>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</si>
  <si>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</si>
  <si>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</si>
  <si>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</si>
  <si>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</si>
  <si>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</si>
  <si>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</si>
  <si>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</si>
  <si>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</si>
  <si>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</si>
  <si>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</si>
  <si>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</si>
  <si>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</si>
  <si>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</si>
  <si>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</si>
  <si>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</si>
  <si>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</si>
  <si>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</si>
  <si>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</si>
  <si>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</si>
  <si>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</si>
  <si>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</si>
  <si>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</si>
  <si>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</si>
  <si>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</si>
  <si>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</si>
  <si>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Susan Marshburn</t>
  </si>
  <si>
    <t>Complete Construction</t>
  </si>
  <si>
    <t>3421</t>
  </si>
  <si>
    <t>A-I Boiler Replacement</t>
  </si>
  <si>
    <t>Programming</t>
  </si>
  <si>
    <t>3467</t>
  </si>
  <si>
    <t>Plaza Porch/Stair Structural Repairs</t>
  </si>
  <si>
    <t>3466</t>
  </si>
  <si>
    <t>3382</t>
  </si>
  <si>
    <t>West Lothian Restroom &amp; Common Area Design</t>
  </si>
  <si>
    <t>Funding</t>
  </si>
  <si>
    <t>Design</t>
  </si>
  <si>
    <t>Bidding</t>
  </si>
  <si>
    <t>HINDERAKER</t>
  </si>
  <si>
    <t>BCOE</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</si>
  <si>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</si>
  <si>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</si>
  <si>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</si>
  <si>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</si>
  <si>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</si>
  <si>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</si>
  <si>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</si>
  <si>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</si>
  <si>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</si>
  <si>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</si>
  <si>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</si>
  <si>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</si>
  <si>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</si>
  <si>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</si>
  <si>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</si>
  <si>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Dave Bomba</t>
  </si>
  <si>
    <t>City to determine schedule</t>
  </si>
  <si>
    <t>CAS</t>
  </si>
  <si>
    <t>3233</t>
  </si>
  <si>
    <t>3234</t>
  </si>
  <si>
    <t>UC Intellicenter 2nd Floor TI</t>
  </si>
  <si>
    <t>John White</t>
  </si>
  <si>
    <t>2899</t>
  </si>
  <si>
    <t>Pierce Hall Improvements</t>
  </si>
  <si>
    <t>Replacement of Mechanical, Plumbing and Electrical Infrastructure</t>
  </si>
  <si>
    <t>PIERCE</t>
  </si>
  <si>
    <t>3119</t>
  </si>
  <si>
    <t>Plant Growth Environment Facility</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</si>
  <si>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</si>
  <si>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</si>
  <si>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</si>
  <si>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</si>
  <si>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</si>
  <si>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</si>
  <si>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</si>
  <si>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</si>
  <si>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</si>
  <si>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</si>
  <si>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</si>
  <si>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</si>
  <si>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</si>
  <si>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</si>
  <si>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</si>
  <si>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</si>
  <si>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3280</t>
  </si>
  <si>
    <t>Athletics Dance Bldg Repairs</t>
  </si>
  <si>
    <t>Replace bleacher seating. Replace/repair broken entry doors (ADA) Upgrade/install projection/sound AV system Replace curtains Reseal glass Remove metal bar over window Replace locks on cabinets</t>
  </si>
  <si>
    <t>On Hold</t>
  </si>
  <si>
    <t>CNAS</t>
  </si>
  <si>
    <t>9</t>
  </si>
  <si>
    <t>3390</t>
  </si>
  <si>
    <t>Field 11C-D CVC Screenhouse</t>
  </si>
  <si>
    <t>3275</t>
  </si>
  <si>
    <t>Fernando Nunez</t>
  </si>
  <si>
    <t>3035a</t>
  </si>
  <si>
    <t>Scott Donnell</t>
  </si>
  <si>
    <t>3064</t>
  </si>
  <si>
    <t>2682</t>
  </si>
  <si>
    <t>Paint and replace roof.</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</si>
  <si>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</si>
  <si>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</si>
  <si>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</si>
  <si>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</si>
  <si>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</si>
  <si>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</si>
  <si>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</si>
  <si>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</si>
  <si>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</si>
  <si>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3345</t>
  </si>
  <si>
    <t>Angela Chang</t>
  </si>
  <si>
    <t>2725</t>
  </si>
  <si>
    <t>Complete a Detailed Project Program (DPP) planning process for the proposed School of Business Administration building.</t>
  </si>
  <si>
    <t>Laurie Gustafson</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</si>
  <si>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</si>
  <si>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</si>
  <si>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</si>
  <si>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</si>
  <si>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</si>
  <si>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</si>
  <si>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</si>
  <si>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</si>
  <si>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</si>
  <si>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</si>
  <si>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</si>
  <si>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</si>
  <si>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</si>
  <si>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</si>
  <si>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</si>
  <si>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</si>
  <si>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</si>
  <si>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</si>
  <si>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</si>
  <si>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</si>
  <si>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</si>
  <si>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</si>
  <si>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</si>
  <si>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</si>
  <si>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</si>
  <si>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</si>
  <si>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</si>
  <si>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</si>
  <si>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</si>
  <si>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</si>
  <si>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</si>
  <si>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</si>
  <si>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</si>
  <si>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19P000006</t>
  </si>
  <si>
    <t>MAT SCI ENGR</t>
  </si>
  <si>
    <t>Dan Lerman</t>
  </si>
  <si>
    <t>3</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</si>
  <si>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</si>
  <si>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</si>
  <si>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</si>
  <si>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</si>
  <si>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</si>
  <si>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</si>
  <si>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</si>
  <si>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</si>
  <si>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</si>
  <si>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</si>
  <si>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</si>
  <si>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</si>
  <si>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</si>
  <si>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</si>
  <si>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</si>
  <si>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</si>
  <si>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</si>
  <si>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</si>
  <si>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</si>
  <si>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</si>
  <si>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</si>
  <si>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</si>
  <si>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</si>
  <si>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</si>
  <si>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</si>
  <si>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</si>
  <si>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</si>
  <si>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</si>
  <si>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</si>
  <si>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19P000265</t>
  </si>
  <si>
    <t>1</t>
  </si>
  <si>
    <t>19P000277</t>
  </si>
  <si>
    <t>FS to coordinate with customer to scope the work.</t>
  </si>
  <si>
    <t>10</t>
  </si>
  <si>
    <t>19P000271</t>
  </si>
  <si>
    <t>11</t>
  </si>
  <si>
    <t>19P000295</t>
  </si>
  <si>
    <t>12</t>
  </si>
  <si>
    <t>19P000272</t>
  </si>
  <si>
    <t>13</t>
  </si>
  <si>
    <t>19P000270</t>
  </si>
  <si>
    <t>14</t>
  </si>
  <si>
    <t>19P000274</t>
  </si>
  <si>
    <t>15</t>
  </si>
  <si>
    <t>19P000276</t>
  </si>
  <si>
    <t>19P000266</t>
  </si>
  <si>
    <t>2</t>
  </si>
  <si>
    <t>19P000252</t>
  </si>
  <si>
    <t>19P000268</t>
  </si>
  <si>
    <t>4</t>
  </si>
  <si>
    <t>5</t>
  </si>
  <si>
    <t>19P000275</t>
  </si>
  <si>
    <t>6</t>
  </si>
  <si>
    <t>7</t>
  </si>
  <si>
    <t>8</t>
  </si>
  <si>
    <t>19P000273</t>
  </si>
  <si>
    <t>S LCKRM/CONC</t>
  </si>
  <si>
    <t>SOFTBALL STG</t>
  </si>
  <si>
    <t>19P000192</t>
  </si>
  <si>
    <t>19P000236</t>
  </si>
  <si>
    <t>19P000015</t>
  </si>
  <si>
    <t>19P000235</t>
  </si>
  <si>
    <t>19P000233</t>
  </si>
  <si>
    <t>18P000363</t>
  </si>
  <si>
    <t>19P000227</t>
  </si>
  <si>
    <t>19P000224</t>
  </si>
  <si>
    <t>19P000308</t>
  </si>
  <si>
    <t>19P000307</t>
  </si>
  <si>
    <t>19P000232</t>
  </si>
  <si>
    <t>18P000483</t>
  </si>
  <si>
    <t>19P000215</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</si>
  <si>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</si>
  <si>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</si>
  <si>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</si>
  <si>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</si>
  <si>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</si>
  <si>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</si>
  <si>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</si>
  <si>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</si>
  <si>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</si>
  <si>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</si>
  <si>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</si>
  <si>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</si>
  <si>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</si>
  <si>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</si>
  <si>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</si>
  <si>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</si>
  <si>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</si>
  <si>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</si>
  <si>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</si>
  <si>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</si>
  <si>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</si>
  <si>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</si>
  <si>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</si>
  <si>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</si>
  <si>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</si>
  <si>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</si>
  <si>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</si>
  <si>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</si>
  <si>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</si>
  <si>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</si>
  <si>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</si>
  <si>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</si>
  <si>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</si>
  <si>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</si>
  <si>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</si>
  <si>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</si>
  <si>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</si>
  <si>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</si>
  <si>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</si>
  <si>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</si>
  <si>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</si>
  <si>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</si>
  <si>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</si>
  <si>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18P000385</t>
  </si>
  <si>
    <t>18W008762</t>
  </si>
  <si>
    <t>20</t>
  </si>
  <si>
    <t>18P000126</t>
  </si>
  <si>
    <t>18P000343</t>
  </si>
  <si>
    <t>22</t>
  </si>
  <si>
    <t>19P000173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</si>
  <si>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</si>
  <si>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</si>
  <si>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</si>
  <si>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</si>
  <si>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</si>
  <si>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</si>
  <si>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</si>
  <si>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</si>
  <si>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</si>
  <si>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</si>
  <si>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</si>
  <si>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</si>
  <si>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</si>
  <si>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</si>
  <si>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</si>
  <si>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</si>
  <si>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</si>
  <si>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</si>
  <si>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</si>
  <si>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</si>
  <si>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</si>
  <si>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</si>
  <si>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</si>
  <si>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</si>
  <si>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18P000257</t>
  </si>
  <si>
    <t>29</t>
  </si>
  <si>
    <t>18P000258</t>
  </si>
  <si>
    <t>18P000347</t>
  </si>
  <si>
    <t>19P000055</t>
  </si>
  <si>
    <t>19P000191</t>
  </si>
  <si>
    <t>18P000464</t>
  </si>
  <si>
    <t>18P000436</t>
  </si>
  <si>
    <t>19P000174</t>
  </si>
  <si>
    <t>19P000042</t>
  </si>
  <si>
    <t>19P000049</t>
  </si>
  <si>
    <t>18W011691</t>
  </si>
  <si>
    <t>19P000031</t>
  </si>
  <si>
    <t>19P000193</t>
  </si>
  <si>
    <t>41</t>
  </si>
  <si>
    <t>19P000102</t>
  </si>
  <si>
    <t>19P000133</t>
  </si>
  <si>
    <t>19P000197</t>
  </si>
  <si>
    <t>19P000184</t>
  </si>
  <si>
    <t>19P000234</t>
  </si>
  <si>
    <t>19P000242</t>
  </si>
  <si>
    <t>19P000231</t>
  </si>
  <si>
    <t>19P000243</t>
  </si>
  <si>
    <t>19P000062</t>
  </si>
  <si>
    <t>19P000176</t>
  </si>
  <si>
    <t>50</t>
  </si>
  <si>
    <t>19W003012</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</si>
  <si>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</si>
  <si>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</si>
  <si>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</si>
  <si>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</si>
  <si>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</si>
  <si>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</si>
  <si>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</si>
  <si>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</si>
  <si>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</si>
  <si>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</si>
  <si>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</si>
  <si>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</si>
  <si>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</si>
  <si>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</si>
  <si>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</si>
  <si>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</si>
  <si>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</si>
  <si>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</si>
  <si>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</si>
  <si>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</si>
  <si>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</si>
  <si>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</si>
  <si>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</si>
  <si>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</si>
  <si>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</si>
  <si>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</si>
  <si>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</si>
  <si>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</si>
  <si>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</si>
  <si>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</si>
  <si>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</si>
  <si>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</si>
  <si>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</si>
  <si>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</si>
  <si>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</si>
  <si>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</si>
  <si>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</si>
  <si>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</si>
  <si>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</si>
  <si>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</si>
  <si>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</si>
  <si>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</si>
  <si>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</si>
  <si>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</si>
  <si>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</si>
  <si>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</si>
  <si>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</si>
  <si>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</si>
  <si>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</si>
  <si>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</si>
  <si>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</si>
  <si>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</si>
  <si>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</si>
  <si>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</si>
  <si>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</si>
  <si>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</si>
  <si>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</si>
  <si>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</si>
  <si>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</si>
  <si>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</si>
  <si>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</si>
  <si>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</si>
  <si>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</si>
  <si>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</si>
  <si>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</si>
  <si>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</si>
  <si>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</si>
  <si>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</si>
  <si>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</si>
  <si>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</si>
  <si>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</si>
  <si>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</si>
  <si>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</si>
  <si>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</si>
  <si>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</si>
  <si>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</si>
  <si>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</si>
  <si>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</si>
  <si>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</si>
  <si>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</si>
  <si>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</si>
  <si>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</si>
  <si>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</si>
  <si>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</si>
  <si>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</si>
  <si>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</si>
  <si>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</si>
  <si>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</si>
  <si>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</si>
  <si>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</si>
  <si>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</si>
  <si>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</si>
  <si>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</si>
  <si>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</si>
  <si>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</si>
  <si>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</si>
  <si>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</si>
  <si>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</si>
  <si>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</si>
  <si>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</si>
  <si>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</si>
  <si>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</si>
  <si>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</si>
  <si>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</si>
  <si>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</si>
  <si>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</si>
  <si>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</si>
  <si>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</si>
  <si>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</si>
  <si>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</si>
  <si>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</si>
  <si>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</si>
  <si>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</si>
  <si>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</si>
  <si>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</si>
  <si>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</si>
  <si>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</si>
  <si>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</si>
  <si>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</si>
  <si>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</si>
  <si>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</si>
  <si>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</si>
  <si>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</si>
  <si>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</si>
  <si>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</si>
  <si>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</si>
  <si>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</si>
  <si>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</si>
  <si>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</si>
  <si>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</si>
  <si>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</si>
  <si>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</si>
  <si>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</si>
  <si>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</si>
  <si>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</si>
  <si>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</si>
  <si>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</si>
  <si>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</si>
  <si>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</si>
  <si>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</si>
  <si>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</si>
  <si>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</si>
  <si>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</si>
  <si>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</si>
  <si>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</si>
  <si>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</si>
  <si>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</si>
  <si>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</si>
  <si>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</si>
  <si>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</si>
  <si>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</si>
  <si>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</si>
  <si>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</si>
  <si>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</si>
  <si>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</si>
  <si>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</si>
  <si>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</si>
  <si>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</si>
  <si>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</si>
  <si>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</si>
  <si>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</si>
  <si>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</si>
  <si>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</si>
  <si>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</si>
  <si>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</si>
  <si>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</si>
  <si>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</si>
  <si>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</si>
  <si>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</si>
  <si>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</si>
  <si>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</si>
  <si>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</si>
  <si>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</si>
  <si>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</si>
  <si>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</si>
  <si>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</si>
  <si>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</si>
  <si>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</si>
  <si>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</si>
  <si>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</si>
  <si>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</si>
  <si>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</si>
  <si>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</si>
  <si>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</si>
  <si>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</si>
  <si>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</si>
  <si>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</si>
  <si>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</si>
  <si>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</si>
  <si>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</si>
  <si>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</si>
  <si>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</si>
  <si>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</si>
  <si>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</si>
  <si>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</si>
  <si>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</si>
  <si>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</si>
  <si>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</si>
  <si>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</si>
  <si>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</si>
  <si>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</si>
  <si>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</si>
  <si>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</si>
  <si>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</si>
  <si>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</si>
  <si>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</si>
  <si>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</si>
  <si>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</si>
  <si>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</si>
  <si>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</si>
  <si>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</si>
  <si>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</si>
  <si>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</si>
  <si>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</si>
  <si>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</si>
  <si>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</si>
  <si>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</si>
  <si>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</si>
  <si>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</si>
  <si>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</si>
  <si>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</si>
  <si>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18P000027</t>
  </si>
  <si>
    <t>18P000028</t>
  </si>
  <si>
    <t>18P000029</t>
  </si>
  <si>
    <t>18P000030</t>
  </si>
  <si>
    <t>18P000094</t>
  </si>
  <si>
    <t>OBAN OFFICE</t>
  </si>
  <si>
    <t>18P000095</t>
  </si>
  <si>
    <t>18P000106</t>
  </si>
  <si>
    <t>18P000111</t>
  </si>
  <si>
    <t>18P000117</t>
  </si>
  <si>
    <t>18P000118</t>
  </si>
  <si>
    <t>18P000121</t>
  </si>
  <si>
    <t>18P000122</t>
  </si>
  <si>
    <t>18P000194</t>
  </si>
  <si>
    <t>18P000201</t>
  </si>
  <si>
    <t>18P000205</t>
  </si>
  <si>
    <t>18P000209</t>
  </si>
  <si>
    <t>18P000214</t>
  </si>
  <si>
    <t>18P000215</t>
  </si>
  <si>
    <t>18P000227</t>
  </si>
  <si>
    <t>18P000247</t>
  </si>
  <si>
    <t>18P000256</t>
  </si>
  <si>
    <t>18P000261</t>
  </si>
  <si>
    <t>18P000267</t>
  </si>
  <si>
    <t>SPP</t>
  </si>
  <si>
    <t>18P000274</t>
  </si>
  <si>
    <t>EDUC CLINIC</t>
  </si>
  <si>
    <t>18P000282</t>
  </si>
  <si>
    <t>18P000284</t>
  </si>
  <si>
    <t>18P000287</t>
  </si>
  <si>
    <t>18P000288</t>
  </si>
  <si>
    <t>18P000292</t>
  </si>
  <si>
    <t>18P000293</t>
  </si>
  <si>
    <t>18P000294</t>
  </si>
  <si>
    <t>18P000295</t>
  </si>
  <si>
    <t>18P000296</t>
  </si>
  <si>
    <t>18P000300</t>
  </si>
  <si>
    <t>18P000310</t>
  </si>
  <si>
    <t>18P000312</t>
  </si>
  <si>
    <t>18P000313</t>
  </si>
  <si>
    <t>18P000314</t>
  </si>
  <si>
    <t>18P000315</t>
  </si>
  <si>
    <t>18P000318</t>
  </si>
  <si>
    <t>18P000321</t>
  </si>
  <si>
    <t>18P000324</t>
  </si>
  <si>
    <t>18P000328</t>
  </si>
  <si>
    <t>18P000329</t>
  </si>
  <si>
    <t>18P000337</t>
  </si>
  <si>
    <t>18P000341</t>
  </si>
  <si>
    <t>18P000344</t>
  </si>
  <si>
    <t>18P000349</t>
  </si>
  <si>
    <t>18P000351</t>
  </si>
  <si>
    <t>Carpentry work is in progress; electrical work to be scheduled followed by paint.</t>
  </si>
  <si>
    <t>18P000353</t>
  </si>
  <si>
    <t>18P000354</t>
  </si>
  <si>
    <t>18P000356</t>
  </si>
  <si>
    <t>18P000367</t>
  </si>
  <si>
    <t>18P000369</t>
  </si>
  <si>
    <t>18P000373</t>
  </si>
  <si>
    <t>18P000379</t>
  </si>
  <si>
    <t>18P000380</t>
  </si>
  <si>
    <t>18P000383</t>
  </si>
  <si>
    <t>18P000387</t>
  </si>
  <si>
    <t>18P000389</t>
  </si>
  <si>
    <t>18P000390</t>
  </si>
  <si>
    <t>UNIVERSITY VILLAGE BUILDING B</t>
  </si>
  <si>
    <t>18P000391</t>
  </si>
  <si>
    <t>18P000392</t>
  </si>
  <si>
    <t>18P000394</t>
  </si>
  <si>
    <t>18P000396</t>
  </si>
  <si>
    <t>18P000410</t>
  </si>
  <si>
    <t>18P000415</t>
  </si>
  <si>
    <t>18P000416</t>
  </si>
  <si>
    <t>18P000417</t>
  </si>
  <si>
    <t>18P000418</t>
  </si>
  <si>
    <t>18P000420</t>
  </si>
  <si>
    <t>18P000421</t>
  </si>
  <si>
    <t>18P000425</t>
  </si>
  <si>
    <t>18P000426</t>
  </si>
  <si>
    <t>18P000427</t>
  </si>
  <si>
    <t>18P000428</t>
  </si>
  <si>
    <t>18P000429</t>
  </si>
  <si>
    <t>18P000432</t>
  </si>
  <si>
    <t>BANNOCK H</t>
  </si>
  <si>
    <t>18P000434</t>
  </si>
  <si>
    <t>18P000435</t>
  </si>
  <si>
    <t>18P000438</t>
  </si>
  <si>
    <t>18P000439</t>
  </si>
  <si>
    <t>18P000442</t>
  </si>
  <si>
    <t>18P000444</t>
  </si>
  <si>
    <t>18P000445</t>
  </si>
  <si>
    <t>18P000454</t>
  </si>
  <si>
    <t>18P000456</t>
  </si>
  <si>
    <t>18P000459</t>
  </si>
  <si>
    <t>BARN</t>
  </si>
  <si>
    <t>18P000463</t>
  </si>
  <si>
    <t>18P000468</t>
  </si>
  <si>
    <t>18P000469</t>
  </si>
  <si>
    <t>18P000470</t>
  </si>
  <si>
    <t>18P000471</t>
  </si>
  <si>
    <t>18P000472</t>
  </si>
  <si>
    <t>18P000473</t>
  </si>
  <si>
    <t>18P000474</t>
  </si>
  <si>
    <t>18P000476</t>
  </si>
  <si>
    <t>18P000478</t>
  </si>
  <si>
    <t>BOTGDN RSTRM</t>
  </si>
  <si>
    <t>18P000481</t>
  </si>
  <si>
    <t>18P000482</t>
  </si>
  <si>
    <t>18P000485</t>
  </si>
  <si>
    <t>18P000487</t>
  </si>
  <si>
    <t>18W000455</t>
  </si>
  <si>
    <t>18W001170</t>
  </si>
  <si>
    <t>18W006022</t>
  </si>
  <si>
    <t>18W011161</t>
  </si>
  <si>
    <t>18W011672</t>
  </si>
  <si>
    <t>18W011692</t>
  </si>
  <si>
    <t>ENTOM MUSEUM</t>
  </si>
  <si>
    <t>18W011772</t>
  </si>
  <si>
    <t>18W013160</t>
  </si>
  <si>
    <t>18W013973</t>
  </si>
  <si>
    <t>18W015691</t>
  </si>
  <si>
    <t>18W016588</t>
  </si>
  <si>
    <t>19P000009</t>
  </si>
  <si>
    <t>19P000011</t>
  </si>
  <si>
    <t>19P000012</t>
  </si>
  <si>
    <t>19P000014</t>
  </si>
  <si>
    <t>19P000017</t>
  </si>
  <si>
    <t>19P000018</t>
  </si>
  <si>
    <t>19P000022</t>
  </si>
  <si>
    <t>19P000023</t>
  </si>
  <si>
    <t>19P000026</t>
  </si>
  <si>
    <t>19P000027</t>
  </si>
  <si>
    <t>19P000029</t>
  </si>
  <si>
    <t>19P000030</t>
  </si>
  <si>
    <t>19P000033</t>
  </si>
  <si>
    <t>19P000037</t>
  </si>
  <si>
    <t>19P000044</t>
  </si>
  <si>
    <t>19P000053</t>
  </si>
  <si>
    <t>19P000054</t>
  </si>
  <si>
    <t>19P000056</t>
  </si>
  <si>
    <t>19P000058</t>
  </si>
  <si>
    <t>19P000059</t>
  </si>
  <si>
    <t>19P000063</t>
  </si>
  <si>
    <t>LIFE SCIENCES</t>
  </si>
  <si>
    <t>19P000122</t>
  </si>
  <si>
    <t>19P000124</t>
  </si>
  <si>
    <t>COSTO HALL</t>
  </si>
  <si>
    <t>19P000127</t>
  </si>
  <si>
    <t>19P000175</t>
  </si>
  <si>
    <t>19P000185</t>
  </si>
  <si>
    <t>19P000186</t>
  </si>
  <si>
    <t>19P000188</t>
  </si>
  <si>
    <t>19P000189</t>
  </si>
  <si>
    <t>GENOMICS BUILDING</t>
  </si>
  <si>
    <t>19P000208</t>
  </si>
  <si>
    <t>19P000211</t>
  </si>
  <si>
    <t>19P000212</t>
  </si>
  <si>
    <t>19P000213</t>
  </si>
  <si>
    <t>19P000214</t>
  </si>
  <si>
    <t>19P000222</t>
  </si>
  <si>
    <t>19P000226</t>
  </si>
  <si>
    <t>19P000230</t>
  </si>
  <si>
    <t>19P000241</t>
  </si>
  <si>
    <t>19P000244</t>
  </si>
  <si>
    <t>19P000246</t>
  </si>
  <si>
    <t>19P000247</t>
  </si>
  <si>
    <t>19P000250</t>
  </si>
  <si>
    <t>19P000251</t>
  </si>
  <si>
    <t>19P000253</t>
  </si>
  <si>
    <t>19P000255</t>
  </si>
  <si>
    <t>19P000269</t>
  </si>
  <si>
    <t>19P000278</t>
  </si>
  <si>
    <t>19P000280</t>
  </si>
  <si>
    <t>19P000285</t>
  </si>
  <si>
    <t>19P000286</t>
  </si>
  <si>
    <t>19P000287</t>
  </si>
  <si>
    <t>19P000288</t>
  </si>
  <si>
    <t>19P000293</t>
  </si>
  <si>
    <t>19P000296</t>
  </si>
  <si>
    <t>19P000298</t>
  </si>
  <si>
    <t>19P000299</t>
  </si>
  <si>
    <t>19P000300</t>
  </si>
  <si>
    <t>19P000301</t>
  </si>
  <si>
    <t>19P000306</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</si>
  <si>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</si>
  <si>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</si>
  <si>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</si>
  <si>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</si>
  <si>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</si>
  <si>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</si>
  <si>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</si>
  <si>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</si>
  <si>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</si>
  <si>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</si>
  <si>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</si>
  <si>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</si>
  <si>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</si>
  <si>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</si>
  <si>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</si>
  <si>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</si>
  <si>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</si>
  <si>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</si>
  <si>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</si>
  <si>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</si>
  <si>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</si>
  <si>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</si>
  <si>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</si>
  <si>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</si>
  <si>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</si>
  <si>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</si>
  <si>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</si>
  <si>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</si>
  <si>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</si>
  <si>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</si>
  <si>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</si>
  <si>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</si>
  <si>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</si>
  <si>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</si>
  <si>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</si>
  <si>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</si>
  <si>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</si>
  <si>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</si>
  <si>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</si>
  <si>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</si>
  <si>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</si>
  <si>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</si>
  <si>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</si>
  <si>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</si>
  <si>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</si>
  <si>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</si>
  <si>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</si>
  <si>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</si>
  <si>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</si>
  <si>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</si>
  <si>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</si>
  <si>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</si>
  <si>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</si>
  <si>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</si>
  <si>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</si>
  <si>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</si>
  <si>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</si>
  <si>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</si>
  <si>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</si>
  <si>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</si>
  <si>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</si>
  <si>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</si>
  <si>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</si>
  <si>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</si>
  <si>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</si>
  <si>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</si>
  <si>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</si>
  <si>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</si>
  <si>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</si>
  <si>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</si>
  <si>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</si>
  <si>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</si>
  <si>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</si>
  <si>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</si>
  <si>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</si>
  <si>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</si>
  <si>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</si>
  <si>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</si>
  <si>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</si>
  <si>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</si>
  <si>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</si>
  <si>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</si>
  <si>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</si>
  <si>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</si>
  <si>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</si>
  <si>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</si>
  <si>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</si>
  <si>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</si>
  <si>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</si>
  <si>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</si>
  <si>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</si>
  <si>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</si>
  <si>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</si>
  <si>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</si>
  <si>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</si>
  <si>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</si>
  <si>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</si>
  <si>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</si>
  <si>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</si>
  <si>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</si>
  <si>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</si>
  <si>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</si>
  <si>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</si>
  <si>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</si>
  <si>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</si>
  <si>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</si>
  <si>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</si>
  <si>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</si>
  <si>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</si>
  <si>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</si>
  <si>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</si>
  <si>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</si>
  <si>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</si>
  <si>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</si>
  <si>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</si>
  <si>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</si>
  <si>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</si>
  <si>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</si>
  <si>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</si>
  <si>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</si>
  <si>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</si>
  <si>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</si>
  <si>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</si>
  <si>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</si>
  <si>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</si>
  <si>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</si>
  <si>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</si>
  <si>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</si>
  <si>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</si>
  <si>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</si>
  <si>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</si>
  <si>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</si>
  <si>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</si>
  <si>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</si>
  <si>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</si>
  <si>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</si>
  <si>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</si>
  <si>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</si>
  <si>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</si>
  <si>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</si>
  <si>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</si>
  <si>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</si>
  <si>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</si>
  <si>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</si>
  <si>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</si>
  <si>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</si>
  <si>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</si>
  <si>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</si>
  <si>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</si>
  <si>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</si>
  <si>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</si>
  <si>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</si>
  <si>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</si>
  <si>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</si>
  <si>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</si>
  <si>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</si>
  <si>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</si>
  <si>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</si>
  <si>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</si>
  <si>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</si>
  <si>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</si>
  <si>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</si>
  <si>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</si>
  <si>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</si>
  <si>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</si>
  <si>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</si>
  <si>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</si>
  <si>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</si>
  <si>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</si>
  <si>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</si>
  <si>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</si>
  <si>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</si>
  <si>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</si>
  <si>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</si>
  <si>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</si>
  <si>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</si>
  <si>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</si>
  <si>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</si>
  <si>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</si>
  <si>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</si>
  <si>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</si>
  <si>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</si>
  <si>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</si>
  <si>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</si>
  <si>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</si>
  <si>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</si>
  <si>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</si>
  <si>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</si>
  <si>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</si>
  <si>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</si>
  <si>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</si>
  <si>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</si>
  <si>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</si>
  <si>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</si>
  <si>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</si>
  <si>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</si>
  <si>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</si>
  <si>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</si>
  <si>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</si>
  <si>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</si>
  <si>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</si>
  <si>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</si>
  <si>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</si>
  <si>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</si>
  <si>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</si>
  <si>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</si>
  <si>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</si>
  <si>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</si>
  <si>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</si>
  <si>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</si>
  <si>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</si>
  <si>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</si>
  <si>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</si>
  <si>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</si>
  <si>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</si>
  <si>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</si>
  <si>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</si>
  <si>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</si>
  <si>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</si>
  <si>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</si>
  <si>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</si>
  <si>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</si>
  <si>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</si>
  <si>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</si>
  <si>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</si>
  <si>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</si>
  <si>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</si>
  <si>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</si>
  <si>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</si>
  <si>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</si>
  <si>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</si>
  <si>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</si>
  <si>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</si>
  <si>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</si>
  <si>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</si>
  <si>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</si>
  <si>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</si>
  <si>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</si>
  <si>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</si>
  <si>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</si>
  <si>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</si>
  <si>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</si>
  <si>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</si>
  <si>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</si>
  <si>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</si>
  <si>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</si>
  <si>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</si>
  <si>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</si>
  <si>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</si>
  <si>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</si>
  <si>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</si>
  <si>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</si>
  <si>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</si>
  <si>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</si>
  <si>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</si>
  <si>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</si>
  <si>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</si>
  <si>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</si>
  <si>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</si>
  <si>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</si>
  <si>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</si>
  <si>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</si>
  <si>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</si>
  <si>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</si>
  <si>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</si>
  <si>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</si>
  <si>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</si>
  <si>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</si>
  <si>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</si>
  <si>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</si>
  <si>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</si>
  <si>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</si>
  <si>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</si>
  <si>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</si>
  <si>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</si>
  <si>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</si>
  <si>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</si>
  <si>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</si>
  <si>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</si>
  <si>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</si>
  <si>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</si>
  <si>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</si>
  <si>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</si>
  <si>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</si>
  <si>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</si>
  <si>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</si>
  <si>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</si>
  <si>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</si>
  <si>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</si>
  <si>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</si>
  <si>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</si>
  <si>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</si>
  <si>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</si>
  <si>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</si>
  <si>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</si>
  <si>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</si>
  <si>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</si>
  <si>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</si>
  <si>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</si>
  <si>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</si>
  <si>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</si>
  <si>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</si>
  <si>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</si>
  <si>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</si>
  <si>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</si>
  <si>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</si>
  <si>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</si>
  <si>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</si>
  <si>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</si>
  <si>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</si>
  <si>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</si>
  <si>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</si>
  <si>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</si>
  <si>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</si>
  <si>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</si>
  <si>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</si>
  <si>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</si>
  <si>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</si>
  <si>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</si>
  <si>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</si>
  <si>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</si>
  <si>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</si>
  <si>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</si>
  <si>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</si>
  <si>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</si>
  <si>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</si>
  <si>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</si>
  <si>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</si>
  <si>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</si>
  <si>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</si>
  <si>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</si>
  <si>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</si>
  <si>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</si>
  <si>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</si>
  <si>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</si>
  <si>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</si>
  <si>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</si>
  <si>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</si>
  <si>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</si>
  <si>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</si>
  <si>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</si>
  <si>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</si>
  <si>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</si>
  <si>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</si>
  <si>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</si>
  <si>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</si>
  <si>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</si>
  <si>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</si>
  <si>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</si>
  <si>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</si>
  <si>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</si>
  <si>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</si>
  <si>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</si>
  <si>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</si>
  <si>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</si>
  <si>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</si>
  <si>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</si>
  <si>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</si>
  <si>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</si>
  <si>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</si>
  <si>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</si>
  <si>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</si>
  <si>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</si>
  <si>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</si>
  <si>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</si>
  <si>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</si>
  <si>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</si>
  <si>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</si>
  <si>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</si>
  <si>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</si>
  <si>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</si>
  <si>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</si>
  <si>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</si>
  <si>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</si>
  <si>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</si>
  <si>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</si>
  <si>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</si>
  <si>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</si>
  <si>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</si>
  <si>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</si>
  <si>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</si>
  <si>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</si>
  <si>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</si>
  <si>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</si>
  <si>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</si>
  <si>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</si>
  <si>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</si>
  <si>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</si>
  <si>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</si>
  <si>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</si>
  <si>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</si>
  <si>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</si>
  <si>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</si>
  <si>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</si>
  <si>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</si>
  <si>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</si>
  <si>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</si>
  <si>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</si>
  <si>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</si>
  <si>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</si>
  <si>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</si>
  <si>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</si>
  <si>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</si>
  <si>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</si>
  <si>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</si>
  <si>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</si>
  <si>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</si>
  <si>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</si>
  <si>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</si>
  <si>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</si>
  <si>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</si>
  <si>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</si>
  <si>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</si>
  <si>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</si>
  <si>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</si>
  <si>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</si>
  <si>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</si>
  <si>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</si>
  <si>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</si>
  <si>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</si>
  <si>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</si>
  <si>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</si>
  <si>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</si>
  <si>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</si>
  <si>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</si>
  <si>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</si>
  <si>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</si>
  <si>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</si>
  <si>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</si>
  <si>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</si>
  <si>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</si>
  <si>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</si>
  <si>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</si>
  <si>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</si>
  <si>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</si>
  <si>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</si>
  <si>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</si>
  <si>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</si>
  <si>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</si>
  <si>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</si>
  <si>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</si>
  <si>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</si>
  <si>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</si>
  <si>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</si>
  <si>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</si>
  <si>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</si>
  <si>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</si>
  <si>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</si>
  <si>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</si>
  <si>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</si>
  <si>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</si>
  <si>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</si>
  <si>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</si>
  <si>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</si>
  <si>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</si>
  <si>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</si>
  <si>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</si>
  <si>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</si>
  <si>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</si>
  <si>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</si>
  <si>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</si>
  <si>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</si>
  <si>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</si>
  <si>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</si>
  <si>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</si>
  <si>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</si>
  <si>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</si>
  <si>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</si>
  <si>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</si>
  <si>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</si>
  <si>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</si>
  <si>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</si>
  <si>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</si>
  <si>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</si>
  <si>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</si>
  <si>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</si>
  <si>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</si>
  <si>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</si>
  <si>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</si>
  <si>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</si>
  <si>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</si>
  <si>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</si>
  <si>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</si>
  <si>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</si>
  <si>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</si>
  <si>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</si>
  <si>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</si>
  <si>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</si>
  <si>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</si>
  <si>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</si>
  <si>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</si>
  <si>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</si>
  <si>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</si>
  <si>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</si>
  <si>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</si>
  <si>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</si>
  <si>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</si>
  <si>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</si>
  <si>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</si>
  <si>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</si>
  <si>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</si>
  <si>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</si>
  <si>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</si>
  <si>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</si>
  <si>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</si>
  <si>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</si>
  <si>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</si>
  <si>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</si>
  <si>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</si>
  <si>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</si>
  <si>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</si>
  <si>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</si>
  <si>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</si>
  <si>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</si>
  <si>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</si>
  <si>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</si>
  <si>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</si>
  <si>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</si>
  <si>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</si>
  <si>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</si>
  <si>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</si>
  <si>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</si>
  <si>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</si>
  <si>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</si>
  <si>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</si>
  <si>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</si>
  <si>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</si>
  <si>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</si>
  <si>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</si>
  <si>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</si>
  <si>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</si>
  <si>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</si>
  <si>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</si>
  <si>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</si>
  <si>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</si>
  <si>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</si>
  <si>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</si>
  <si>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</si>
  <si>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</si>
  <si>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</si>
  <si>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</si>
  <si>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</si>
  <si>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</si>
  <si>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</si>
  <si>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</si>
  <si>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</si>
  <si>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</si>
  <si>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</si>
  <si>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</si>
  <si>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</si>
  <si>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</si>
  <si>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</si>
  <si>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</si>
  <si>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</si>
  <si>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</si>
  <si>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</si>
  <si>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</si>
  <si>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</si>
  <si>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</si>
  <si>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</si>
  <si>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</si>
  <si>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</si>
  <si>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</si>
  <si>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</si>
  <si>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</si>
  <si>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</si>
  <si>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</si>
  <si>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</si>
  <si>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</si>
  <si>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</si>
  <si>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</si>
  <si>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</si>
  <si>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</si>
  <si>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</si>
  <si>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</si>
  <si>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</si>
  <si>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</si>
  <si>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</si>
  <si>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</si>
  <si>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</si>
  <si>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</si>
  <si>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</si>
  <si>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</si>
  <si>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</si>
  <si>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</si>
  <si>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</si>
  <si>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</si>
  <si>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</si>
  <si>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</si>
  <si>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</si>
  <si>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</si>
  <si>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</si>
  <si>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</si>
  <si>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</si>
  <si>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</si>
  <si>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</si>
  <si>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</si>
  <si>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</si>
  <si>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</si>
  <si>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</si>
  <si>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</si>
  <si>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</si>
  <si>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</si>
  <si>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</si>
  <si>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</si>
  <si>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</si>
  <si>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</si>
  <si>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</si>
  <si>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</si>
  <si>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</si>
  <si>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</si>
  <si>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</si>
  <si>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</si>
  <si>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</si>
  <si>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</si>
  <si>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</si>
  <si>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</si>
  <si>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</si>
  <si>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</si>
  <si>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</si>
  <si>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</si>
  <si>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</si>
  <si>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</si>
  <si>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</si>
  <si>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</si>
  <si>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</si>
  <si>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</si>
  <si>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</si>
  <si>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</si>
  <si>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</si>
  <si>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</si>
  <si>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</si>
  <si>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</si>
  <si>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</si>
  <si>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</si>
  <si>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</si>
  <si>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</si>
  <si>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</si>
  <si>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</si>
  <si>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</si>
  <si>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</si>
  <si>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</si>
  <si>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</si>
  <si>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</si>
  <si>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</si>
  <si>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</si>
  <si>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</si>
  <si>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</si>
  <si>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</si>
  <si>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</si>
  <si>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</si>
  <si>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</si>
  <si>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</si>
  <si>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</si>
  <si>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</si>
  <si>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</si>
  <si>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</si>
  <si>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</si>
  <si>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</si>
  <si>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</si>
  <si>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</si>
  <si>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</si>
  <si>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</si>
  <si>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</si>
  <si>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</si>
  <si>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</si>
  <si>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</si>
  <si>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</si>
  <si>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</si>
  <si>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</si>
  <si>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</si>
  <si>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</si>
  <si>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</si>
  <si>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</si>
  <si>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</si>
  <si>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</si>
  <si>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</si>
  <si>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</si>
  <si>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</si>
  <si>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</si>
  <si>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</si>
  <si>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</si>
  <si>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</si>
  <si>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</si>
  <si>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</si>
  <si>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</si>
  <si>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</si>
  <si>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</si>
  <si>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</si>
  <si>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</si>
  <si>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</si>
  <si>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</si>
  <si>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</si>
  <si>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</si>
  <si>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</si>
  <si>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</si>
  <si>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</si>
  <si>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</si>
  <si>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</si>
  <si>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</si>
  <si>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</si>
  <si>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</si>
  <si>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</si>
  <si>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</si>
  <si>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</si>
  <si>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</si>
  <si>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</si>
  <si>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</si>
  <si>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</si>
  <si>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</si>
  <si>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</si>
  <si>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</si>
  <si>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</si>
  <si>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</si>
  <si>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</si>
  <si>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</si>
  <si>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</si>
  <si>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</si>
  <si>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</si>
  <si>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</si>
  <si>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</si>
  <si>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</si>
  <si>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</si>
  <si>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</si>
  <si>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</si>
  <si>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</si>
  <si>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</si>
  <si>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</si>
  <si>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</si>
  <si>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</si>
  <si>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</si>
  <si>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</si>
  <si>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</si>
  <si>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</si>
  <si>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</si>
  <si>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</si>
  <si>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</si>
  <si>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</si>
  <si>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</si>
  <si>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</si>
  <si>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</si>
  <si>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</si>
  <si>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</si>
  <si>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</si>
  <si>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</si>
  <si>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</si>
  <si>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</si>
  <si>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</si>
  <si>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</si>
  <si>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</si>
  <si>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</si>
  <si>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</si>
  <si>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</si>
  <si>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</si>
  <si>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</si>
  <si>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</si>
  <si>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</si>
  <si>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</si>
  <si>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</si>
  <si>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</si>
  <si>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</si>
  <si>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</si>
  <si>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</si>
  <si>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</si>
  <si>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</si>
  <si>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</si>
  <si>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</si>
  <si>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</si>
  <si>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</si>
  <si>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</si>
  <si>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</si>
  <si>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</si>
  <si>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</si>
  <si>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</si>
  <si>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</si>
  <si>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</si>
  <si>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</si>
  <si>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</si>
  <si>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</si>
  <si>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</si>
  <si>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</si>
  <si>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</si>
  <si>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</si>
  <si>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</si>
  <si>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</si>
  <si>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</si>
  <si>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</si>
  <si>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</si>
  <si>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</si>
  <si>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</si>
  <si>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</si>
  <si>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</si>
  <si>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</si>
  <si>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</si>
  <si>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</si>
  <si>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</si>
  <si>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</si>
  <si>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</si>
  <si>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</si>
  <si>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</si>
  <si>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</si>
  <si>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</si>
  <si>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</si>
  <si>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</si>
  <si>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</si>
  <si>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</si>
  <si>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</si>
  <si>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</si>
  <si>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</si>
  <si>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</si>
  <si>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</si>
  <si>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</si>
  <si>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</si>
  <si>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</si>
  <si>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</si>
  <si>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</si>
  <si>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</si>
  <si>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</si>
  <si>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</si>
  <si>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</si>
  <si>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</si>
  <si>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</si>
  <si>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</si>
  <si>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</si>
  <si>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</si>
  <si>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</si>
  <si>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</si>
  <si>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</si>
  <si>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</si>
  <si>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</si>
  <si>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</si>
  <si>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</si>
  <si>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</si>
  <si>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</si>
  <si>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</si>
  <si>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</si>
  <si>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</si>
  <si>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</si>
  <si>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</si>
  <si>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</si>
  <si>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</si>
  <si>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</si>
  <si>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</si>
  <si>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</si>
  <si>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</si>
  <si>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</si>
  <si>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</si>
  <si>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</si>
  <si>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</si>
  <si>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</si>
  <si>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</si>
  <si>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</si>
  <si>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</si>
  <si>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</si>
  <si>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</si>
  <si>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</si>
  <si>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</si>
  <si>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</si>
  <si>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</si>
  <si>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</si>
  <si>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</si>
  <si>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</si>
  <si>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</si>
  <si>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</si>
  <si>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</si>
  <si>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</si>
  <si>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</si>
  <si>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</si>
  <si>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</si>
  <si>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</si>
  <si>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</si>
  <si>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</si>
  <si>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</si>
  <si>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</si>
  <si>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</si>
  <si>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</si>
  <si>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</si>
  <si>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</si>
  <si>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</si>
  <si>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</si>
  <si>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</si>
  <si>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</si>
  <si>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</si>
  <si>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</si>
  <si>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</si>
  <si>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</si>
  <si>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</si>
  <si>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</si>
  <si>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</si>
  <si>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</si>
  <si>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</si>
  <si>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</si>
  <si>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</si>
  <si>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</si>
  <si>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</si>
  <si>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</si>
  <si>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</si>
  <si>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</si>
  <si>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</si>
  <si>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</si>
  <si>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</si>
  <si>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</si>
  <si>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</si>
  <si>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</si>
  <si>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</si>
  <si>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</si>
  <si>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</si>
  <si>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</si>
  <si>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</si>
  <si>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</si>
  <si>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</si>
  <si>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</si>
  <si>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</si>
  <si>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</si>
  <si>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</si>
  <si>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</si>
  <si>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</si>
  <si>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</si>
  <si>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</si>
  <si>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</si>
  <si>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</si>
  <si>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</si>
  <si>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</si>
  <si>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</si>
  <si>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</si>
  <si>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</si>
  <si>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</si>
  <si>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</si>
  <si>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</si>
  <si>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</si>
  <si>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</si>
  <si>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</si>
  <si>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</si>
  <si>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</si>
  <si>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</si>
  <si>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</si>
  <si>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</si>
  <si>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</si>
  <si>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</si>
  <si>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</si>
  <si>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</si>
  <si>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</si>
  <si>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</si>
  <si>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</si>
  <si>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</si>
  <si>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</si>
  <si>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</si>
  <si>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</si>
  <si>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</si>
  <si>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</si>
  <si>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</si>
  <si>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</si>
  <si>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</si>
  <si>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</si>
  <si>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</si>
  <si>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</si>
  <si>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</si>
  <si>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</si>
  <si>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</si>
  <si>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</si>
  <si>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</si>
  <si>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</si>
  <si>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</si>
  <si>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</si>
  <si>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</si>
  <si>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</si>
  <si>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</si>
  <si>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</si>
  <si>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</si>
  <si>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</si>
  <si>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</si>
  <si>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</si>
  <si>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</si>
  <si>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</si>
  <si>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</si>
  <si>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</si>
  <si>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</si>
  <si>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</si>
  <si>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</si>
  <si>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</si>
  <si>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</si>
  <si>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</si>
  <si>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</si>
  <si>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</si>
  <si>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</si>
  <si>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</si>
  <si>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</si>
  <si>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</si>
  <si>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</si>
  <si>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</si>
  <si>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</si>
  <si>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</si>
  <si>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</si>
  <si>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</si>
  <si>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</si>
  <si>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</si>
  <si>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</si>
  <si>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</si>
  <si>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</si>
  <si>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</si>
  <si>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</si>
  <si>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</si>
  <si>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</si>
  <si>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</si>
  <si>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</si>
  <si>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</si>
  <si>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</si>
  <si>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</si>
  <si>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</si>
  <si>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</si>
  <si>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</si>
  <si>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</si>
  <si>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</si>
  <si>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</si>
  <si>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</si>
  <si>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</si>
  <si>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</si>
  <si>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</si>
  <si>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</si>
  <si>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</si>
  <si>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</si>
  <si>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</si>
  <si>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</si>
  <si>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</si>
  <si>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</si>
  <si>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</si>
  <si>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</si>
  <si>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</si>
  <si>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</si>
  <si>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</si>
  <si>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</si>
  <si>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</si>
  <si>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</si>
  <si>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</si>
  <si>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</si>
  <si>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</si>
  <si>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</si>
  <si>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</si>
  <si>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</si>
  <si>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</si>
  <si>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</si>
  <si>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</si>
  <si>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</si>
  <si>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</si>
  <si>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</si>
  <si>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</si>
  <si>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</si>
  <si>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</si>
  <si>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</si>
  <si>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</si>
  <si>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</si>
  <si>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</si>
  <si>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</si>
  <si>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</si>
  <si>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</si>
  <si>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</si>
  <si>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</si>
  <si>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</si>
  <si>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</si>
  <si>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</si>
  <si>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</si>
  <si>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</si>
  <si>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</si>
  <si>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</si>
  <si>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</si>
  <si>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</si>
  <si>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</si>
  <si>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</si>
  <si>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</si>
  <si>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</si>
  <si>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</si>
  <si>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</si>
  <si>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</si>
  <si>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</si>
  <si>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</si>
  <si>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</si>
  <si>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</si>
  <si>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</si>
  <si>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</si>
  <si>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</si>
  <si>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</si>
  <si>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</si>
  <si>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</si>
  <si>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</si>
  <si>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</si>
  <si>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</si>
  <si>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</si>
  <si>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</si>
  <si>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</si>
  <si>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</si>
  <si>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</si>
  <si>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</si>
  <si>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</si>
  <si>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</si>
  <si>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</si>
  <si>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</si>
  <si>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</si>
  <si>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</si>
  <si>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</si>
  <si>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</si>
  <si>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</si>
  <si>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</si>
  <si>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</si>
  <si>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</si>
  <si>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</si>
  <si>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</si>
  <si>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</si>
  <si>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</si>
  <si>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</si>
  <si>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</si>
  <si>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</si>
  <si>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</si>
  <si>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</si>
  <si>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</si>
  <si>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</si>
  <si>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</si>
  <si>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</si>
  <si>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</si>
  <si>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</si>
  <si>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</si>
  <si>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</si>
  <si>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</si>
  <si>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</si>
  <si>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</si>
  <si>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</si>
  <si>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</si>
  <si>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</si>
  <si>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</si>
  <si>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</si>
  <si>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</si>
  <si>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</si>
  <si>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</si>
  <si>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</si>
  <si>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</si>
  <si>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</si>
  <si>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</si>
  <si>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</si>
  <si>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</si>
  <si>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</si>
  <si>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</si>
  <si>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</si>
  <si>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</si>
  <si>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</si>
  <si>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</si>
  <si>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</si>
  <si>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</si>
  <si>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</si>
  <si>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</si>
  <si>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</si>
  <si>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</si>
  <si>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</si>
  <si>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</si>
  <si>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</si>
  <si>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</si>
  <si>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</si>
  <si>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</si>
  <si>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</si>
  <si>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</si>
  <si>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</si>
  <si>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</si>
  <si>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</si>
  <si>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</si>
  <si>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</si>
  <si>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</si>
  <si>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</si>
  <si>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</si>
  <si>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</si>
  <si>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</si>
  <si>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</si>
  <si>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</si>
  <si>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</si>
  <si>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</si>
  <si>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</si>
  <si>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</si>
  <si>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</si>
  <si>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</si>
  <si>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</si>
  <si>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</si>
  <si>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</si>
  <si>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</si>
  <si>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</si>
  <si>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</si>
  <si>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</si>
  <si>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</si>
  <si>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</si>
  <si>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</si>
  <si>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</si>
  <si>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</si>
  <si>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</si>
  <si>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</si>
  <si>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</si>
  <si>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</si>
  <si>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</si>
  <si>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</si>
  <si>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</si>
  <si>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</si>
  <si>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</si>
  <si>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</si>
  <si>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</si>
  <si>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</si>
  <si>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</si>
  <si>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</si>
  <si>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</si>
  <si>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</si>
  <si>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</si>
  <si>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</si>
  <si>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</si>
  <si>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</si>
  <si>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</si>
  <si>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</si>
  <si>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</si>
  <si>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</si>
  <si>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</si>
  <si>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</si>
  <si>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</si>
  <si>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</si>
  <si>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</si>
  <si>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</si>
  <si>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</si>
  <si>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</si>
  <si>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</si>
  <si>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</si>
  <si>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</si>
  <si>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</si>
  <si>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</si>
  <si>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</si>
  <si>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</si>
  <si>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</si>
  <si>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</si>
  <si>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</si>
  <si>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</si>
  <si>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</si>
  <si>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</si>
  <si>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</si>
  <si>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</si>
  <si>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</si>
  <si>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</si>
  <si>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</si>
  <si>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</si>
  <si>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</si>
  <si>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</si>
  <si>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</si>
  <si>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</si>
  <si>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</si>
  <si>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</si>
  <si>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</si>
  <si>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</si>
  <si>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</si>
  <si>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</si>
  <si>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</si>
  <si>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</si>
  <si>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</si>
  <si>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</si>
  <si>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</si>
  <si>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</si>
  <si>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</si>
  <si>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</si>
  <si>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</si>
  <si>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</si>
  <si>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</si>
  <si>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</si>
  <si>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</si>
  <si>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</si>
  <si>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</si>
  <si>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</si>
  <si>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</si>
  <si>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</si>
  <si>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</si>
  <si>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</si>
  <si>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</si>
  <si>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</si>
  <si>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</si>
  <si>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</si>
  <si>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</si>
  <si>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</si>
  <si>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</si>
  <si>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</si>
  <si>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</si>
  <si>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</si>
  <si>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</si>
  <si>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</si>
  <si>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</si>
  <si>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</si>
  <si>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</si>
  <si>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</si>
  <si>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</si>
  <si>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</si>
  <si>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</si>
  <si>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</si>
  <si>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</si>
  <si>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</si>
  <si>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</si>
  <si>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</si>
  <si>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</si>
  <si>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</si>
  <si>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</si>
  <si>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</si>
  <si>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</si>
  <si>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</si>
  <si>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</si>
  <si>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</si>
  <si>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</si>
  <si>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</si>
  <si>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</si>
  <si>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</si>
  <si>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</si>
  <si>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</si>
  <si>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</si>
  <si>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</si>
  <si>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</si>
  <si>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</si>
  <si>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</si>
  <si>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</si>
  <si>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</si>
  <si>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</si>
  <si>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</si>
  <si>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</si>
  <si>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</si>
  <si>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</si>
  <si>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</si>
  <si>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</si>
  <si>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</si>
  <si>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</si>
  <si>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</si>
  <si>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</si>
  <si>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</si>
  <si>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</si>
  <si>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</si>
  <si>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</si>
  <si>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</si>
  <si>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</si>
  <si>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</si>
  <si>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</si>
  <si>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</si>
  <si>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</si>
  <si>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</si>
  <si>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</si>
  <si>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</si>
  <si>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</si>
  <si>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</si>
  <si>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</si>
  <si>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</si>
  <si>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</si>
  <si>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</si>
  <si>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</si>
  <si>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</si>
  <si>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</si>
  <si>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</si>
  <si>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</si>
  <si>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</si>
  <si>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</si>
  <si>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</si>
  <si>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</si>
  <si>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</si>
  <si>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</si>
  <si>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</si>
  <si>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</si>
  <si>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</si>
  <si>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</si>
  <si>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</si>
  <si>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</si>
  <si>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</si>
  <si>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</si>
  <si>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</si>
  <si>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</si>
  <si>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</si>
  <si>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</si>
  <si>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</si>
  <si>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</si>
  <si>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</si>
  <si>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</si>
  <si>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</si>
  <si>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</si>
  <si>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</si>
  <si>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</si>
  <si>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</si>
  <si>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</si>
  <si>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</si>
  <si>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</si>
  <si>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</si>
  <si>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</si>
  <si>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</si>
  <si>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</si>
  <si>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</si>
  <si>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</si>
  <si>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</si>
  <si>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</si>
  <si>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</si>
  <si>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</si>
  <si>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</si>
  <si>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</si>
  <si>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</si>
  <si>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</si>
  <si>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</si>
  <si>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</si>
  <si>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</si>
  <si>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</si>
  <si>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</si>
  <si>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</si>
  <si>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</si>
  <si>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</si>
  <si>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</si>
  <si>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</si>
  <si>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</si>
  <si>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</si>
  <si>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</si>
  <si>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</si>
  <si>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</si>
  <si>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</si>
  <si>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</si>
  <si>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</si>
  <si>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</si>
  <si>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</si>
  <si>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</si>
  <si>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</si>
  <si>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</si>
  <si>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</si>
  <si>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</si>
  <si>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</si>
  <si>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</si>
  <si>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</si>
  <si>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</si>
  <si>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</si>
  <si>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</si>
  <si>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</si>
  <si>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</si>
  <si>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</si>
  <si>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</si>
  <si>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</si>
  <si>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</si>
  <si>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</si>
  <si>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</si>
  <si>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</si>
  <si>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</si>
  <si>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</si>
  <si>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</si>
  <si>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</si>
  <si>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</si>
  <si>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</si>
  <si>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</si>
  <si>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</si>
  <si>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</si>
  <si>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</si>
  <si>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</si>
  <si>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</si>
  <si>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</si>
  <si>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</si>
  <si>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</si>
  <si>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</si>
  <si>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</si>
  <si>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</si>
  <si>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</si>
  <si>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</si>
  <si>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</si>
  <si>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</si>
  <si>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</si>
  <si>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</si>
  <si>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</si>
  <si>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</si>
  <si>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</si>
  <si>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</si>
  <si>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</si>
  <si>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</si>
  <si>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</si>
  <si>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</si>
  <si>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</si>
  <si>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</si>
  <si>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</si>
  <si>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</si>
  <si>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</si>
  <si>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</si>
  <si>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</si>
  <si>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</si>
  <si>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</si>
  <si>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</si>
  <si>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</si>
  <si>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</si>
  <si>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</si>
  <si>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</si>
  <si>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</si>
  <si>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</si>
  <si>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</si>
  <si>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</si>
  <si>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</si>
  <si>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</si>
  <si>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</si>
  <si>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</si>
  <si>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</si>
  <si>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</si>
  <si>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</si>
  <si>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</si>
  <si>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</si>
  <si>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</si>
  <si>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</si>
  <si>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</si>
  <si>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</si>
  <si>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</si>
  <si>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</si>
  <si>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</si>
  <si>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</si>
  <si>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</si>
  <si>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</si>
  <si>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</si>
  <si>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</si>
  <si>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</si>
  <si>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</si>
  <si>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</si>
  <si>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</si>
  <si>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</si>
  <si>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</si>
  <si>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</si>
  <si>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</si>
  <si>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</si>
  <si>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</si>
  <si>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</si>
  <si>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</si>
  <si>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</si>
  <si>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</si>
  <si>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</si>
  <si>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</si>
  <si>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</si>
  <si>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</si>
  <si>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</si>
  <si>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</si>
  <si>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</si>
  <si>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</si>
  <si>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</si>
  <si>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</si>
  <si>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</si>
  <si>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</si>
  <si>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</si>
  <si>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</si>
  <si>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</si>
  <si>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</si>
  <si>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</si>
  <si>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</si>
  <si>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</si>
  <si>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</si>
  <si>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</si>
  <si>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</si>
  <si>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</si>
  <si>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</si>
  <si>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</si>
  <si>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</si>
  <si>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</si>
  <si>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</si>
  <si>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</si>
  <si>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</si>
  <si>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</si>
  <si>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</si>
  <si>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</si>
  <si>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</si>
  <si>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</si>
  <si>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</si>
  <si>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</si>
  <si>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</si>
  <si>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</si>
  <si>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</si>
  <si>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</si>
  <si>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</si>
  <si>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</si>
  <si>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</si>
  <si>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</si>
  <si>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</si>
  <si>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</si>
  <si>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</si>
  <si>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</si>
  <si>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</si>
  <si>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</si>
  <si>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</si>
  <si>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</si>
  <si>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</si>
  <si>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</si>
  <si>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</si>
  <si>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</si>
  <si>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</si>
  <si>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</si>
  <si>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</si>
  <si>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</si>
  <si>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</si>
  <si>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</si>
  <si>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</si>
  <si>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</si>
  <si>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</si>
  <si>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</si>
  <si>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</si>
  <si>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</si>
  <si>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</si>
  <si>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</si>
  <si>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</si>
  <si>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</si>
  <si>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</si>
  <si>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</si>
  <si>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</si>
  <si>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</si>
  <si>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</si>
  <si>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</si>
  <si>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</si>
  <si>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</si>
  <si>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</si>
  <si>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</si>
  <si>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</si>
  <si>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</si>
  <si>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</si>
  <si>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</si>
  <si>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</si>
  <si>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</si>
  <si>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</si>
  <si>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</si>
  <si>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</si>
  <si>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</si>
  <si>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</si>
  <si>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</si>
  <si>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</si>
  <si>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</si>
  <si>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</si>
  <si>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</si>
  <si>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</si>
  <si>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</si>
  <si>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</si>
  <si>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</si>
  <si>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</si>
  <si>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</si>
  <si>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</si>
  <si>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</si>
  <si>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</si>
  <si>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</si>
  <si>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</si>
  <si>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</si>
  <si>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</si>
  <si>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</si>
  <si>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</si>
  <si>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</si>
  <si>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</si>
  <si>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</si>
  <si>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</si>
  <si>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</si>
  <si>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</si>
  <si>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</si>
  <si>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</si>
  <si>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</si>
  <si>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</si>
  <si>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</si>
  <si>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</si>
  <si>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</si>
  <si>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</si>
  <si>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</si>
  <si>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</si>
  <si>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</si>
  <si>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</si>
  <si>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</si>
  <si>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</si>
  <si>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</si>
  <si>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</si>
  <si>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</si>
  <si>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</si>
  <si>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</si>
  <si>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</si>
  <si>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</si>
  <si>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</si>
  <si>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</si>
  <si>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</si>
  <si>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</si>
  <si>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</si>
  <si>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</si>
  <si>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</si>
  <si>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</si>
  <si>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</si>
  <si>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</si>
  <si>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</si>
  <si>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</si>
  <si>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</si>
  <si>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</si>
  <si>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</si>
  <si>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</si>
  <si>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</si>
  <si>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</si>
  <si>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</si>
  <si>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</si>
  <si>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</si>
  <si>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</si>
  <si>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</si>
  <si>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</si>
  <si>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</si>
  <si>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</si>
  <si>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</si>
  <si>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</si>
  <si>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</si>
  <si>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</si>
  <si>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</si>
  <si>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</si>
  <si>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</si>
  <si>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</si>
  <si>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</si>
  <si>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</si>
  <si>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</si>
  <si>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</si>
  <si>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</si>
  <si>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</si>
  <si>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</si>
  <si>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</si>
  <si>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</si>
  <si>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</si>
  <si>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</si>
  <si>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</si>
  <si>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</si>
  <si>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</si>
  <si>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</si>
  <si>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</si>
  <si>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</si>
  <si>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</si>
  <si>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</si>
  <si>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</si>
  <si>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</si>
  <si>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</si>
  <si>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</si>
  <si>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</si>
  <si>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</si>
  <si>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</si>
  <si>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</si>
  <si>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</si>
  <si>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</si>
  <si>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</si>
  <si>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</si>
  <si>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</si>
  <si>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</si>
  <si>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</si>
  <si>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</si>
  <si>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</si>
  <si>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</si>
  <si>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101</t>
  </si>
  <si>
    <t>19P000375</t>
  </si>
  <si>
    <t>19P000361</t>
  </si>
  <si>
    <t>19P000371</t>
  </si>
  <si>
    <t>19P000362</t>
  </si>
  <si>
    <t>19P000357</t>
  </si>
  <si>
    <t>19P000356</t>
  </si>
  <si>
    <t>19P000364</t>
  </si>
  <si>
    <t>19P000369</t>
  </si>
  <si>
    <t>19P000367</t>
  </si>
  <si>
    <t>19P000377</t>
  </si>
  <si>
    <t>19P000358</t>
  </si>
  <si>
    <t>19P000360</t>
  </si>
  <si>
    <t>19W007474</t>
  </si>
  <si>
    <t>Equipment has been disconnected; equipment to be removed upon availability of the teams.</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</si>
  <si>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</si>
  <si>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</si>
  <si>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</si>
  <si>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</si>
  <si>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</si>
  <si>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</si>
  <si>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</si>
  <si>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</si>
  <si>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</si>
  <si>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</si>
  <si>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IN PROGRESS</t>
  </si>
  <si>
    <t>Total Active PD&amp;C Projects</t>
  </si>
  <si>
    <t>Total Active FS Projects</t>
  </si>
  <si>
    <t>ENROLLMENT SERVICES</t>
  </si>
  <si>
    <t>Total Closed FS Projects</t>
  </si>
  <si>
    <t>FS_Priority_Last</t>
  </si>
  <si>
    <t>PROJECT INTAKE</t>
  </si>
  <si>
    <t>Oban Porch and Stair Repair</t>
  </si>
  <si>
    <t>HOLD - FACILITIES SERVICES</t>
  </si>
  <si>
    <t>Long Range Dev Plan - 2018</t>
  </si>
  <si>
    <t>COMPLETE</t>
  </si>
  <si>
    <t>QUEUE TO START</t>
  </si>
  <si>
    <t>3481</t>
  </si>
  <si>
    <t>Riv/Orb Libraries Fire Suppression-Estimate</t>
  </si>
  <si>
    <t>Request estimate for installing fire suppression systems throughout all areas of both Rivera and Orbach Science Libraries.</t>
  </si>
  <si>
    <t>Complete Review</t>
  </si>
  <si>
    <t>CANCELED BY FS</t>
  </si>
  <si>
    <t>CANCELED BY CLIENT</t>
  </si>
  <si>
    <t>Athletics Media Room</t>
  </si>
  <si>
    <t>3490</t>
  </si>
  <si>
    <t>PLAN DEVELOPMENT/CHECK</t>
  </si>
  <si>
    <t>NO</t>
  </si>
  <si>
    <t>YES</t>
  </si>
  <si>
    <t>Department Approval/Funding</t>
  </si>
  <si>
    <t>Client approval/funding</t>
  </si>
  <si>
    <t>Construction</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</si>
  <si>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</si>
  <si>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</si>
  <si>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</si>
  <si>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</si>
  <si>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</si>
  <si>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</si>
  <si>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</si>
  <si>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</si>
  <si>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</si>
  <si>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</si>
  <si>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</si>
  <si>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</si>
  <si>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</si>
  <si>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</si>
  <si>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</si>
  <si>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</si>
  <si>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</si>
  <si>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</si>
  <si>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</si>
  <si>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</si>
  <si>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</si>
  <si>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</si>
  <si>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</si>
  <si>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</si>
  <si>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</si>
  <si>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</si>
  <si>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</si>
  <si>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</si>
  <si>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</si>
  <si>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</si>
  <si>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</si>
  <si>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</si>
  <si>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</si>
  <si>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</si>
  <si>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</si>
  <si>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</si>
  <si>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</si>
  <si>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</si>
  <si>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</si>
  <si>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</si>
  <si>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</si>
  <si>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</si>
  <si>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</si>
  <si>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</si>
  <si>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</si>
  <si>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</si>
  <si>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</si>
  <si>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</si>
  <si>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</si>
  <si>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</si>
  <si>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</si>
  <si>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</si>
  <si>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</si>
  <si>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</si>
  <si>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Project pushed to 2021</t>
  </si>
  <si>
    <t>GRAD.DIV</t>
  </si>
  <si>
    <t>Kennett Lai</t>
  </si>
  <si>
    <t>Jackie Bates</t>
  </si>
  <si>
    <t>PROVOST/EVC</t>
  </si>
  <si>
    <t>Luisa Levario</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</si>
  <si>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</si>
  <si>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</si>
  <si>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</si>
  <si>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</si>
  <si>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</si>
  <si>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</si>
  <si>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</si>
  <si>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</si>
  <si>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</si>
  <si>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</si>
  <si>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MS&amp;E Cleanroom Expansion</t>
  </si>
  <si>
    <t>SOM Clinical Skills &amp; Simulation Suite</t>
  </si>
  <si>
    <t>3504</t>
  </si>
  <si>
    <t>Silver Oaks Womens Health TI Fees</t>
  </si>
  <si>
    <t>3499</t>
  </si>
  <si>
    <t>Creekside Terrace Analysis</t>
  </si>
  <si>
    <t>3505</t>
  </si>
  <si>
    <t>Orange County Psychiatry</t>
  </si>
  <si>
    <t>19P000373</t>
  </si>
  <si>
    <t>19P000396</t>
  </si>
  <si>
    <t>19P000440</t>
  </si>
  <si>
    <t>19P000449</t>
  </si>
  <si>
    <t>19P000458</t>
  </si>
  <si>
    <t>19P000505</t>
  </si>
  <si>
    <t>19P000388</t>
  </si>
  <si>
    <t>3492</t>
  </si>
  <si>
    <t>3501</t>
  </si>
  <si>
    <t>3507</t>
  </si>
  <si>
    <t>3510</t>
  </si>
  <si>
    <t>3508</t>
  </si>
  <si>
    <t>3516</t>
  </si>
  <si>
    <t>Install a new wall at open space 1101-D to create a private office.</t>
  </si>
  <si>
    <t>W.Campus Irrigation System Study</t>
  </si>
  <si>
    <t>Study to examine examine integrity and efficiency of irrigation system on west campus, as well as 5 existing reservoirs. Will also analyze the potential for future well development.</t>
  </si>
  <si>
    <t>Renovation of Watkins 1000 lecture hall, to include lighting, HVAC, flooring, paint, and seating upgrades. This requests appears as projects Q-T on the approved 2017-2019 DMFI Program list.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</si>
  <si>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</si>
  <si>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</si>
  <si>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</si>
  <si>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</si>
  <si>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</si>
  <si>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</si>
  <si>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</si>
  <si>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</si>
  <si>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</si>
  <si>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</si>
  <si>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</si>
  <si>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19P000413</t>
  </si>
  <si>
    <t>Batchelor 3111-Refresh BSL2 lab to accomodate Biosafety Cabinet. The Biosafety. Cabinet will be procured by BPSC.</t>
  </si>
  <si>
    <t>107</t>
  </si>
  <si>
    <t>117</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</si>
  <si>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</si>
  <si>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</si>
  <si>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</si>
  <si>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112</t>
  </si>
  <si>
    <t>3203</t>
  </si>
  <si>
    <t>3523</t>
  </si>
  <si>
    <t>3524</t>
  </si>
  <si>
    <t>Parking Structure 1</t>
  </si>
  <si>
    <t>1907 Mt Rubidoux Facility Study</t>
  </si>
  <si>
    <t>This is a study to evaluate the existing conditions of the historic Mt. Rubidoux CES, and explore options for returning the building to a condition in which it can be occupied.</t>
  </si>
  <si>
    <t>FS Direction</t>
  </si>
  <si>
    <t>3529</t>
  </si>
  <si>
    <t>Renewal of Physics 2000 Lecture Hall. May include paint, flooring, seating, A/V and lighting improvements.</t>
  </si>
  <si>
    <t>Complete Study</t>
  </si>
  <si>
    <t>SOM to manage project</t>
  </si>
  <si>
    <t>3533</t>
  </si>
  <si>
    <t>Solar Rooftop Initiative</t>
  </si>
  <si>
    <t>DM(FY14) Bourns Fire Alarm Sys Replcmt</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</si>
  <si>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</si>
  <si>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</si>
  <si>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</si>
  <si>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</si>
  <si>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</si>
  <si>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</si>
  <si>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</si>
  <si>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</si>
  <si>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</si>
  <si>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</si>
  <si>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</si>
  <si>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</si>
  <si>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</si>
  <si>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</si>
  <si>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</si>
  <si>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</si>
  <si>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</si>
  <si>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</si>
  <si>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</si>
  <si>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</si>
  <si>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</si>
  <si>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</si>
  <si>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</si>
  <si>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</si>
  <si>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</si>
  <si>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</si>
  <si>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</si>
  <si>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</si>
  <si>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</si>
  <si>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</si>
  <si>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</si>
  <si>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</si>
  <si>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</si>
  <si>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</si>
  <si>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</si>
  <si>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</si>
  <si>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</si>
  <si>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</si>
  <si>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</si>
  <si>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</si>
  <si>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</si>
  <si>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</si>
  <si>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</si>
  <si>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</si>
  <si>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</si>
  <si>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</si>
  <si>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ATHLETICS - CARD ACCESS (SECURITY ENHANCEMENT)</t>
  </si>
  <si>
    <t>SL5 RESTAIN OR REPLACE WOOD DOORS IN PUBLIC AREAS</t>
  </si>
  <si>
    <t>SL5 SKYE PROJECT: CAMPUS INITIATED - BCOE ADVISING SPACE</t>
  </si>
  <si>
    <t>SL5 BOURNS, RM A0308- NEW FLOORING/PAINT FOR INCOMING FACULTY</t>
  </si>
  <si>
    <t>SL5 WINSTON CHUNG HALL 4TH FLOOR ROOM 457 - PATCH &amp; PAINT</t>
  </si>
  <si>
    <t>SL5 BOURNS HALL, RM A0220- PAINT FACULTY OFFICES</t>
  </si>
  <si>
    <t>SL5 PATCH AND PAINT WALLS</t>
  </si>
  <si>
    <t>SL5 BOURNS, RM A0108 - NEW PAINT FOR MECHATRONICS LAB ROOM</t>
  </si>
  <si>
    <t>SL5 BOURNS HALL A-WING CONFERENCE ROOM A265 - PATCH &amp; PAINT</t>
  </si>
  <si>
    <t>SL5 CHUNG HALL 2ND FLOOR 202/203 VESTIBULE - PATCH &amp; PAINT</t>
  </si>
  <si>
    <t>SL5 BOURNS PATCH AND PAINT: 1ST FLOOR HALLWAYS</t>
  </si>
  <si>
    <t>SL5 BOURNS, RM A0304- NEW FLOORING/PAINT FOR INCOMING FACULTY</t>
  </si>
  <si>
    <t>SL5 HINDERAKER CONVERT SPACE TO PRIVATE OFFICE HH 1101</t>
  </si>
  <si>
    <t>SL5 WATKINS HALL PAINT/FLOORING</t>
  </si>
  <si>
    <t>SL5 PSYCHOLOGY MULTIPLE REQUESTS IN 3210 PSYCHOLOGY BUILDING</t>
  </si>
  <si>
    <t>SL5 PSYCHOLOGY --MISC WORK IN ROOMS 3121 AND 11133</t>
  </si>
  <si>
    <t>SL5 INSTALLATION OF DOOR IN ORDER TO ACCESS HALLWAY DIRECTLY</t>
  </si>
  <si>
    <t>SL5 HMNSS, RM 2003- ROOM PAINTING - ENGLISH</t>
  </si>
  <si>
    <t>SL5 PAINT FACULTY OFFICE</t>
  </si>
  <si>
    <t>SL5 HMSS ESTIMATE REMOVE WALL &amp; CHANGE DOORS</t>
  </si>
  <si>
    <t>SL5 UNIVERSITY THEATRE REPAIRS: RAIL, LATCHES, ANCHORS, LADDER</t>
  </si>
  <si>
    <t>SL5 FACULTY OFFICE PAINTING</t>
  </si>
  <si>
    <t>SL5 PAINT NEW MAILROOM</t>
  </si>
  <si>
    <t>SL5 HMNSS, RM 3003- ROOM PAINTING - PHIL ROOM</t>
  </si>
  <si>
    <t>SL5 HUMANITITIES SS, RM 1001B, C, D- PAINTING - TUTORIAL ROOMS</t>
  </si>
  <si>
    <t>SL5 QUOTE FOR RENOVATIONS ROOM 3331 &amp; 3333 - RACHEL WU - WALL REMOVAL, FLOORING, NEW DOOR, CEILING TILES AND PAINT</t>
  </si>
  <si>
    <t>SL5 ARTS 333- PATCH AND PAINT</t>
  </si>
  <si>
    <t>SL5 CBS--ASSOCIATE DIRECTORS OFFICE NEEDS PAINTING</t>
  </si>
  <si>
    <t>SL5 PAINT LARGE TEACHING ASSISTANTS OFFICE</t>
  </si>
  <si>
    <t>SL5 BOYCE ROOM 5494 DOOR ENCLOSURE</t>
  </si>
  <si>
    <t>SL5 SCI LAB 1- PATCH &amp; PAINT 322 &amp; 215</t>
  </si>
  <si>
    <t>SL5 RENOVATE BATCHELOR HALL BSL-2 LAB ROOM 3111</t>
  </si>
  <si>
    <t>SL5 BG - SCHNEIDER HOUSE DRIVEWAY GATE</t>
  </si>
  <si>
    <t>SL5 DELFINO LAB-SOIL HOUSE MODIFICATION</t>
  </si>
  <si>
    <t>SL5 HOPKINS-ENVIRONMENTAL SCIENCES CHUNG ROOF ACCESS</t>
  </si>
  <si>
    <t>SL5 SPIETH DISCONNECT GLASS WASHER/ASSESS NEW INSTALLATION</t>
  </si>
  <si>
    <t>SL5 PHYSICS 3027/3028 RENOVATION</t>
  </si>
  <si>
    <t>SL5 CHEMICAL SCI Install Door In Doorway</t>
  </si>
  <si>
    <t>SL5 COLLEGE BUILDING NORTH, RM 203B AND 206- PAINT</t>
  </si>
  <si>
    <t>SL5 COLLEGE BLDG NO, RM 202- PAINT</t>
  </si>
  <si>
    <t>SL5 GENOMICS 4231  - FOB ACCESS SYSTEM INSTALLATION</t>
  </si>
  <si>
    <t>SL5 COLLEGE BLDG NO, RM 203 AND 204- PAINT</t>
  </si>
  <si>
    <t>SL5 COLLEGE BLDG NO, RM 208- PAINT</t>
  </si>
  <si>
    <t>SL5 COLLEGE BLDG NO, RM 212- PAINT</t>
  </si>
  <si>
    <t>SL5 PATCH &amp; PAINT GRAD STUDENT OFFICE</t>
  </si>
  <si>
    <t>SL5 PATCH, PAINT, AND CARPET UOB 152</t>
  </si>
  <si>
    <t>SL5 SPROUL HALL, RM 2129- PATCH/PAINT FACULTY OFFICE</t>
  </si>
  <si>
    <t>SL5 (P)-ITS CENTER QUOTE REQUEST FOR CARD ACCESS SYSTEM ITS CENTER BLDG.</t>
  </si>
  <si>
    <t>SL5 OLD EH&amp;S SITE- FS ANNEX A REMODEL</t>
  </si>
  <si>
    <t>SL5 FAC ADMINISTRATION- PAINT OFFICE WALLS</t>
  </si>
  <si>
    <t>R1</t>
  </si>
  <si>
    <t>R2</t>
  </si>
  <si>
    <t>SL5 REMOVE/REPOSITION PROJECTION SYSTEM-021</t>
  </si>
  <si>
    <t>SL5 ANDERSON HALL NO, RM 138- PATCH/PAINT</t>
  </si>
  <si>
    <t>SL5 ADA COMPLIANT - AUTOMATIC DOOR ENTRY</t>
  </si>
  <si>
    <t>SL5 SPIETH HALL PATCH AND PAINT</t>
  </si>
  <si>
    <t>SL5 UOB RM 209- PATCH &amp; PAINT</t>
  </si>
  <si>
    <t>SL5 UV OFFICE LEASE- BGC A SECURITY CARD ACCESS SYSTEM INSTALL</t>
  </si>
  <si>
    <t>SL5 COUNSELING &amp; PSYCHOLOGICAL-HEALTH SERVICE-RENO-CP00003241</t>
  </si>
  <si>
    <t>SL5 FILL AND PAINT OVER HOLES ON WALL</t>
  </si>
  <si>
    <t>SL5 HUB-HIGHLANDER UNION-HUB-NEW WALL LIGHTS-CP00003307</t>
  </si>
  <si>
    <t>SL5 PATCH WALLS AND PAINT</t>
  </si>
  <si>
    <t>SL5 HEALTH SERVICE BLDG, RM 408- NEED A FEW OFFICES PAINTED</t>
  </si>
  <si>
    <t>19P000646</t>
  </si>
  <si>
    <t>SL5 ATHLETICS AND DANCE, BASEMENT- PATCH/PAINT/FLOORING</t>
  </si>
  <si>
    <t>19P000647</t>
  </si>
  <si>
    <t>19P000638</t>
  </si>
  <si>
    <t>SL5 BOURNS HALL, RM B0207- MODIFICATIONS FOR LAB ROOM</t>
  </si>
  <si>
    <t>19P000600</t>
  </si>
  <si>
    <t>SL5 BOURNS B316- PREPARE LAB FOR NEW PI OCCUPANCY</t>
  </si>
  <si>
    <t>19P000601</t>
  </si>
  <si>
    <t>SL5 BOURNS B328E- PREPARE LAB FOR NEW PI OCCUPANCY</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</si>
  <si>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</si>
  <si>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</si>
  <si>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</si>
  <si>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</si>
  <si>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</si>
  <si>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</si>
  <si>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</si>
  <si>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</si>
  <si>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</si>
  <si>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</si>
  <si>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</si>
  <si>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</si>
  <si>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</si>
  <si>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</si>
  <si>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</si>
  <si>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</si>
  <si>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</si>
  <si>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19P000687</t>
  </si>
  <si>
    <t>19P000560</t>
  </si>
  <si>
    <t>19P000473</t>
  </si>
  <si>
    <t>SL 5 HUB MULTIPLE LOCATIONS - INSTALL KEY CARD ACCESS CONTROL</t>
  </si>
  <si>
    <t>Provide estimate to install key card access control</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</si>
  <si>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</si>
  <si>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</si>
  <si>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</si>
  <si>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</si>
  <si>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</si>
  <si>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</si>
  <si>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</si>
  <si>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</si>
  <si>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</si>
  <si>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</si>
  <si>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</si>
  <si>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</si>
  <si>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</si>
  <si>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</si>
  <si>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</si>
  <si>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</si>
  <si>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</si>
  <si>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</si>
  <si>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</si>
  <si>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</si>
  <si>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</si>
  <si>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</si>
  <si>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</si>
  <si>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</si>
  <si>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</si>
  <si>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</si>
  <si>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</si>
  <si>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</si>
  <si>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</si>
  <si>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</si>
  <si>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</si>
  <si>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</si>
  <si>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</si>
  <si>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</si>
  <si>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</si>
  <si>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</si>
  <si>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</si>
  <si>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</si>
  <si>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</si>
  <si>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</si>
  <si>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</si>
  <si>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</si>
  <si>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</si>
  <si>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</si>
  <si>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</si>
  <si>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</si>
  <si>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</si>
  <si>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</si>
  <si>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</si>
  <si>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</si>
  <si>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</si>
  <si>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</si>
  <si>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</si>
  <si>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</si>
  <si>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</si>
  <si>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</si>
  <si>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</si>
  <si>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</si>
  <si>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</si>
  <si>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</si>
  <si>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JOHNATHAN JENSEN</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</si>
  <si>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</si>
  <si>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</si>
  <si>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</si>
  <si>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</si>
  <si>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</si>
  <si>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</si>
  <si>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</si>
  <si>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</si>
  <si>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Richard Geiger</t>
  </si>
  <si>
    <t>884</t>
  </si>
  <si>
    <t>346</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</si>
  <si>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</si>
  <si>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</si>
  <si>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</si>
  <si>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</si>
  <si>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Daneca Stevens</t>
  </si>
  <si>
    <t>In Design</t>
  </si>
  <si>
    <t>Irma Henderson</t>
  </si>
  <si>
    <t>Michelle Baniqued</t>
  </si>
  <si>
    <t>In Construction</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</si>
  <si>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</si>
  <si>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</si>
  <si>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</si>
  <si>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</si>
  <si>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</si>
  <si>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</si>
  <si>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</si>
  <si>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Christopher Lynch</t>
  </si>
  <si>
    <t>LOUIS SANDOVAL</t>
  </si>
  <si>
    <t>A0346</t>
  </si>
  <si>
    <t>ROBERT LOPEZ-A</t>
  </si>
  <si>
    <t>MARGARET SOUDER</t>
  </si>
  <si>
    <t>SKYE HALL</t>
  </si>
  <si>
    <t>308</t>
  </si>
  <si>
    <t>SHARYL MURDOCK</t>
  </si>
  <si>
    <t>NANCY FORD</t>
  </si>
  <si>
    <t>201</t>
  </si>
  <si>
    <t>BILL BINGHAM</t>
  </si>
  <si>
    <t>RICHARD BAIN</t>
  </si>
  <si>
    <t>SARA GALLOWAY</t>
  </si>
  <si>
    <t>315</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</si>
  <si>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</si>
  <si>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</si>
  <si>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ESTELLA DAVALOS</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</si>
  <si>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</si>
  <si>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</si>
  <si>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</si>
  <si>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In Funding</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</si>
  <si>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</si>
  <si>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</si>
  <si>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</si>
  <si>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Kim Wilcox</t>
  </si>
  <si>
    <t>DA LAN DINH</t>
  </si>
  <si>
    <t>1101</t>
  </si>
  <si>
    <t>ALEXIS RAMBAUD</t>
  </si>
  <si>
    <t>DANIELLE GARCIA</t>
  </si>
  <si>
    <t>349</t>
  </si>
  <si>
    <t>325</t>
  </si>
  <si>
    <t>JILL CANTONWINE</t>
  </si>
  <si>
    <t>3610</t>
  </si>
  <si>
    <t>PAUL RICHARDSON</t>
  </si>
  <si>
    <t>ALLISON ROGERS</t>
  </si>
  <si>
    <t>SUSAN KOMURA</t>
  </si>
  <si>
    <t>3033</t>
  </si>
  <si>
    <t>1212</t>
  </si>
  <si>
    <t>2204</t>
  </si>
  <si>
    <t>CHRISTY GRAY</t>
  </si>
  <si>
    <t>TOYA ADAMS</t>
  </si>
  <si>
    <t>333</t>
  </si>
  <si>
    <t>SONJA SEKELY-ROWLAND</t>
  </si>
  <si>
    <t>3210</t>
  </si>
  <si>
    <t>2117</t>
  </si>
  <si>
    <t>3121, 1133</t>
  </si>
  <si>
    <t>2139I</t>
  </si>
  <si>
    <t>1214</t>
  </si>
  <si>
    <t>JULIE SALGADO</t>
  </si>
  <si>
    <t>3611</t>
  </si>
  <si>
    <t>DARA CERDA</t>
  </si>
  <si>
    <t>0400A</t>
  </si>
  <si>
    <t>4401</t>
  </si>
  <si>
    <t>242</t>
  </si>
  <si>
    <t>RENEE DEGUIRE</t>
  </si>
  <si>
    <t>Paul Richardson</t>
  </si>
  <si>
    <t>Anna Finn</t>
  </si>
  <si>
    <t>Kathryn Uhrich</t>
  </si>
  <si>
    <t>MAYELA CASTILLO</t>
  </si>
  <si>
    <t>HONG XU</t>
  </si>
  <si>
    <t>WILLIAM SUTTON</t>
  </si>
  <si>
    <t>AMBER RHEMREV</t>
  </si>
  <si>
    <t>BARBARA OUTZEN</t>
  </si>
  <si>
    <t>RONDA INZUNZA</t>
  </si>
  <si>
    <t>CHERYL GERRY</t>
  </si>
  <si>
    <t>APRIL MEINZER</t>
  </si>
  <si>
    <t>1132</t>
  </si>
  <si>
    <t>MELISSA GOMEZ</t>
  </si>
  <si>
    <t>MATTHEW ULRICH</t>
  </si>
  <si>
    <t>JAMES MARBERRY</t>
  </si>
  <si>
    <t>208</t>
  </si>
  <si>
    <t>1303</t>
  </si>
  <si>
    <t>5494</t>
  </si>
  <si>
    <t>1363</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</si>
  <si>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</si>
  <si>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</si>
  <si>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</si>
  <si>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</si>
  <si>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DEBORAH MCWILLIAMS</t>
  </si>
  <si>
    <t>VICTORIA AVALOS</t>
  </si>
  <si>
    <t>ROOF</t>
  </si>
  <si>
    <t>0317A</t>
  </si>
  <si>
    <t>3027</t>
  </si>
  <si>
    <t>0225A</t>
  </si>
  <si>
    <t>LAURIE GRAHAM</t>
  </si>
  <si>
    <t>209</t>
  </si>
  <si>
    <t>212</t>
  </si>
  <si>
    <t>207</t>
  </si>
  <si>
    <t>210</t>
  </si>
  <si>
    <t>200</t>
  </si>
  <si>
    <t>4231</t>
  </si>
  <si>
    <t>AIMEE GONZALES</t>
  </si>
  <si>
    <t>0203B</t>
  </si>
  <si>
    <t>KEVIN KOU</t>
  </si>
  <si>
    <t>Cheryl Gerry, D. McWilliams</t>
  </si>
  <si>
    <t>Tracey Kahn, D. McWilliams</t>
  </si>
  <si>
    <t>LaRae Lundgren</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</si>
  <si>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</si>
  <si>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</si>
  <si>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</si>
  <si>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Toshio Ishida</t>
  </si>
  <si>
    <t>Bids received, award on hold due to DM funding</t>
  </si>
  <si>
    <t>150</t>
  </si>
  <si>
    <t>Shaun Bowler</t>
  </si>
  <si>
    <t>CYNTHIA CARDENAS</t>
  </si>
  <si>
    <t>Thomas Smith</t>
  </si>
  <si>
    <t>KAREN NAPLES</t>
  </si>
  <si>
    <t>BRANDON BARBOSA</t>
  </si>
  <si>
    <t>Danna Gianforte</t>
  </si>
  <si>
    <t>SHEILA MABEE</t>
  </si>
  <si>
    <t>161</t>
  </si>
  <si>
    <t>881</t>
  </si>
  <si>
    <t>Steven Mandeville-Gamble</t>
  </si>
  <si>
    <t>DAVID SCHUSTER</t>
  </si>
  <si>
    <t>David Schuster</t>
  </si>
  <si>
    <t>Zelda Glenn</t>
  </si>
  <si>
    <t>FRANCES RAVE</t>
  </si>
  <si>
    <t>0240B</t>
  </si>
  <si>
    <t>LESLIE ROSE</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</si>
  <si>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</si>
  <si>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</si>
  <si>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</si>
  <si>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</si>
  <si>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</si>
  <si>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Katie Sanchez</t>
  </si>
  <si>
    <t>Raoula Amescua</t>
  </si>
  <si>
    <t>Yunzeng Wang</t>
  </si>
  <si>
    <t>ANGELA CHANG</t>
  </si>
  <si>
    <t>ANDERSON 1 (N)</t>
  </si>
  <si>
    <t>113</t>
  </si>
  <si>
    <t>Leo Gonzalez</t>
  </si>
  <si>
    <t>Deborah Deas</t>
  </si>
  <si>
    <t>TARA BARTHOL</t>
  </si>
  <si>
    <t>DEBORAH TRUJILLO</t>
  </si>
  <si>
    <t>MARISELA MARTINEZ</t>
  </si>
  <si>
    <t>DIERK BIGGS</t>
  </si>
  <si>
    <t>CRYSTAL JIMENEZ</t>
  </si>
  <si>
    <t>JOHNNY PHAN</t>
  </si>
  <si>
    <t>0204A</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</si>
  <si>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</si>
  <si>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</si>
  <si>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</si>
  <si>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Brian Haynes</t>
  </si>
  <si>
    <t>GLORIA VERA</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</si>
  <si>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</si>
  <si>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</si>
  <si>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</si>
  <si>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PAMELA BOCKSTADTER</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</si>
  <si>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</si>
  <si>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</si>
  <si>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</si>
  <si>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</si>
  <si>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</si>
  <si>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NAYSIA CALDWELL</t>
  </si>
  <si>
    <t>20R, 20S</t>
  </si>
  <si>
    <t>B207</t>
  </si>
  <si>
    <t>A0308</t>
  </si>
  <si>
    <t>457</t>
  </si>
  <si>
    <t>A219, A211, A241</t>
  </si>
  <si>
    <t>DEANNA VORHEES</t>
  </si>
  <si>
    <t>B0316</t>
  </si>
  <si>
    <t>KATHALENA COCKER</t>
  </si>
  <si>
    <t>B0328E</t>
  </si>
  <si>
    <t>355, 356, 351, &amp; 353</t>
  </si>
  <si>
    <t>A0108</t>
  </si>
  <si>
    <t>A0265</t>
  </si>
  <si>
    <t>0202 &amp; 0203</t>
  </si>
  <si>
    <t>A0133</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</si>
  <si>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</si>
  <si>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</si>
  <si>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</si>
  <si>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</si>
  <si>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</si>
  <si>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MELISA VICARIO</t>
  </si>
  <si>
    <t>2003,
2004,
2008,
2111,
3003,
3007</t>
  </si>
  <si>
    <t>2208, 2210, 2300, 2302, 2303, 2305, 2307, 2308</t>
  </si>
  <si>
    <t>1320E</t>
  </si>
  <si>
    <t>1229</t>
  </si>
  <si>
    <t>3202,
3204,
3205,
3213,
3214,
3217,
3307</t>
  </si>
  <si>
    <t>1001 B, C, and D</t>
  </si>
  <si>
    <t>3405</t>
  </si>
  <si>
    <t>1202</t>
  </si>
  <si>
    <t>1345</t>
  </si>
  <si>
    <t>0435</t>
  </si>
  <si>
    <t>215 &amp; 322</t>
  </si>
  <si>
    <t>204</t>
  </si>
  <si>
    <t>MATTHEW ULRICH </t>
  </si>
  <si>
    <t>3410</t>
  </si>
  <si>
    <t>0202</t>
  </si>
  <si>
    <t>203 AND 204</t>
  </si>
  <si>
    <t>152</t>
  </si>
  <si>
    <t>2129</t>
  </si>
  <si>
    <t>SALLY TAVIZON</t>
  </si>
  <si>
    <t>126</t>
  </si>
  <si>
    <t>HELMA AVILA</t>
  </si>
  <si>
    <t>138</t>
  </si>
  <si>
    <t>341</t>
  </si>
  <si>
    <t>2128</t>
  </si>
  <si>
    <t>334</t>
  </si>
  <si>
    <t>404, 407, 412, 405 &amp; 411</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</si>
  <si>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</si>
  <si>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</si>
  <si>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</si>
  <si>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</si>
  <si>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</si>
  <si>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</si>
  <si>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</si>
  <si>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</si>
  <si>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</si>
  <si>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J.Franklin/G.Caraig</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</si>
  <si>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</si>
  <si>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</si>
  <si>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</si>
  <si>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</si>
  <si>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</si>
  <si>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</si>
  <si>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</si>
  <si>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</si>
  <si>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</si>
  <si>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</si>
  <si>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</si>
  <si>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</si>
  <si>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</si>
  <si>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</si>
  <si>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</si>
  <si>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</si>
  <si>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</si>
  <si>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</si>
  <si>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</si>
  <si>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</si>
  <si>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07/22/19 O-ANS: Work Complete per Paul Ditty.</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</si>
  <si>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</si>
  <si>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</si>
  <si>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</si>
  <si>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07/20/19 O-ANS: Work Complete per Paul Ditty.</t>
  </si>
  <si>
    <t>Project is no longer an FS project and will be managed and completed by PD&amp;C.</t>
  </si>
  <si>
    <t>Recharge?</t>
  </si>
  <si>
    <t>2970c</t>
  </si>
  <si>
    <t>2970d</t>
  </si>
  <si>
    <t>19P000665</t>
  </si>
  <si>
    <t>SL5 PD&amp;C TELECOMM BLDG - MINOR RENOVATION</t>
  </si>
  <si>
    <t>Existing telephone-communications building on University Ave requires repairs and renovation in preparation for new use as fire safety offices.</t>
  </si>
  <si>
    <t>Carmen Long</t>
  </si>
  <si>
    <t>Thomas Toepfer</t>
  </si>
  <si>
    <t>ANDERSON 2 (S)</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</si>
  <si>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</si>
  <si>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</si>
  <si>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</si>
  <si>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</si>
  <si>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</si>
  <si>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</si>
  <si>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</si>
  <si>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</si>
  <si>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</si>
  <si>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</si>
  <si>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</si>
  <si>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</si>
  <si>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</si>
  <si>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</si>
  <si>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</si>
  <si>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</si>
  <si>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</si>
  <si>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</si>
  <si>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</si>
  <si>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</si>
  <si>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</si>
  <si>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</si>
  <si>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Replace doors &amp; frame</t>
  </si>
  <si>
    <t>renovate lab</t>
  </si>
  <si>
    <t>Make modifications to accommodate new PI</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</si>
  <si>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</si>
  <si>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</si>
  <si>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</si>
  <si>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</si>
  <si>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</si>
  <si>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</si>
  <si>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</si>
  <si>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</si>
  <si>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</si>
  <si>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</si>
  <si>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</si>
  <si>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</si>
  <si>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</si>
  <si>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</si>
  <si>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</si>
  <si>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</si>
  <si>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</si>
  <si>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</si>
  <si>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</si>
  <si>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</si>
  <si>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</si>
  <si>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</si>
  <si>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</si>
  <si>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</si>
  <si>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</si>
  <si>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</si>
  <si>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</si>
  <si>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</si>
  <si>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</si>
  <si>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</si>
  <si>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</si>
  <si>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</si>
  <si>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</si>
  <si>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</si>
  <si>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</si>
  <si>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</si>
  <si>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</si>
  <si>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</si>
  <si>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</si>
  <si>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</si>
  <si>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</si>
  <si>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</si>
  <si>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</si>
  <si>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</si>
  <si>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</si>
  <si>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</si>
  <si>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</si>
  <si>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</si>
  <si>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</si>
  <si>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</si>
  <si>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</si>
  <si>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</si>
  <si>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</si>
  <si>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</si>
  <si>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</si>
  <si>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</si>
  <si>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</si>
  <si>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</si>
  <si>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</si>
  <si>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</si>
  <si>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</si>
  <si>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</si>
  <si>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</si>
  <si>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</si>
  <si>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</si>
  <si>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</si>
  <si>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</si>
  <si>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</si>
  <si>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</si>
  <si>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</si>
  <si>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</si>
  <si>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</si>
  <si>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</si>
  <si>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</si>
  <si>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</si>
  <si>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</si>
  <si>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</si>
  <si>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</si>
  <si>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</si>
  <si>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</si>
  <si>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</si>
  <si>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</si>
  <si>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</si>
  <si>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</si>
  <si>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</si>
  <si>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</si>
  <si>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</si>
  <si>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</si>
  <si>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</si>
  <si>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</si>
  <si>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</si>
  <si>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</si>
  <si>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</si>
  <si>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</si>
  <si>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</si>
  <si>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</si>
  <si>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</si>
  <si>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</si>
  <si>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</si>
  <si>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</si>
  <si>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</si>
  <si>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</si>
  <si>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</si>
  <si>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</si>
  <si>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</si>
  <si>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</si>
  <si>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</si>
  <si>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</si>
  <si>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</si>
  <si>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</si>
  <si>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</si>
  <si>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</si>
  <si>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</si>
  <si>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</si>
  <si>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</si>
  <si>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</si>
  <si>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</si>
  <si>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</si>
  <si>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</si>
  <si>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</si>
  <si>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</si>
  <si>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</si>
  <si>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</si>
  <si>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</si>
  <si>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</si>
  <si>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</si>
  <si>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</si>
  <si>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</si>
  <si>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</si>
  <si>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</si>
  <si>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</si>
  <si>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</si>
  <si>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</si>
  <si>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</si>
  <si>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</si>
  <si>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</si>
  <si>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</si>
  <si>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</si>
  <si>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</si>
  <si>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</si>
  <si>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</si>
  <si>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</si>
  <si>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</si>
  <si>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</si>
  <si>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</si>
  <si>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</si>
  <si>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</si>
  <si>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</si>
  <si>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</si>
  <si>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</si>
  <si>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</si>
  <si>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</si>
  <si>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</si>
  <si>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</si>
  <si>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</si>
  <si>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</si>
  <si>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</si>
  <si>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</si>
  <si>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</si>
  <si>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</si>
  <si>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</si>
  <si>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</si>
  <si>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</si>
  <si>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</si>
  <si>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</si>
  <si>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</si>
  <si>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</si>
  <si>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</si>
  <si>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</si>
  <si>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</si>
  <si>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</si>
  <si>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</si>
  <si>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</si>
  <si>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</si>
  <si>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</si>
  <si>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</si>
  <si>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</si>
  <si>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</si>
  <si>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</si>
  <si>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</si>
  <si>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</si>
  <si>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</si>
  <si>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</si>
  <si>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</si>
  <si>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</si>
  <si>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</si>
  <si>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</si>
  <si>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</si>
  <si>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</si>
  <si>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</si>
  <si>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</si>
  <si>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</si>
  <si>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</si>
  <si>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</si>
  <si>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</si>
  <si>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</si>
  <si>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</si>
  <si>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</si>
  <si>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</si>
  <si>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</si>
  <si>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</si>
  <si>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</si>
  <si>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</si>
  <si>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</si>
  <si>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</si>
  <si>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</si>
  <si>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</si>
  <si>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</si>
  <si>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</si>
  <si>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</si>
  <si>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</si>
  <si>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</si>
  <si>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</si>
  <si>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</si>
  <si>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</si>
  <si>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</si>
  <si>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</si>
  <si>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</si>
  <si>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</si>
  <si>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</si>
  <si>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</si>
  <si>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</si>
  <si>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</si>
  <si>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</si>
  <si>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</si>
  <si>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</si>
  <si>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</si>
  <si>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</si>
  <si>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</si>
  <si>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</si>
  <si>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</si>
  <si>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</si>
  <si>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</si>
  <si>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</si>
  <si>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</si>
  <si>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</si>
  <si>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</si>
  <si>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</si>
  <si>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</si>
  <si>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</si>
  <si>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</si>
  <si>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</si>
  <si>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</si>
  <si>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</si>
  <si>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</si>
  <si>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</si>
  <si>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</si>
  <si>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</si>
  <si>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</si>
  <si>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</si>
  <si>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</si>
  <si>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</si>
  <si>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</si>
  <si>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</si>
  <si>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</si>
  <si>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</si>
  <si>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</si>
  <si>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</si>
  <si>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</si>
  <si>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</si>
  <si>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</si>
  <si>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</si>
  <si>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</si>
  <si>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</si>
  <si>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</si>
  <si>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</si>
  <si>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</si>
  <si>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10/1/19, DL; This proect is complete…</t>
  </si>
  <si>
    <t>Rodolfo Torres</t>
  </si>
  <si>
    <t xml:space="preserve"> Fall 2018</t>
  </si>
  <si>
    <t xml:space="preserve"> Summer 2018</t>
  </si>
  <si>
    <t xml:space="preserve"> Summer 2019</t>
  </si>
  <si>
    <t xml:space="preserve"> Winter 2018</t>
  </si>
  <si>
    <t xml:space="preserve"> Spring 2018</t>
  </si>
  <si>
    <t>3559</t>
  </si>
  <si>
    <t>USDA Screen House Expansion</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</si>
  <si>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</si>
  <si>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</si>
  <si>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</si>
  <si>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</si>
  <si>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</si>
  <si>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</si>
  <si>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</si>
  <si>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</si>
  <si>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</si>
  <si>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</si>
  <si>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</si>
  <si>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</si>
  <si>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</si>
  <si>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</si>
  <si>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</si>
  <si>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</si>
  <si>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</si>
  <si>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</si>
  <si>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</si>
  <si>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</si>
  <si>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</si>
  <si>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</si>
  <si>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</si>
  <si>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</si>
  <si>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</si>
  <si>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</si>
  <si>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</si>
  <si>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</si>
  <si>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</si>
  <si>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</si>
  <si>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</si>
  <si>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</si>
  <si>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</si>
  <si>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</si>
  <si>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</si>
  <si>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</si>
  <si>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</si>
  <si>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</si>
  <si>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Internal Use Only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</si>
  <si>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</si>
  <si>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</si>
  <si>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</si>
  <si>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</si>
  <si>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</si>
  <si>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</si>
  <si>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</si>
  <si>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South Recreation Mall</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</si>
  <si>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</si>
  <si>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</si>
  <si>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</si>
  <si>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</si>
  <si>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</si>
  <si>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</si>
  <si>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</si>
  <si>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</si>
  <si>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</si>
  <si>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</si>
  <si>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</si>
  <si>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3515b</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</si>
  <si>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</si>
  <si>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</si>
  <si>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</si>
  <si>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</si>
  <si>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</si>
  <si>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</si>
  <si>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</si>
  <si>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</si>
  <si>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</si>
  <si>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</si>
  <si>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</si>
  <si>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</si>
  <si>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</si>
  <si>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</si>
  <si>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Install keyless entry system, part of larger project throughout the athletics building</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</si>
  <si>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</si>
  <si>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</si>
  <si>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</si>
  <si>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</si>
  <si>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</si>
  <si>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</si>
  <si>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</si>
  <si>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</si>
  <si>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</si>
  <si>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</si>
  <si>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</si>
  <si>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</si>
  <si>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11/26/2019 O-ANS: Project completed per Paul Ditty.</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</si>
  <si>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</si>
  <si>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</si>
  <si>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</si>
  <si>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</si>
  <si>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</si>
  <si>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</si>
  <si>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</si>
  <si>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</si>
  <si>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</si>
  <si>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</si>
  <si>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</si>
  <si>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</si>
  <si>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</si>
  <si>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</si>
  <si>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</si>
  <si>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</si>
  <si>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</si>
  <si>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</si>
  <si>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</si>
  <si>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</si>
  <si>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</si>
  <si>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</si>
  <si>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</si>
  <si>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</si>
  <si>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</si>
  <si>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</si>
  <si>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</si>
  <si>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</si>
  <si>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</si>
  <si>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</si>
  <si>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</si>
  <si>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</si>
  <si>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</si>
  <si>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</si>
  <si>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</si>
  <si>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</si>
  <si>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</si>
  <si>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</si>
  <si>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</si>
  <si>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</si>
  <si>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</si>
  <si>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</si>
  <si>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</si>
  <si>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</si>
  <si>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Decision Memo</t>
  </si>
  <si>
    <t>Tier III evaluations pending</t>
  </si>
  <si>
    <t>Student Srvs Bldg 1st Floor Reno</t>
  </si>
  <si>
    <t>452</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</si>
  <si>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</si>
  <si>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</si>
  <si>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</si>
  <si>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</si>
  <si>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Watkins 1000 Lecture Hall Reno</t>
  </si>
  <si>
    <t>DMFI(FY17-19) Physics 2000 Renewal - Handrail</t>
  </si>
  <si>
    <t>DMFI(FY17-19) Fine Arts Decking</t>
  </si>
  <si>
    <t>DMFI(FY17-19) Skye Hall HVAC Replacement</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</si>
  <si>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</si>
  <si>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</si>
  <si>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</si>
  <si>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</si>
  <si>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</si>
  <si>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</si>
  <si>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</si>
  <si>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</si>
  <si>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</si>
  <si>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</si>
  <si>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</si>
  <si>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</si>
  <si>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</si>
  <si>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</si>
  <si>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</si>
  <si>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</si>
  <si>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</si>
  <si>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</si>
  <si>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</si>
  <si>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</si>
  <si>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</si>
  <si>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</si>
  <si>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</si>
  <si>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</si>
  <si>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</si>
  <si>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</si>
  <si>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</si>
  <si>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</si>
  <si>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</si>
  <si>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</si>
  <si>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</si>
  <si>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</si>
  <si>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</si>
  <si>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</si>
  <si>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</si>
  <si>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</si>
  <si>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</si>
  <si>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</si>
  <si>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</si>
  <si>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</si>
  <si>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</si>
  <si>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</si>
  <si>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</si>
  <si>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</si>
  <si>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</si>
  <si>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</si>
  <si>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</si>
  <si>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</si>
  <si>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</si>
  <si>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</si>
  <si>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</si>
  <si>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</si>
  <si>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</si>
  <si>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</si>
  <si>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</si>
  <si>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</si>
  <si>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SL5 OLMSTEAD 2139 SUITE - PATCH AND PAINT</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</si>
  <si>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</si>
  <si>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</si>
  <si>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</si>
  <si>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</si>
  <si>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</si>
  <si>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</si>
  <si>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</si>
  <si>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</si>
  <si>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</si>
  <si>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</si>
  <si>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</si>
  <si>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</si>
  <si>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</si>
  <si>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</si>
  <si>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</si>
  <si>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</si>
  <si>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</si>
  <si>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</si>
  <si>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</si>
  <si>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</si>
  <si>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</si>
  <si>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</si>
  <si>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</si>
  <si>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</si>
  <si>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</si>
  <si>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</si>
  <si>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</si>
  <si>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</si>
  <si>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</si>
  <si>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</si>
  <si>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</si>
  <si>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</si>
  <si>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</si>
  <si>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</si>
  <si>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</si>
  <si>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</si>
  <si>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</si>
  <si>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</si>
  <si>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</si>
  <si>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</si>
  <si>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</si>
  <si>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</si>
  <si>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</si>
  <si>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</si>
  <si>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</si>
  <si>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</si>
  <si>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</si>
  <si>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</si>
  <si>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</si>
  <si>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</si>
  <si>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</si>
  <si>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</si>
  <si>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</si>
  <si>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</si>
  <si>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</si>
  <si>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</si>
  <si>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</si>
  <si>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</si>
  <si>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</si>
  <si>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</si>
  <si>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</si>
  <si>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</si>
  <si>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</si>
  <si>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</si>
  <si>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</si>
  <si>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</si>
  <si>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</si>
  <si>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</si>
  <si>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</si>
  <si>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</si>
  <si>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</si>
  <si>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</si>
  <si>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</si>
  <si>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</si>
  <si>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</si>
  <si>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</si>
  <si>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</si>
  <si>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</si>
  <si>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</si>
  <si>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</si>
  <si>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</si>
  <si>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</si>
  <si>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</si>
  <si>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</si>
  <si>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</si>
  <si>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</si>
  <si>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</si>
  <si>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</si>
  <si>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</si>
  <si>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</si>
  <si>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</si>
  <si>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</si>
  <si>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</si>
  <si>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</si>
  <si>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</si>
  <si>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</si>
  <si>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</si>
  <si>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</si>
  <si>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</si>
  <si>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</si>
  <si>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</si>
  <si>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</si>
  <si>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</si>
  <si>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</si>
  <si>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</si>
  <si>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</si>
  <si>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</si>
  <si>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</si>
  <si>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</si>
  <si>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</si>
  <si>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</si>
  <si>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</si>
  <si>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</si>
  <si>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</si>
  <si>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</si>
  <si>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</si>
  <si>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</si>
  <si>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</si>
  <si>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</si>
  <si>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</si>
  <si>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</si>
  <si>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</si>
  <si>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</si>
  <si>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</si>
  <si>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</si>
  <si>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</si>
  <si>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</si>
  <si>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</si>
  <si>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</si>
  <si>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</si>
  <si>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</si>
  <si>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</si>
  <si>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</si>
  <si>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</si>
  <si>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</si>
  <si>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</si>
  <si>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</si>
  <si>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</si>
  <si>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</si>
  <si>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</si>
  <si>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</si>
  <si>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</si>
  <si>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</si>
  <si>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</si>
  <si>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</si>
  <si>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</si>
  <si>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</si>
  <si>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</si>
  <si>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</si>
  <si>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</si>
  <si>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</si>
  <si>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</si>
  <si>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</si>
  <si>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</si>
  <si>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</si>
  <si>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</si>
  <si>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</si>
  <si>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</si>
  <si>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</si>
  <si>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</si>
  <si>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</si>
  <si>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</si>
  <si>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</si>
  <si>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</si>
  <si>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</si>
  <si>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</si>
  <si>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</si>
  <si>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</si>
  <si>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</si>
  <si>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</si>
  <si>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</si>
  <si>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</si>
  <si>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</si>
  <si>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</si>
  <si>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</si>
  <si>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</si>
  <si>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</si>
  <si>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</si>
  <si>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</si>
  <si>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</si>
  <si>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</si>
  <si>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</si>
  <si>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</si>
  <si>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</si>
  <si>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</si>
  <si>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</si>
  <si>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</si>
  <si>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</si>
  <si>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</si>
  <si>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</si>
  <si>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1/14/20, DL: This project is 100% Complete………..11/18/19 DH: Emailed Status Report to customer…..10/30/19, DL: The plans were approved and we are scheduled to do the work in December…………10/16/19, DL: Plans were submitted this week……..</t>
  </si>
  <si>
    <t>Deck repair</t>
  </si>
  <si>
    <t>Shower Pan replacement</t>
  </si>
  <si>
    <t>Install hydration station</t>
  </si>
  <si>
    <t>20P000184</t>
  </si>
  <si>
    <t>20P000196</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</si>
  <si>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</si>
  <si>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</si>
  <si>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</si>
  <si>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</si>
  <si>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</si>
  <si>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</si>
  <si>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</si>
  <si>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</si>
  <si>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</si>
  <si>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</si>
  <si>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</si>
  <si>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</si>
  <si>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</si>
  <si>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</si>
  <si>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</si>
  <si>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</si>
  <si>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</si>
  <si>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</si>
  <si>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</si>
  <si>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</si>
  <si>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</si>
  <si>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</si>
  <si>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</si>
  <si>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</si>
  <si>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MULTIPLE BUILDINGS</t>
  </si>
  <si>
    <t>North District</t>
  </si>
  <si>
    <t>Parking Lot 13</t>
  </si>
  <si>
    <t>C&amp;C CARPORT</t>
  </si>
  <si>
    <t>SOCCER FIELD AND AREA</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</si>
  <si>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</si>
  <si>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</si>
  <si>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</si>
  <si>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</si>
  <si>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</si>
  <si>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</si>
  <si>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</si>
  <si>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</si>
  <si>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</si>
  <si>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SOM to manage project-need PM</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</si>
  <si>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</si>
  <si>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</si>
  <si>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</si>
  <si>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</si>
  <si>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</si>
  <si>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</si>
  <si>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</si>
  <si>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</si>
  <si>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Install keyless entry system for door to Arts Building  RM 54</t>
  </si>
  <si>
    <t>Provide new panel, power supply and door hardware for 2 doors. Prox reader only.</t>
  </si>
  <si>
    <t>Life Sciences 452 Renovation</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</si>
  <si>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</si>
  <si>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</si>
  <si>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</si>
  <si>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</si>
  <si>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</si>
  <si>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</si>
  <si>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</si>
  <si>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</si>
  <si>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</si>
  <si>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</si>
  <si>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</si>
  <si>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</si>
  <si>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</si>
  <si>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</si>
  <si>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</si>
  <si>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</si>
  <si>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Permit was approved, we need to order material and schedule the work……….</t>
  </si>
  <si>
    <t>DM(FY17) Botanic Gardens Basin Silt Removal</t>
  </si>
  <si>
    <t>In Construction (delayed by water event)</t>
  </si>
  <si>
    <t>Seth Morrison</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</si>
  <si>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</si>
  <si>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</si>
  <si>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</si>
  <si>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</si>
  <si>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</si>
  <si>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</si>
  <si>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</si>
  <si>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</si>
  <si>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</si>
  <si>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</si>
  <si>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</si>
  <si>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</si>
  <si>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02/19/20 O-ANS: Complete per Paul Ditty as of 02/03/20.</t>
  </si>
  <si>
    <t>Dave Shuster</t>
  </si>
  <si>
    <t>Jeff Kaplan / Andy Plumley</t>
  </si>
  <si>
    <t>Luke Hoepfner</t>
  </si>
  <si>
    <t xml:space="preserve">Joseph Erbland / Eugene Hutchinson Jr. </t>
  </si>
  <si>
    <t>20P000245</t>
  </si>
  <si>
    <t>SL5 WCH RM 0325 - PATCH AND PAINT DAMAGE FROM WHITE BOARD</t>
  </si>
  <si>
    <t>PAUL DITTY</t>
  </si>
  <si>
    <t>20P000310</t>
  </si>
  <si>
    <t>SL5 BOURNS A-WING A129 - PATCH &amp; PAINT</t>
  </si>
  <si>
    <t>A0129</t>
  </si>
  <si>
    <t>20P000363</t>
  </si>
  <si>
    <t>433</t>
  </si>
  <si>
    <t>MANGLAI ZHOU</t>
  </si>
  <si>
    <t>FARIBORZ KARGAR</t>
  </si>
  <si>
    <t>3589</t>
  </si>
  <si>
    <t>Various Bldgs LED Lighting Ph2</t>
  </si>
  <si>
    <t>LED Lighting Phase 2 - Package 1 - Replacing existing lamps to LED</t>
  </si>
  <si>
    <t>David Palacios</t>
  </si>
  <si>
    <t>20P000237</t>
  </si>
  <si>
    <t>SL5 HMNSS 1202A - PATCH AND PAINT SERVICE</t>
  </si>
  <si>
    <t>HUMANITIES SOCSCI</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</si>
  <si>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</si>
  <si>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</si>
  <si>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</si>
  <si>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</si>
  <si>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</si>
  <si>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</si>
  <si>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</si>
  <si>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</si>
  <si>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</si>
  <si>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</si>
  <si>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</si>
  <si>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</si>
  <si>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</si>
  <si>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</si>
  <si>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</si>
  <si>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</si>
  <si>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</si>
  <si>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</si>
  <si>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</si>
  <si>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</si>
  <si>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</si>
  <si>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</si>
  <si>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</si>
  <si>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</si>
  <si>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</si>
  <si>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</si>
  <si>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</si>
  <si>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</si>
  <si>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</si>
  <si>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</si>
  <si>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</si>
  <si>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</si>
  <si>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</si>
  <si>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</si>
  <si>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</si>
  <si>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</si>
  <si>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</si>
  <si>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</si>
  <si>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</si>
  <si>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</si>
  <si>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</si>
  <si>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</si>
  <si>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03/02/20 O-ANS: Project complete per Paul Ditty as of 02/07/20.</t>
  </si>
  <si>
    <t>SL5 SOM RM 107 &amp; 111- PROJECT: NEW PI, EQUIPMENT INSTALLATION</t>
  </si>
  <si>
    <t>SL5 SOME RB, RM 330- PROJECT: NEW PI, EQUIPMENT INSTALLATION</t>
  </si>
  <si>
    <t>03/05/20 O-ANS: Canceled by client per Cynthia Carolina.</t>
  </si>
  <si>
    <t>3581</t>
  </si>
  <si>
    <t>SOMR Interior Egress Doors</t>
  </si>
  <si>
    <t>Cynthia Carolina</t>
  </si>
  <si>
    <t>20P000354</t>
  </si>
  <si>
    <t>SL5 UOB 200 - PAINT &amp; PATCH OFFICES</t>
  </si>
  <si>
    <t>20P000337</t>
  </si>
  <si>
    <t>SL5 HEATLH SERVICE 382 - NEED OFFICE PAINTED</t>
  </si>
  <si>
    <t>20P000309</t>
  </si>
  <si>
    <t>SL5 1955 CHICAGO AVE 200 - PAINT &amp; PATCH HOLES AND HANG PICTURES</t>
  </si>
  <si>
    <t>SARAH KARSON</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</si>
  <si>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</si>
  <si>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CYNTHIA CAROLINA</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</si>
  <si>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</si>
  <si>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04/29/20 O-ANS: Complete per Paul Ditty as of 03/13/20</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</si>
  <si>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</si>
  <si>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</si>
  <si>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</si>
  <si>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</si>
  <si>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</si>
  <si>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On hold (COVID-19)</t>
  </si>
  <si>
    <t>Departmental Approval</t>
  </si>
  <si>
    <t>Phase I in Construction</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</si>
  <si>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</si>
  <si>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</si>
  <si>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</si>
  <si>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</si>
  <si>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Under Construction</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</si>
  <si>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</si>
  <si>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</si>
  <si>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</si>
  <si>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</si>
  <si>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</si>
  <si>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</si>
  <si>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</si>
  <si>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</si>
  <si>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</si>
  <si>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</si>
  <si>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</si>
  <si>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</si>
  <si>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</si>
  <si>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DM(FY18) Elec Substation &amp; Infra. Renewal</t>
  </si>
  <si>
    <t>ADA Improvements/Transition Plan</t>
  </si>
  <si>
    <t>R'Garden Grow Pod Installation</t>
  </si>
  <si>
    <t>3597</t>
  </si>
  <si>
    <t>3599</t>
  </si>
  <si>
    <t>3590a</t>
  </si>
  <si>
    <t>3590b</t>
  </si>
  <si>
    <t>Bidding Award</t>
  </si>
  <si>
    <t>Plaza F Roof Replacement</t>
  </si>
  <si>
    <t>Plaza building F roof is well past its service life and is experiencing multiple leaks into the apartment spaces below. This scope of work is to replace the roof in total and repair damages observed to the apartments below as a result of roof leaks. REQUESTING JOHN FRANKLIN AS THE PROJECT MANAGER.</t>
  </si>
  <si>
    <t>Sean Hatfield</t>
  </si>
  <si>
    <t>DMFI(FY17-19) Fine Arts Performance Lab Ext</t>
  </si>
  <si>
    <t>Setting up a PLD and MBE system, which includes three steel chambers. Unit weights 900 lbs. We pump down to high vacuum, 10-10Torr. We will grow thin films at the atomic level. And also we need to heat to 1000C. For Jing Shi.</t>
  </si>
  <si>
    <t>0155</t>
  </si>
  <si>
    <t>Wendi Tapia</t>
  </si>
  <si>
    <t>Phase 2 Bidding</t>
  </si>
  <si>
    <t>DB Competition</t>
  </si>
  <si>
    <t>Finalize Basis of Design</t>
  </si>
  <si>
    <t>3602</t>
  </si>
  <si>
    <t>GH 16 Retractable Shade Cloth</t>
  </si>
  <si>
    <t>Mireya Botello Santoyo</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</si>
  <si>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</si>
  <si>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</si>
  <si>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</si>
  <si>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</si>
  <si>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</si>
  <si>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Projects to be assigned</t>
  </si>
  <si>
    <t>Under construction by developer</t>
  </si>
  <si>
    <t>07/20/20 O-ANS: Complete per John Peraino by Jan 2020.</t>
  </si>
  <si>
    <t>07/20/20 O-ANS: Complete per John Peraino by Sep 2019.</t>
  </si>
  <si>
    <t>07/20/20 O-ANS: Complete per John Peraino by June 2020.</t>
  </si>
  <si>
    <t>Design Builder Pre-qualification</t>
  </si>
  <si>
    <t>Select Design Builder</t>
  </si>
  <si>
    <t>Design - 3rd flr Walking Deck Only</t>
  </si>
  <si>
    <t>3603</t>
  </si>
  <si>
    <t>Orbach Libr SOM CSSS AV Equipment</t>
  </si>
  <si>
    <t>AV for CSSS project - 954044 / re: Fernando Cortez. Please refer to MSRIV in the line reference field for the draw down.</t>
  </si>
  <si>
    <t>08/06/20 O-ANS: ON HOLD due to campus closures until further notice.</t>
  </si>
  <si>
    <t>8/5/20, DL: This Project is Complete…….3/25/20,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</si>
  <si>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08/06/20 O-ANS: Closed per Paul Ditty as of 02/14/20.</t>
  </si>
  <si>
    <t>8/5/20, DL: This Project is Complete……………..2819/20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</si>
  <si>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05/22/20 O-ANS: Project canceled per customer request (Bill Sutton).</t>
  </si>
  <si>
    <t>08/06/20 O-ANS: Closed per Paul Ditty as of 02/06/20.</t>
  </si>
  <si>
    <t>08/06/20 O-ANS: Closed per Paul Ditty as of 03/13/20.</t>
  </si>
  <si>
    <t>8/5/20, DL: This Project is on hold until further notice…….3/25/20, DL: WE will work on plans and permits when we return back from the campus closure.</t>
  </si>
  <si>
    <t>8/5/20, DL: This project is complete……………..06/17/20,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</si>
  <si>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</si>
  <si>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8/5/20, DL: This Project is COMPLETE…….3/25/20,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</si>
  <si>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8/5/20, DL: This Project is on hold until further notice…….3/25/20, DL: Work orders are produced, We will schedule the work when we return from the campus closure…………11/11/19, DL: I will work on scheduling this project…</t>
  </si>
  <si>
    <t>8/5/20, DL: This Project is Complete…………2/19/20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</si>
  <si>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</si>
  <si>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8/5/20, DL: This Project is complete…………2/19/20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</si>
  <si>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8/5/20, DL: This Project is Complete………….2/19/20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</si>
  <si>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8/5/20, DL This Project is Complete……………..1/15/20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</si>
  <si>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08/05/20 O-ANS: Canceled by client (Cynthia Carolina) via email with Ron Veloz. 8/5/20, DL: Dan to follow -up with customer…………..03/31/20 O-ANS: Updated requestor from Brandon B. to Cynthia Carolina per client request. Sent scope updates to Dan L per client request. From client: "remove 330 from work order / update project details / Update: Furniture on order 3.30.2020 - delivery tbd"</t>
  </si>
  <si>
    <t>08/06/20 O-ANS: Complete per D-BFA on 02/11/20.</t>
  </si>
  <si>
    <t>8/5/20, DL: This project is complete…………3/25/20,DL: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</si>
  <si>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BKM Lead Time 10 Weeks</t>
  </si>
  <si>
    <t>Plaza Seismic Structural Repairs</t>
  </si>
  <si>
    <t>Coordinating with North District</t>
  </si>
  <si>
    <t>On Hold (COVID-19)</t>
  </si>
  <si>
    <t>On Hold/Funding</t>
  </si>
  <si>
    <t>Phase 2 Design</t>
  </si>
  <si>
    <t>Modify the existing room in Soil House 1 (attached to the Delphino Lab at the Rubidoux Facilities) to expand CCPP quarantine services to include USDA/CDFA compliance for installation of new Economic Development Administration (EDA) citrus growth chambers.</t>
  </si>
  <si>
    <t>Programming &amp; Workshop Dev</t>
  </si>
  <si>
    <t>3596</t>
  </si>
  <si>
    <t>Complete Design</t>
  </si>
  <si>
    <t>Approval &amp; Funding</t>
  </si>
  <si>
    <t>Requesting use of exterior space for temporary modular plant growth unit to be installed at the Rubidoux Greenhouses for the Citrus Clonal Protection Program. The desired location for the portable building is CAAN # P5395 where there was a previous portable office building torn down in 2016. Project was prioritized to begin in Spring of 2020. It has already been delayed due to covid-19. We need this to start ASAP to ensure that we do not lose federal funding. WE need permits in place to procure the grow pod. This is associated with work order # 20P000318.</t>
  </si>
  <si>
    <t>Georgios Vidalakis</t>
  </si>
  <si>
    <t>Need direction by PM Director</t>
  </si>
  <si>
    <t>Undergraduate Teaching &amp; Learning Facility</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</si>
  <si>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</si>
  <si>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Iowa street widening requested by the City. Campus agreed to engage consultant Olson Engineers. The City agreed to reimburse campus for approved costs. MOU with the City is being created.</t>
  </si>
  <si>
    <t>9/30/20, DL: This project is complete……..8/5/20, DL: This is in progress…….3/25/20, DL: We will work on plans and permits when we return back from the campus closure…….</t>
  </si>
  <si>
    <t>9/30/20, DL: This Project is Complete…………8/5/20, DL: we will submiot plans this week.…….2/19/20 O-DHN: Emailed Status Report to customer……2/19/20, DL: Plans were submitted for a permit on 2/12/20. Once plans are approved, we will order the material and schedule the work………</t>
  </si>
  <si>
    <t>9/30/20, DL: This Project is Complete………..8/5/20, DL: Dan to follow-up with customer…………..03/05/20 O-ANS: Removed room 330 per client request. Only updates to 107 &amp; 111.</t>
  </si>
  <si>
    <t>9/30/20, DL: This Project is Complete…………..8/5/20,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</si>
  <si>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</si>
  <si>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</si>
  <si>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Renovate 110,091 s.f. facility built in the 1960 due to building systems anticipated end of life, and desire to support research.  The Batchelor Hall Renewal and the Batchelor Hall Interior Project proposes to:   - Replace building (laboratory) exhaust fan units and main distribution due to inefficiency and equipment end of life  - Replace building air handling units, chilled water pumps and main distribution due to equipment end of life and improved air quality  -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</si>
  <si>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In Bidding (prequalification)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</si>
  <si>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 Replace building air handling units, chilled water pumps and main distribution due to equipment end of life and improved air quality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</si>
  <si>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Student Success Center - classrooms, advising, and student life programs using a combination of AB94 and student fee reserves. Associated with planning plant activity 958056 and plant account 950512. Preliminary plans proposed for July 2018.</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</si>
  <si>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</si>
  <si>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</si>
  <si>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Construction by USDA</t>
  </si>
  <si>
    <t>MS&amp;E 155 Pulsed Laser Deposition</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</si>
  <si>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</si>
  <si>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Funding &amp; Approval - Nov 2020</t>
  </si>
  <si>
    <t>All egress doors - Floors 1, 2, and 3 - need to be replaced with compliant structures. Please inspect, evaluate and provide quote.</t>
  </si>
  <si>
    <t>We need to have the Botanic Gardens de-silt basin cleaned out. It is probably around 500+ yards of soil that has to be removed. It also requires special permitting to do. Work will require regulatory permits and agency approvals -PSA has been issued to</t>
  </si>
  <si>
    <t>Secure Funding</t>
  </si>
  <si>
    <t>9058</t>
  </si>
  <si>
    <t>Lothian West Rooftop Solar</t>
  </si>
  <si>
    <t>In Pre-programming</t>
  </si>
  <si>
    <t>Rubidoux MPGU</t>
  </si>
  <si>
    <t>In Programming (Study)</t>
  </si>
  <si>
    <t>RUSD will be developing a STEM High School on UCR property, between Watkins and Linden Ave. RUSD will funding and managing the project, with UCR providing input as to land use and design. UCR will act as lead agency for CEQA.</t>
  </si>
  <si>
    <t>9/30/20, DL: The work is complete except for the paint……………..8/5/20, DL: The work is almost complete.…….</t>
  </si>
  <si>
    <t>9/30/20, DL: We are in the process of finishing up a few other projects. Once they are complete, we will schedule the work….8/5/20, DL: Plans are approved and we will start the work in the next 2-6 weeks……..</t>
  </si>
  <si>
    <t>9/30/20, DL: Plans were approved, we had the Vaughn Wall tested for Asbestos containing material. Once we have the results, we will schedule the work………….8/5/20, DL: We will submit plans by this Friday for a building permit</t>
  </si>
  <si>
    <t>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</si>
  <si>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9/30/20, DL: WE have started a few items but we are waiting on Matt U. and the PI to remove their items so we can have access to the space. Once the space is cleared out, we will proceed with the work…………8/5/20, DL: We will start the work in the next 4-6 weeks.</t>
  </si>
  <si>
    <t>9/30/20, DL: This project is in progress and will be compete in the next 6- 8 weeks……………8/5/20, DL: We will start on this project in the next 6-8 weeks…..</t>
  </si>
  <si>
    <t>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</si>
  <si>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9059</t>
  </si>
  <si>
    <t>DM(FY20) Elec. Equip. Replace 10 Gas-Filled Med Volt. Switches</t>
  </si>
  <si>
    <t>Replace ten gas filled - medium voltage switches</t>
  </si>
  <si>
    <t>9062</t>
  </si>
  <si>
    <t>DM(FY20) Life Sci Sewer line</t>
  </si>
  <si>
    <t>9061</t>
  </si>
  <si>
    <t>DM(FY20) Bourns Hall A Interior Finishes</t>
  </si>
  <si>
    <t>9060</t>
  </si>
  <si>
    <t>DM(FY20) Physics Roof Repair/Replacement/Equip</t>
  </si>
  <si>
    <t>3608</t>
  </si>
  <si>
    <t>HUB2 Roof Repair/Replacement</t>
  </si>
  <si>
    <t>HUB Facilities staff has determined that a section of the roof for HUB II is not repairable due to possible architectural conflicts. The following is the assessment from our Facilities staff: We had a couple roofing contractors come out and look at latitudes roof leak and give us their thoughts. We determined that the connection from the panel sheet metal to the cricket pan is failing. The cricket pan itself has a couple inches of play when stepped on. The roofing contractors say trying to waterproof these two medals together as they expand and contract with the weather would be really tough. These pictures were taken July 24th at 8:30 in the morning and the water you see is condensation. Another problem is the cricket pan slopes towards the panel sheet metal not allowing the water to go through the cricket wall into the drains causing the water to collect on that failing joint. Over the years we’ve tried numerous times with different materials to seal that joint with no success. I was able to pull up the roofing patch we put on and seen the panels are now starting to rust.</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</si>
  <si>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</si>
  <si>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We are requesting to utilize Base Architecture, Planning, &amp; Engineering, Inc. to provide pro bono work on planning for locker room renovations in the Athletics &amp; Dance Building. Rob Gayle is aware of our desire to utilize this company for services.</t>
  </si>
  <si>
    <t>Convert a classroom into a dance room (we're looking for what it would cost) to provide additional performance space. Target Departmental Funding Amount: $20,000. Desired Timeline: Ready for fall quarter use</t>
  </si>
  <si>
    <t>9/30/20, DL: Plans were submitted for Plan Check review last week and we should have an update on the plan check review process soon………..8/5/20, DL: Need to meet with Kirk to verify electrical load. Once confirmed, we will work on plans for a permit</t>
  </si>
  <si>
    <t>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</si>
  <si>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</si>
  <si>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3607</t>
  </si>
  <si>
    <t>DM(FY20) Central Utility Plant Controls</t>
  </si>
  <si>
    <t>Central Utility Plant Control System Equipment Upgrade (see attachment in CPMS for high-level scope)</t>
  </si>
  <si>
    <t>Begin RFQ Process</t>
  </si>
  <si>
    <t>Programming (Study)</t>
  </si>
  <si>
    <t>Commisioning</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</si>
  <si>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</si>
  <si>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9/30/20, DL: This Project is Complete……….8/5/20,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</si>
  <si>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Hulen Place Homeless Medical Clinic</t>
  </si>
  <si>
    <t>SOM is acquiring additional space for a medical clinic to assist with the homeless population.</t>
  </si>
  <si>
    <t>Diana Armenta</t>
  </si>
  <si>
    <t>Receive Bids for Projects</t>
  </si>
  <si>
    <t>DM(FY17) Fiber Optic Infrastructure Upgrade</t>
  </si>
  <si>
    <t>Repair, replace and upgrade the fiber optic infrastructure network that includes 50+ buildings across campus. Also includes work to main hubs, sub hubs and make available spare fiber for future utilization.</t>
  </si>
  <si>
    <t>Procurement</t>
  </si>
  <si>
    <t>Re-scope</t>
  </si>
  <si>
    <t>Re-scope/Re-bid</t>
  </si>
  <si>
    <t>In construction by USDA</t>
  </si>
  <si>
    <t>Complete Construction (by USDA)</t>
  </si>
  <si>
    <t>DM(FY17-19) Rivera Library North Wing AHU Replacement</t>
  </si>
  <si>
    <t>In Pre-Programming</t>
  </si>
  <si>
    <t>3586</t>
  </si>
  <si>
    <t>Campus Edges and Entrances Study</t>
  </si>
  <si>
    <t>The purpose of the study is to: • Identify, prioritize enhancements to key circulation corridors, campus gateways, and entrances to enhance • Propose physical planning concepts for roadway corridors included in Study scope to include validating or adjusting concepts previously proposed in the 2016 Physical Master Plan Study • Develop an implementation strategy that will include identifying priorities, preferred phasing, and potential external partnerships and funding opportunities</t>
  </si>
  <si>
    <t>New (10/27/20)</t>
  </si>
  <si>
    <t>Uma Ramasubramanian</t>
  </si>
  <si>
    <t>Receive 100% CD's</t>
  </si>
  <si>
    <t>Contracting</t>
  </si>
  <si>
    <t>3228b</t>
  </si>
  <si>
    <t>Rubidoux Screenhouse Conv</t>
  </si>
  <si>
    <t>Retrofit screenhouse to greenhouse. Replace 6 current screen panels with plastic greenhouse walls Install 2 HVAC systems in the separate rooms.</t>
  </si>
  <si>
    <t>In Design (Phase 2)</t>
  </si>
  <si>
    <t>RPU plan review/design (Phase 2)</t>
  </si>
  <si>
    <t>Arc Flash Assessment Report</t>
  </si>
  <si>
    <t>Receive 100% CD's for Review</t>
  </si>
  <si>
    <t>20P000419</t>
  </si>
  <si>
    <t>20P000446</t>
  </si>
  <si>
    <t>20P000449</t>
  </si>
  <si>
    <t>20P000453</t>
  </si>
  <si>
    <t>20P000463</t>
  </si>
  <si>
    <t>20P000464</t>
  </si>
  <si>
    <t>20P000467</t>
  </si>
  <si>
    <t>20P000468</t>
  </si>
  <si>
    <t>20P000469</t>
  </si>
  <si>
    <t>20P000470</t>
  </si>
  <si>
    <t>21P000037</t>
  </si>
  <si>
    <t>21P000079</t>
  </si>
  <si>
    <t>Paint Only - Paint, patch office 3009 for new Assistant Professor, Miguel Arratia Munoz. Request removal of interior access door and drywall to remove access to office 3011. MIGUEL ARRATIA MUNOZ-NEW FACULTY HIRE 1/01/2020</t>
  </si>
  <si>
    <t>SL5 SKYE RM 0242 - PATCH AND PAINT FOR NEW FACULTY HOLD HOLD</t>
  </si>
  <si>
    <t>Paint Only - Please patch &amp; paint. East wall has holes. Determine if entire room needs repainting to match color. Thank you.</t>
  </si>
  <si>
    <t>SL5 CHUNG 433 - MINOR OFFICE ROOM CHANGE</t>
  </si>
  <si>
    <t>Paint Only</t>
  </si>
  <si>
    <t>SL5 SPIETH 2312 - PATCH &amp; PAINT WALLS</t>
  </si>
  <si>
    <t>2312</t>
  </si>
  <si>
    <t>SL5 CHASS INTN 4047 - FACULTY NEW HIRE PAINT</t>
  </si>
  <si>
    <t>Paint Only - Please paint office CHASS INTN 4047 for faculty new hire in Ethnic Studies, Jasmin Young. Paint and patch to match existing color.</t>
  </si>
  <si>
    <t>4047</t>
  </si>
  <si>
    <t>SL5 CHUNG HALL ROOM 461 - PATCH &amp; PAINT</t>
  </si>
  <si>
    <t>Paint Only - Chung Hall, Fourth Floor, Room 461 Patch &amp; Paint: At minimum, please patch holes in the walls that will be inevitable once the occupant move in and/or move out happen. Follow up with fresh paint. Thank you.</t>
  </si>
  <si>
    <t>461</t>
  </si>
  <si>
    <t>SL5 ARTS 0142 - PAINT OFFICE, NEW FACULTY HIRE -</t>
  </si>
  <si>
    <t>Paint Only - Please patch/paint to existing color office for faculty new hire.</t>
  </si>
  <si>
    <t>142</t>
  </si>
  <si>
    <t>SL5 HMSS 2000 - PAINT OFFICE / CLEAN OFFICE NEW FACULTY HIRE -</t>
  </si>
  <si>
    <t>Paint Only - Patch/paint to existing color Humanities Social Science 2000 for new faculty hire arriving 6/30/2020. Custodial Please clean and wax office floor for faculty new hire arriving 6/30/2020 HMSS 2000</t>
  </si>
  <si>
    <t>2000</t>
  </si>
  <si>
    <t>SL5 HMSS 3001 - PAINT OFFICE CLEAN/WAX FLOOR NEW FACULTY HIRE</t>
  </si>
  <si>
    <t>Paint Only - Paint Shop - Please patch/paint to existing color HUMSS 3001 for faculty new hire. ~ Custodial - Please clean/was HMSS 3001 for faculty new hire arriving September 2020. (trans from 20s026956)</t>
  </si>
  <si>
    <t>3001</t>
  </si>
  <si>
    <t>SL5 WEBBER HALL 1247 - PATCH &amp; PAINT OFFICE FOR BIOMED CHAIR</t>
  </si>
  <si>
    <t>Paint Only - Attn: RON VELOZ - PLEASE RESPOND TO CYNTHIA CAROLINA.  Please patch and paint 1247 Webber Hall. The Biomed Chair is moving into this office when it is available, which should be within 30 days.</t>
  </si>
  <si>
    <t>1247</t>
  </si>
  <si>
    <t>SL5 SPIETH HALL 0364, 361, 363 - PATCH AND PAINT PROBLEM AREAS - AAALAC SITE VISIT</t>
  </si>
  <si>
    <t>364</t>
  </si>
  <si>
    <t>SL5 ARTS 222, 225, 234 - PAINT FACULTY NEW HIRE</t>
  </si>
  <si>
    <t>Please patch/paint to existing color Arts 222, 225, 234 for incoming new faculty.</t>
  </si>
  <si>
    <t>222</t>
  </si>
  <si>
    <t>SL5 HMSS 3210 - PATCH/PAINT</t>
  </si>
  <si>
    <t>SL5 CHUNG HALL OFFICE 427 - PATCH &amp; PAINT</t>
  </si>
  <si>
    <t>427</t>
  </si>
  <si>
    <t>SL5 PSYCHOLOGY V3 - AAALAC INSPECTION PATCH AND PAINT NEEDED</t>
  </si>
  <si>
    <t>Patch and paint V3 vivarium and support areas prior to AAALAC inspection.</t>
  </si>
  <si>
    <t>LESLIE KARPINSKI</t>
  </si>
  <si>
    <t>Todd Ambriz</t>
  </si>
  <si>
    <t>Luis Alvarez / Jackie Rodriguez</t>
  </si>
  <si>
    <t>Jose Wudka</t>
  </si>
  <si>
    <t>Emily Engelschall / Sean Cason</t>
  </si>
  <si>
    <t>20P000218</t>
  </si>
  <si>
    <t>20P000253</t>
  </si>
  <si>
    <t>20P000272</t>
  </si>
  <si>
    <t>20P000317</t>
  </si>
  <si>
    <t>20P000320</t>
  </si>
  <si>
    <t>20P000333</t>
  </si>
  <si>
    <t>20P000366</t>
  </si>
  <si>
    <t>20P000370</t>
  </si>
  <si>
    <t>20P000445</t>
  </si>
  <si>
    <t>21P000001</t>
  </si>
  <si>
    <t>20S027621</t>
  </si>
  <si>
    <t>21P000009</t>
  </si>
  <si>
    <t>21S000997</t>
  </si>
  <si>
    <t>21P000049</t>
  </si>
  <si>
    <t>21P000078</t>
  </si>
  <si>
    <t>21P000083</t>
  </si>
  <si>
    <t>11/19/20 O-ANS: FORWARD TO PD&amp;C - Project costs exceed state regulated FS limit of $50K. 8/5/20, DL: This Project is on hold……….12/11/19: O-ANS: Reassigned as project allotment - priority #5 for Winter 2020. 11/27/19 O-ANS: Placed on Hold for re-prioritization by client for Winter 2020.</t>
  </si>
  <si>
    <t>11/19/20 O-ANS: FORWARD TO PD&amp;C - Project costs exceed state regulated FS limit of $50K.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</si>
  <si>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t>
  </si>
  <si>
    <t>11/19/20: O-ANS - Canceled by FS - Project reason did not meet FS criteria of being directly related to research, research equipment or new faculty modifications. Project can be resubmitted in future prioriization period… 8/5/20, DL: This project is on hold……………3/25/20, DL: Work orders are produced. I will work on scheduling the work when we return back to work……..</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</si>
  <si>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</si>
  <si>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Susanna is working on a cubicle layout. Once we have the information from her. We will schedule the work…………</t>
  </si>
  <si>
    <t>11/19/20: O-ANS - Canceled by FS - Project reason did not meet FS criteria of being directly related to research, research equipment or new faculty modifications. Project can be resubmitted in future prioriization period… 8/5/20, DL: This Project is on hold until further notice……..09/19/19 O-ANS: HOLD FOR WINTER 2020 PER CUSTOMER (LOUIS SANDOVAL) REQUEST. EMAILED PAUL DITTY TO CONFIRM. PAUL 
STATED THIS IS NON-PAINT PROJECT B/C SCOPE OF WORK INCLUDES CARPENTERS AND ELECTRIC SHOPS.</t>
  </si>
  <si>
    <t>11/19/20: O-ANS - Canceled by FS - Customer requested HOLD until future prioritization period. Project can be resubmitted/reopened in future prioriization period. Please retain project # as reference… 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</si>
  <si>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11/19/20: O-ANS - Canceled by FS - Project reason did not meet FS criteria of being directly related to research, research equipment or new faculty modifications. Project can be resubmitted in future prioriization period. Also Existing door is compliant and there are other accessible exits to the building… 8/5/20, DL: This Project is on hold until further notice…….</t>
  </si>
  <si>
    <t>11/19/20 O-ANS: Declined to move forward by FS Admin but may revisit in future prioritization period. 8/5/20, DL: This Project is on hold until further notice…….3/25/20, DL: We are working on floor covering samples that will work for the space.</t>
  </si>
  <si>
    <t>11/19/20: O-ANS - Canceled by FS - Customer requested HOLD until future prioritization period. Project can be resubmitted/reopened in future prioriization period. Please retain project # as reference…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</si>
  <si>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 until further notice…….</t>
  </si>
  <si>
    <t>11/19/20: O-ANS - Canceled by FS - Customer requested HOLD until future prioritization period. Project can be resubmitted/reopened in future prioriization period. Please retain project # as reference… 8/5/20, DL: This Project is on hold until further notice.</t>
  </si>
  <si>
    <t>11/19/20 O-ANS: Project meets FS criteria for completion during FY 20-21. 8/5/20, DL: This Project is on hold until further notice…….</t>
  </si>
  <si>
    <t>11/19/20 O-ANS: Project meets FS criteria for completion during FY 20-21 - Research equipment installation. 8/5/20, DL: This Project is on hold until further notice…….</t>
  </si>
  <si>
    <t>11/19/20 O-ANS: Project meets FS criteria for completion during FY 20-21 - Research equipment insallation. 8/5/20, DL: This Project is on hold until further notice…….Ron V. to send Todd A. and Robert L. an email with an update. The email was sent from Dan to Ron V on 7/31/20…………..</t>
  </si>
  <si>
    <t>SL5 SPIETH 347 - VIVARIUM UPDATE AIR COMPRESSOR</t>
  </si>
  <si>
    <t>VIVARIUM UPDATE AIR COMPRESSOR</t>
  </si>
  <si>
    <t>347</t>
  </si>
  <si>
    <t>ENRICO BAEZ</t>
  </si>
  <si>
    <t>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</si>
  <si>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</si>
  <si>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SL5 BOURNS HALL LAB B256 - EXHAUST SYSTEM</t>
  </si>
  <si>
    <t>EXHAUST SYSTEM</t>
  </si>
  <si>
    <t>B0156</t>
  </si>
  <si>
    <t>SL5 ARTS 245 - LIGHTING UPGRADE/PROJECTOR INSTALLATION</t>
  </si>
  <si>
    <t>LIGHTING UPGRADE/PROJECTOR INSTALLATION</t>
  </si>
  <si>
    <t>245</t>
  </si>
  <si>
    <t>ANDREA HIDALGO</t>
  </si>
  <si>
    <t>SL5 ARTS 150 - EXTERIOR EXTENSION OF SCULPTURE LAB</t>
  </si>
  <si>
    <t>EXTERIOR EXTENSION OF SCULPTURE LAB</t>
  </si>
  <si>
    <t>SL5 SPIETH 1303 - ACTIVATE VACUUM LINES</t>
  </si>
  <si>
    <t>ACTIVATE VACUUM LINES</t>
  </si>
  <si>
    <t>SL5 PIERCE 2232A - MINOR RENOVATIONS CASEWORK SINK UTL LINES</t>
  </si>
  <si>
    <t>MINOR RENOVATIONS CASEWORK SINK UTL LINES</t>
  </si>
  <si>
    <t>2232A</t>
  </si>
  <si>
    <t>KEVIN SIMPSON</t>
  </si>
  <si>
    <t>SL5 SPIETH 2375 / 2375-A - MINOR LAB RENOVATION</t>
  </si>
  <si>
    <t>MINOR LAB RENOVATION</t>
  </si>
  <si>
    <t>2375 / 2375-A</t>
  </si>
  <si>
    <t>SL5 WATKINS HALL 1311 - SPACE RENOVATION PROJECT</t>
  </si>
  <si>
    <t>SPACE RENOVATION PROJECT</t>
  </si>
  <si>
    <t>1311</t>
  </si>
  <si>
    <t>SL5 Entomology 279 - Add Air + Vacuum / Remove Sink + Cabinet</t>
  </si>
  <si>
    <t>Add Air + Vacuum / Remove Sink + Cabinet</t>
  </si>
  <si>
    <t>279</t>
  </si>
  <si>
    <t>SL5 FAWCETT LAB - NEW GROWTH CHAMBER PLACEMENT</t>
  </si>
  <si>
    <t>NEW GROWTH CHAMBER PLACEMENT</t>
  </si>
  <si>
    <t>LINDA WALLING</t>
  </si>
  <si>
    <t>21P000003</t>
  </si>
  <si>
    <t>SL5 KUCR 2 STATION ROOF - ROOF MAINTENANCE SYSTEM INSTALLATION</t>
  </si>
  <si>
    <t>The KUCR Station is consistently experiencing roof leaks, causing the interior  ceiling to bulge in places and leak in others, so a solution to fix this issue is  required. This is a project request to install a monoform roof maintenance system  on the KUCR Station roof. This system will not require a roof replacement and we  understand that abatement will be required for liability purposes. We are  requesting the same roofing system that was used on the KUCR Annex roof project in  spring 2020  For reference: WO# 20W026304. Trent Mabee acted as PM.</t>
  </si>
  <si>
    <t>CC LIND 691</t>
  </si>
  <si>
    <t>MONICA TAYLOR</t>
  </si>
  <si>
    <t>SL5 CHEMICAL SCI ANA'S LAB - GLOVEBOX SYSTEM</t>
  </si>
  <si>
    <t>GLOVEBOX SYSTEM</t>
  </si>
  <si>
    <t>CHEM SCI</t>
  </si>
  <si>
    <t>NATASHA GONZALES</t>
  </si>
  <si>
    <t>21P000019</t>
  </si>
  <si>
    <t>SL5 BOURNS OFFICE A305 - Incoming Faculty/PI Renovations</t>
  </si>
  <si>
    <t>Bourns Office A305 - Install Plank Floor  Please remove old damaged carpet and install new plank floor. Match with that of the ME suite (same floor). Thank you.  Note: Current PI has not moved out. We will contact Facilities once date is known and all items have been removed from  the room.  Questions: ME Department Manager (Interim) - William Bingham - bill@ece.ucr.edu , or Robert Lopez lopezra@engr.ucr.edu</t>
  </si>
  <si>
    <t>A305</t>
  </si>
  <si>
    <t>SL5 MS&amp;E 0071 - MOVE EXHAUST CONNECTION AND INSTALL NEW OUTLETS</t>
  </si>
  <si>
    <t>MOVE EXHAUST CONNECTION AND INSTALL NEW OUTLETS</t>
  </si>
  <si>
    <t>71</t>
  </si>
  <si>
    <t>XI CHEN</t>
  </si>
  <si>
    <t>SL5 MRB - QTY 32 -80 FREEZERS CHILLED CONNECTIONS</t>
  </si>
  <si>
    <t>QTY 32 -80 FREEZERS CHILLED CONNECTIONS</t>
  </si>
  <si>
    <t>SL5 PHYSICS - UPDATE KEYCARD SYSTEM FOR BUILDING</t>
  </si>
  <si>
    <t>UPDATE KEYCARD SYSTEM FOR BUILDING</t>
  </si>
  <si>
    <t>JOSE WUDKA</t>
  </si>
  <si>
    <t>SL5 OLMSTED 2139 SUITE - PATCH AND PAINT</t>
  </si>
  <si>
    <t>FS ANNEX B</t>
  </si>
  <si>
    <t>FS ADMIN</t>
  </si>
  <si>
    <t>21S007221</t>
  </si>
  <si>
    <t>21P000102</t>
  </si>
  <si>
    <t>SL5 SPIETH HALL VIVARIUM - PATCH &amp; PAINT 348, 352 &amp; 363</t>
  </si>
  <si>
    <t>AAALAC Certification updates to rooms 348, 352 &amp; 363</t>
  </si>
  <si>
    <t>348, 352 &amp; 363</t>
  </si>
  <si>
    <t>YURIDIA REYNOSO</t>
  </si>
  <si>
    <t>12/08/20 O-ANS: Customer Dierk Biggs confirmed via email that these room updates are complete.</t>
  </si>
  <si>
    <t>21S008233</t>
  </si>
  <si>
    <t>21s008232</t>
  </si>
  <si>
    <t>20S023644</t>
  </si>
  <si>
    <t>21S008231</t>
  </si>
  <si>
    <t>Bidding Competition</t>
  </si>
  <si>
    <t>Commencing Technical Criteria Phase</t>
  </si>
  <si>
    <t>Completion of Basis of Design</t>
  </si>
  <si>
    <t>Re-bid Lighting Project</t>
  </si>
  <si>
    <t>Receive Submittals</t>
  </si>
  <si>
    <t>Funding &amp; Approval</t>
  </si>
  <si>
    <t>Complete Report-Arc Flash</t>
  </si>
  <si>
    <t>Madison Farm Acquisition</t>
  </si>
  <si>
    <t>Purchase of a 21.14 acre property with 42 shares of gage canal water for Agricultural Operations. Property is located at 2350 &amp; 2450 Madison Ave., Riverside (between Victoria &amp; Cleveland, approximately 7 miles SW of UCR campus).</t>
  </si>
  <si>
    <t>New (12/15/20)</t>
  </si>
  <si>
    <t>Tom Toepfer</t>
  </si>
  <si>
    <t>21P000111</t>
  </si>
  <si>
    <t>SL5 WATKINS 2144 - PATCH, PAINT &amp; NEW FLOORING FOR NEW FACULTY</t>
  </si>
  <si>
    <t>Please patch, paint the room and install new flooring for new faculty member,  Professor Wei Zhao.  He started working July 1, 2020.</t>
  </si>
  <si>
    <t>2144</t>
  </si>
  <si>
    <t>21P000110</t>
  </si>
  <si>
    <t>SL5 WATKINS 2146 - PATCH, PAINT AND NEW FLOORING NEW FACULTY</t>
  </si>
  <si>
    <t>Please patch, paint the room and install new flooring for new faculty member,  Professor Amy Kroska.  She started working July 1, 2020.</t>
  </si>
  <si>
    <t>2146</t>
  </si>
  <si>
    <t>20P000403</t>
  </si>
  <si>
    <t>SL5 OLMSTED 232 - PAINT OFFICE</t>
  </si>
  <si>
    <t>Please fill holes and paint office OLM 2321.  The room is empty for now. Match  existing color (UCR white).</t>
  </si>
  <si>
    <t>2321</t>
  </si>
  <si>
    <t>21P000109</t>
  </si>
  <si>
    <t>SL5 WATKINS HALL 1146 - PATCH, PAINT &amp; NEW FLOORING NEW FACULTY</t>
  </si>
  <si>
    <t>Please patch, paint the room and install new flooring for new faculty member,  Dr. Robert Clark.  He started working July 1, 2020.</t>
  </si>
  <si>
    <t>1146</t>
  </si>
  <si>
    <t>Relocation/Move-in</t>
  </si>
  <si>
    <t>12/7/20, DL: This project will be managed by PD&amp;C…..9/30/20,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</si>
  <si>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12/16/20 O-ANS: Canceled by FS - Project location not serviced as FS CORE location and reason did not meet FS criteria of being directly related to research, research equipment or new faculty modifications. Project can be resubmitted in future prioriization period. Please retain project # as reference. 08/06/20 O-ANS: ON HOLD due to campus closures until further notice.</t>
  </si>
  <si>
    <t>FY 19-20</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</si>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</sst>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sz val="10"/>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b/>
      <sz val="8"/>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ont>
    <font>
      <sz val="11"/>
      <color theme="1"/>
      <name val="Calibri"/>
      <scheme val="minor"/>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3">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6" fillId="0" borderId="0"/>
    <xf numFmtId="0" fontId="35" fillId="0" borderId="0"/>
  </cellStyleXfs>
  <cellXfs count="242">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8"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30" fillId="6" borderId="0" xfId="0" applyFont="1" applyFill="1"/>
    <xf numFmtId="0" fontId="31"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2" fillId="0" borderId="0" xfId="0" applyFont="1" applyFill="1"/>
    <xf numFmtId="0" fontId="32" fillId="0" borderId="0" xfId="0" applyFont="1" applyFill="1" applyAlignment="1" applyProtection="1">
      <alignment horizontal="center"/>
      <protection locked="0"/>
    </xf>
    <xf numFmtId="0" fontId="32" fillId="0" borderId="0" xfId="0" applyFont="1" applyFill="1" applyAlignment="1" applyProtection="1">
      <alignment horizontal="left"/>
      <protection locked="0"/>
    </xf>
    <xf numFmtId="14" fontId="32"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5" fillId="19" borderId="4" xfId="0" applyFont="1" applyFill="1" applyBorder="1" applyAlignment="1">
      <alignment vertical="center"/>
    </xf>
    <xf numFmtId="0" fontId="25" fillId="10" borderId="4" xfId="0" applyFont="1" applyFill="1" applyBorder="1" applyAlignment="1">
      <alignment vertical="center"/>
    </xf>
    <xf numFmtId="0" fontId="33" fillId="19" borderId="4" xfId="0" applyFont="1" applyFill="1" applyBorder="1" applyAlignment="1">
      <alignment vertical="center"/>
    </xf>
    <xf numFmtId="0" fontId="33" fillId="10" borderId="4" xfId="0" applyFont="1" applyFill="1" applyBorder="1" applyAlignment="1">
      <alignment vertical="center"/>
    </xf>
    <xf numFmtId="0" fontId="10" fillId="6" borderId="0" xfId="0" applyFont="1" applyFill="1" applyAlignment="1">
      <alignment horizontal="left"/>
    </xf>
    <xf numFmtId="0" fontId="33" fillId="19" borderId="15" xfId="0" applyFont="1" applyFill="1" applyBorder="1" applyAlignment="1">
      <alignment horizontal="center" vertical="center"/>
    </xf>
    <xf numFmtId="0" fontId="33" fillId="10" borderId="15" xfId="0" applyFont="1" applyFill="1" applyBorder="1" applyAlignment="1">
      <alignment horizontal="center" vertical="center"/>
    </xf>
    <xf numFmtId="0" fontId="2" fillId="5" borderId="4" xfId="0" applyFont="1" applyFill="1" applyBorder="1"/>
    <xf numFmtId="0" fontId="36" fillId="0" borderId="4" xfId="4" applyFont="1" applyBorder="1"/>
    <xf numFmtId="0" fontId="36" fillId="0" borderId="4" xfId="4" applyFont="1" applyBorder="1" applyAlignment="1">
      <alignment wrapText="1"/>
    </xf>
    <xf numFmtId="0" fontId="37"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7" fillId="0" borderId="4" xfId="0" applyFont="1" applyBorder="1" applyAlignment="1">
      <alignment horizontal="left" vertical="center"/>
    </xf>
    <xf numFmtId="0" fontId="39" fillId="0" borderId="0" xfId="0" applyNumberFormat="1" applyFont="1" applyFill="1" applyAlignment="1">
      <alignment horizontal="left"/>
    </xf>
    <xf numFmtId="0" fontId="0" fillId="21" borderId="4" xfId="0" applyFill="1" applyBorder="1"/>
    <xf numFmtId="0" fontId="0" fillId="21" borderId="15" xfId="0" applyFill="1" applyBorder="1"/>
    <xf numFmtId="0" fontId="38" fillId="0" borderId="4" xfId="0" applyFont="1" applyFill="1" applyBorder="1" applyAlignment="1" applyProtection="1">
      <alignment vertical="center"/>
    </xf>
    <xf numFmtId="0" fontId="0" fillId="21" borderId="17" xfId="0" applyFill="1" applyBorder="1"/>
    <xf numFmtId="0" fontId="27" fillId="0" borderId="17" xfId="0" applyFont="1" applyBorder="1" applyAlignment="1">
      <alignment vertical="center"/>
    </xf>
    <xf numFmtId="14" fontId="39" fillId="0" borderId="0" xfId="0" applyNumberFormat="1" applyFont="1"/>
    <xf numFmtId="14" fontId="39"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40" fillId="0" borderId="0" xfId="0" applyFont="1" applyBorder="1" applyAlignment="1">
      <alignment horizontal="left" wrapText="1"/>
    </xf>
    <xf numFmtId="0" fontId="2" fillId="17" borderId="8" xfId="0" applyFont="1" applyFill="1" applyBorder="1" applyAlignment="1">
      <alignment horizontal="center" textRotation="90" wrapText="1"/>
    </xf>
    <xf numFmtId="0" fontId="0" fillId="18" borderId="0" xfId="0" applyNumberFormat="1" applyFill="1" applyAlignment="1">
      <alignment horizontal="center"/>
    </xf>
    <xf numFmtId="0" fontId="41" fillId="0" borderId="0" xfId="0" applyFont="1" applyFill="1"/>
    <xf numFmtId="0" fontId="41" fillId="0" borderId="7" xfId="0" applyNumberFormat="1" applyFont="1" applyFill="1" applyBorder="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2" fillId="0" borderId="0" xfId="0" applyFont="1" applyFill="1"/>
    <xf numFmtId="0" fontId="42" fillId="0" borderId="7" xfId="0" applyNumberFormat="1" applyFont="1" applyFill="1" applyBorder="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43" fillId="0" borderId="0" xfId="0" applyFont="1" applyFill="1"/>
    <xf numFmtId="0" fontId="43" fillId="0" borderId="7" xfId="0" applyNumberFormat="1" applyFont="1" applyFill="1" applyBorder="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0" fontId="43" fillId="0" borderId="0" xfId="0" applyFont="1" applyFill="1" applyBorder="1"/>
    <xf numFmtId="14" fontId="43" fillId="0" borderId="0" xfId="0" applyNumberFormat="1" applyFont="1" applyFill="1" applyBorder="1"/>
    <xf numFmtId="0" fontId="43" fillId="0" borderId="0" xfId="0" applyFont="1" applyFill="1" applyBorder="1" applyAlignment="1" applyProtection="1">
      <alignment horizontal="center"/>
      <protection locked="0"/>
    </xf>
    <xf numFmtId="0" fontId="43" fillId="0" borderId="0" xfId="0" applyFont="1" applyFill="1" applyBorder="1" applyAlignment="1" applyProtection="1">
      <alignment horizontal="left"/>
      <protection locked="0"/>
    </xf>
    <xf numFmtId="0" fontId="0" fillId="0" borderId="7" xfId="0" applyNumberFormat="1" applyFont="1" applyFill="1" applyBorder="1"/>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4" fillId="0" borderId="0" xfId="0" applyFont="1" applyFill="1" applyBorder="1"/>
    <xf numFmtId="0" fontId="44" fillId="0" borderId="7" xfId="0" applyNumberFormat="1" applyFont="1" applyFill="1" applyBorder="1"/>
    <xf numFmtId="14" fontId="44" fillId="0" borderId="0" xfId="0" applyNumberFormat="1" applyFont="1" applyFill="1" applyBorder="1"/>
    <xf numFmtId="0" fontId="44" fillId="0" borderId="0" xfId="0" applyFont="1" applyFill="1" applyBorder="1" applyAlignment="1" applyProtection="1">
      <alignment horizontal="center"/>
      <protection locked="0"/>
    </xf>
    <xf numFmtId="0" fontId="44" fillId="0" borderId="0" xfId="0" applyFont="1" applyFill="1" applyBorder="1" applyAlignment="1" applyProtection="1">
      <alignment horizontal="left"/>
      <protection locked="0"/>
    </xf>
    <xf numFmtId="0" fontId="44" fillId="0" borderId="0" xfId="0" applyFont="1" applyFill="1"/>
    <xf numFmtId="14" fontId="44" fillId="0" borderId="0" xfId="0" applyNumberFormat="1" applyFont="1" applyFill="1"/>
    <xf numFmtId="0" fontId="44" fillId="0" borderId="0" xfId="0" applyFont="1" applyFill="1" applyAlignment="1" applyProtection="1">
      <alignment horizontal="center"/>
      <protection locked="0"/>
    </xf>
    <xf numFmtId="0" fontId="44" fillId="0" borderId="0" xfId="0" applyFont="1" applyFill="1" applyAlignment="1" applyProtection="1">
      <alignment horizontal="left"/>
      <protection locked="0"/>
    </xf>
    <xf numFmtId="0" fontId="0" fillId="0" borderId="0" xfId="0" applyNumberFormat="1" applyFill="1" applyAlignment="1"/>
    <xf numFmtId="0" fontId="45" fillId="0" borderId="0" xfId="0" applyFont="1" applyFill="1"/>
    <xf numFmtId="0" fontId="45" fillId="0" borderId="7" xfId="0" applyNumberFormat="1" applyFont="1" applyFill="1" applyBorder="1"/>
    <xf numFmtId="14" fontId="45" fillId="0" borderId="0" xfId="0" applyNumberFormat="1" applyFont="1" applyFill="1"/>
    <xf numFmtId="0" fontId="45" fillId="0" borderId="0" xfId="0" applyFont="1" applyFill="1" applyAlignment="1" applyProtection="1">
      <alignment horizontal="center"/>
      <protection locked="0"/>
    </xf>
    <xf numFmtId="0" fontId="45" fillId="0" borderId="0" xfId="0" applyFont="1" applyFill="1" applyAlignment="1" applyProtection="1">
      <alignment horizontal="left"/>
      <protection locked="0"/>
    </xf>
    <xf numFmtId="0" fontId="46" fillId="0" borderId="0" xfId="0" applyFont="1" applyFill="1"/>
    <xf numFmtId="0" fontId="46" fillId="0" borderId="7" xfId="0" applyNumberFormat="1" applyFont="1" applyFill="1" applyBorder="1"/>
    <xf numFmtId="14" fontId="46" fillId="0" borderId="0" xfId="0" applyNumberFormat="1" applyFont="1" applyFill="1"/>
    <xf numFmtId="0" fontId="46" fillId="0" borderId="0" xfId="0" applyFont="1" applyFill="1" applyAlignment="1" applyProtection="1">
      <alignment horizontal="center"/>
      <protection locked="0"/>
    </xf>
    <xf numFmtId="0" fontId="46" fillId="0" borderId="0" xfId="0" applyFont="1" applyFill="1" applyAlignment="1" applyProtection="1">
      <alignment horizontal="left"/>
      <protection locked="0"/>
    </xf>
    <xf numFmtId="14" fontId="24" fillId="0" borderId="0" xfId="0" applyNumberFormat="1" applyFont="1" applyFill="1" applyAlignment="1" applyProtection="1">
      <alignment vertical="center"/>
    </xf>
    <xf numFmtId="167" fontId="47" fillId="0" borderId="17" xfId="0" applyNumberFormat="1" applyFont="1" applyBorder="1" applyAlignment="1">
      <alignment horizontal="right" vertical="center"/>
    </xf>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39" fillId="0" borderId="0" xfId="0" applyNumberFormat="1" applyFont="1" applyFill="1" applyBorder="1" applyAlignment="1">
      <alignment horizontal="left"/>
    </xf>
    <xf numFmtId="0" fontId="0" fillId="0" borderId="0" xfId="0" applyNumberFormat="1" applyFill="1" applyBorder="1" applyAlignment="1">
      <alignment horizontal="left"/>
    </xf>
    <xf numFmtId="0" fontId="0" fillId="18" borderId="0" xfId="0" applyNumberFormat="1" applyFill="1" applyBorder="1" applyAlignment="1">
      <alignment horizontal="center"/>
    </xf>
    <xf numFmtId="167" fontId="27" fillId="0" borderId="0" xfId="0" applyNumberFormat="1" applyFont="1" applyAlignment="1">
      <alignment horizontal="right" vertical="center"/>
    </xf>
    <xf numFmtId="0" fontId="0" fillId="0" borderId="17" xfId="0" applyBorder="1"/>
    <xf numFmtId="0" fontId="47" fillId="0" borderId="17" xfId="0" applyFont="1" applyBorder="1" applyAlignment="1">
      <alignment vertical="center"/>
    </xf>
    <xf numFmtId="0" fontId="47" fillId="0" borderId="17" xfId="0" applyFont="1" applyBorder="1" applyAlignment="1">
      <alignment horizontal="right" vertical="center"/>
    </xf>
    <xf numFmtId="167" fontId="47" fillId="0" borderId="0" xfId="0" applyNumberFormat="1" applyFont="1" applyAlignment="1">
      <alignment horizontal="right" vertical="center"/>
    </xf>
    <xf numFmtId="165" fontId="0" fillId="4" borderId="0" xfId="0" applyNumberFormat="1" applyFill="1" applyBorder="1" applyAlignment="1">
      <alignment horizontal="center"/>
    </xf>
    <xf numFmtId="0" fontId="48" fillId="0" borderId="0" xfId="0" applyFont="1" applyFill="1"/>
    <xf numFmtId="0" fontId="48" fillId="0" borderId="7" xfId="0" applyNumberFormat="1" applyFont="1" applyFill="1" applyBorder="1"/>
    <xf numFmtId="14" fontId="48" fillId="0" borderId="0" xfId="0" applyNumberFormat="1" applyFont="1" applyFill="1"/>
    <xf numFmtId="0" fontId="48" fillId="0" borderId="0" xfId="0" applyFont="1" applyFill="1" applyAlignment="1" applyProtection="1">
      <alignment horizontal="center"/>
      <protection locked="0"/>
    </xf>
    <xf numFmtId="0" fontId="48" fillId="0" borderId="0" xfId="0" applyFont="1" applyFill="1" applyAlignment="1" applyProtection="1">
      <alignment horizontal="left"/>
      <protection locked="0"/>
    </xf>
    <xf numFmtId="0" fontId="47" fillId="0" borderId="17" xfId="0" applyFont="1" applyFill="1" applyBorder="1" applyAlignment="1" applyProtection="1">
      <alignment vertical="center"/>
    </xf>
    <xf numFmtId="0" fontId="48" fillId="0" borderId="0" xfId="0" applyFont="1" applyFill="1" applyBorder="1"/>
    <xf numFmtId="0" fontId="47" fillId="0" borderId="22" xfId="0" applyFont="1" applyFill="1" applyBorder="1" applyAlignment="1" applyProtection="1">
      <alignment vertical="center"/>
    </xf>
    <xf numFmtId="14" fontId="48" fillId="0" borderId="0" xfId="0" applyNumberFormat="1" applyFont="1" applyFill="1" applyBorder="1"/>
    <xf numFmtId="0" fontId="48" fillId="0" borderId="0" xfId="0" applyFont="1" applyFill="1" applyBorder="1" applyAlignment="1" applyProtection="1">
      <alignment horizontal="center"/>
      <protection locked="0"/>
    </xf>
    <xf numFmtId="0" fontId="48" fillId="0" borderId="0" xfId="0" applyFont="1" applyFill="1" applyBorder="1" applyAlignment="1" applyProtection="1">
      <alignment horizontal="left"/>
      <protection locked="0"/>
    </xf>
    <xf numFmtId="0" fontId="47" fillId="0" borderId="0" xfId="0" applyFont="1" applyAlignment="1">
      <alignment horizontal="right" vertical="center"/>
    </xf>
    <xf numFmtId="0" fontId="26" fillId="0" borderId="0" xfId="3"/>
    <xf numFmtId="0" fontId="47" fillId="0" borderId="0" xfId="0" applyFont="1" applyBorder="1" applyAlignment="1">
      <alignment horizontal="right" vertical="center"/>
    </xf>
    <xf numFmtId="0" fontId="0" fillId="0" borderId="0" xfId="0" applyBorder="1"/>
    <xf numFmtId="167" fontId="47" fillId="0" borderId="0" xfId="0" applyNumberFormat="1" applyFont="1" applyBorder="1" applyAlignment="1">
      <alignment horizontal="right" vertical="center"/>
    </xf>
    <xf numFmtId="0" fontId="47" fillId="0" borderId="22" xfId="0" applyFont="1" applyBorder="1" applyAlignment="1">
      <alignment vertical="center"/>
    </xf>
    <xf numFmtId="0" fontId="34" fillId="16" borderId="0" xfId="2" applyFont="1" applyFill="1" applyBorder="1" applyAlignment="1">
      <alignment horizontal="center" vertical="center"/>
    </xf>
    <xf numFmtId="0" fontId="34" fillId="13" borderId="10" xfId="0" applyFont="1" applyFill="1" applyBorder="1" applyAlignment="1">
      <alignment horizontal="center" vertical="center" wrapText="1"/>
    </xf>
    <xf numFmtId="0" fontId="34" fillId="13" borderId="0" xfId="0" applyFont="1" applyFill="1" applyBorder="1" applyAlignment="1">
      <alignment horizontal="center" vertical="center" wrapText="1"/>
    </xf>
    <xf numFmtId="0" fontId="34"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29" fillId="18" borderId="10" xfId="2" applyFont="1" applyFill="1" applyBorder="1" applyAlignment="1">
      <alignment horizontal="center"/>
    </xf>
    <xf numFmtId="0" fontId="29" fillId="18" borderId="0" xfId="2" applyFont="1" applyFill="1" applyBorder="1" applyAlignment="1">
      <alignment horizontal="center"/>
    </xf>
    <xf numFmtId="0" fontId="10" fillId="6" borderId="0" xfId="0" applyFont="1" applyFill="1" applyAlignment="1">
      <alignment horizontal="left" vertical="center" wrapText="1"/>
    </xf>
    <xf numFmtId="0" fontId="27" fillId="0" borderId="4" xfId="0" applyFont="1" applyBorder="1" applyAlignment="1">
      <alignment horizontal="left" vertical="center"/>
    </xf>
    <xf numFmtId="0" fontId="25" fillId="10" borderId="4" xfId="0" applyFont="1" applyFill="1" applyBorder="1" applyAlignment="1">
      <alignment horizontal="center" vertical="center"/>
    </xf>
    <xf numFmtId="0" fontId="0" fillId="0" borderId="4" xfId="0" applyBorder="1" applyAlignment="1">
      <alignment horizontal="left"/>
    </xf>
    <xf numFmtId="0" fontId="25" fillId="19" borderId="4" xfId="0" applyFont="1" applyFill="1" applyBorder="1" applyAlignment="1">
      <alignment horizontal="center"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2">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numFmt numFmtId="0" formatCode="General"/>
      <fill>
        <patternFill patternType="solid">
          <fgColor indexed="64"/>
          <bgColor theme="2" tint="-0.249977111117893"/>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auto="1"/>
      </font>
      <fill>
        <patternFill>
          <bgColor theme="6"/>
        </patternFill>
      </fill>
    </dxf>
    <dxf>
      <font>
        <color theme="0"/>
      </font>
      <fill>
        <patternFill>
          <bgColor theme="4"/>
        </patternFill>
      </fill>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91</c:v>
                </c:pt>
                <c:pt idx="1">
                  <c:v>60</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S158" totalsRowShown="0" headerRowDxfId="127" headerRowBorderDxfId="126">
  <autoFilter ref="A7:S158" xr:uid="{00000000-0009-0000-0100-000005000000}"/>
  <sortState xmlns:xlrd2="http://schemas.microsoft.com/office/spreadsheetml/2017/richdata2" ref="A8:S158">
    <sortCondition ref="A7:A158"/>
  </sortState>
  <tableColumns count="19">
    <tableColumn id="1" xr3:uid="{00000000-0010-0000-0000-000001000000}" name="Organization" dataDxfId="125" dataCellStyle="Normal"/>
    <tableColumn id="8" xr3:uid="{00000000-0010-0000-0000-000008000000}" name="Project Ref No." dataDxfId="124" dataCellStyle="Normal"/>
    <tableColumn id="22" xr3:uid="{00000000-0010-0000-0000-000016000000}" name="Project Service Unit" dataDxfId="123" dataCellStyle="Normal"/>
    <tableColumn id="3" xr3:uid="{00000000-0010-0000-0000-000003000000}" name="Project Title" dataDxfId="122" dataCellStyle="Normal"/>
    <tableColumn id="5" xr3:uid="{00000000-0010-0000-0000-000005000000}" name="Building" dataDxfId="121" dataCellStyle="Normal"/>
    <tableColumn id="6" xr3:uid="{00000000-0010-0000-0000-000006000000}" name="Room" dataDxfId="120" dataCellStyle="Normal"/>
    <tableColumn id="15" xr3:uid="{00000000-0010-0000-0000-00000F000000}" name="Request Date" dataDxfId="119" dataCellStyle="Normal"/>
    <tableColumn id="23" xr3:uid="{00000000-0010-0000-0000-000017000000}" name="Current Status" dataDxfId="118" dataCellStyle="Normal"/>
    <tableColumn id="16" xr3:uid="{00000000-0010-0000-0000-000010000000}" name="Next Steps" dataDxfId="117" dataCellStyle="Normal"/>
    <tableColumn id="17" xr3:uid="{00000000-0010-0000-0000-000011000000}" name="START Date" dataDxfId="116" dataCellStyle="Normal"/>
    <tableColumn id="18" xr3:uid="{00000000-0010-0000-0000-000012000000}" name="COMPLETE Date" dataDxfId="115" dataCellStyle="Normal"/>
    <tableColumn id="2" xr3:uid="{00000000-0010-0000-0000-000002000000}" name="Project Description" dataDxfId="114" dataCellStyle="Normal"/>
    <tableColumn id="26" xr3:uid="{00000000-0010-0000-0000-00001A000000}" name="PD&amp;C Org Priority No." dataDxfId="113" dataCellStyle="Normal"/>
    <tableColumn id="24" xr3:uid="{00000000-0010-0000-0000-000018000000}" name="FS Org Priority No." dataDxfId="112" dataCellStyle="Normal"/>
    <tableColumn id="14" xr3:uid="{00000000-0010-0000-0000-00000E000000}" name="For New Faculty Hire?" dataDxfId="111" dataCellStyle="Normal"/>
    <tableColumn id="9" xr3:uid="{00000000-0010-0000-0000-000009000000}" name="FS Org Prior. Quarter &amp; Year" dataDxfId="110"/>
    <tableColumn id="4" xr3:uid="{00000000-0010-0000-0000-000004000000}" name="Contact / Requestor" dataDxfId="109" dataCellStyle="Normal"/>
    <tableColumn id="7" xr3:uid="{00000000-0010-0000-0000-000007000000}" name="Proj Manager" dataDxfId="108" dataCellStyle="Normal"/>
    <tableColumn id="10" xr3:uid="{869788E7-510D-4C25-B4D5-A490841DC77F}" name="Chronology" dataDxfId="107"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236" totalsRowShown="0" dataDxfId="85">
  <autoFilter ref="A4:N236" xr:uid="{00000000-0009-0000-0100-000003000000}"/>
  <sortState xmlns:xlrd2="http://schemas.microsoft.com/office/spreadsheetml/2017/richdata2" ref="A5:N236">
    <sortCondition ref="B4:B236"/>
  </sortState>
  <tableColumns count="14">
    <tableColumn id="1" xr3:uid="{00000000-0010-0000-0100-000001000000}" name="Organization" dataDxfId="84"/>
    <tableColumn id="2" xr3:uid="{00000000-0010-0000-0100-000002000000}" name="Project Ref No." dataDxfId="83"/>
    <tableColumn id="3" xr3:uid="{00000000-0010-0000-0100-000003000000}" name="Project Service Unit" dataDxfId="82"/>
    <tableColumn id="4" xr3:uid="{00000000-0010-0000-0100-000004000000}" name="Project Title" dataDxfId="81"/>
    <tableColumn id="5" xr3:uid="{00000000-0010-0000-0100-000005000000}" name="Building" dataDxfId="80"/>
    <tableColumn id="6" xr3:uid="{00000000-0010-0000-0100-000006000000}" name="Room" dataDxfId="79"/>
    <tableColumn id="7" xr3:uid="{00000000-0010-0000-0100-000007000000}" name="Request Date" dataDxfId="78"/>
    <tableColumn id="8" xr3:uid="{00000000-0010-0000-0100-000008000000}" name="Current Status" dataDxfId="77"/>
    <tableColumn id="9" xr3:uid="{00000000-0010-0000-0100-000009000000}" name="Completed Date" dataDxfId="76"/>
    <tableColumn id="10" xr3:uid="{00000000-0010-0000-0100-00000A000000}" name="Fiscal Year" dataDxfId="75"/>
    <tableColumn id="11" xr3:uid="{00000000-0010-0000-0100-00000B000000}" name="FS Org Priority No." dataDxfId="74"/>
    <tableColumn id="12" xr3:uid="{00000000-0010-0000-0100-00000C000000}" name="For New Faculty Hire?" dataDxfId="73"/>
    <tableColumn id="13" xr3:uid="{00000000-0010-0000-0100-00000D000000}" name="Contact" dataDxfId="72"/>
    <tableColumn id="14" xr3:uid="{00000000-0010-0000-0100-00000E000000}" name="Proj Manager" dataDxfId="7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763" totalsRowShown="0" headerRowDxfId="68" dataDxfId="67" dataCellStyle="Normal">
  <autoFilter ref="A1:AO763" xr:uid="{00000000-0009-0000-0100-000001000000}">
    <filterColumn colId="38">
      <filters>
        <dateGroupItem year="2020" month="12" day="16" dateTimeGrouping="day"/>
      </filters>
    </filterColumn>
  </autoFilter>
  <tableColumns count="41">
    <tableColumn id="4" xr3:uid="{00000000-0010-0000-0400-000004000000}" name="Proj_Ref_No" dataDxfId="66" dataCellStyle="Normal"/>
    <tableColumn id="26" xr3:uid="{00000000-0010-0000-0400-00001A000000}" name="CPMS_No" dataDxfId="65"/>
    <tableColumn id="27" xr3:uid="{00000000-0010-0000-0400-00001B000000}" name="Work_Order_No" dataDxfId="64"/>
    <tableColumn id="25" xr3:uid="{00000000-0010-0000-0400-000019000000}" name="IRT" dataDxfId="63"/>
    <tableColumn id="1" xr3:uid="{00000000-0010-0000-0400-000001000000}" name="Org" dataDxfId="62" dataCellStyle="Normal"/>
    <tableColumn id="5" xr3:uid="{00000000-0010-0000-0400-000005000000}" name="Project_Title" dataDxfId="61" dataCellStyle="Normal"/>
    <tableColumn id="6" xr3:uid="{00000000-0010-0000-0400-000006000000}" name="Project_Description" dataDxfId="60" dataCellStyle="Normal"/>
    <tableColumn id="7" xr3:uid="{00000000-0010-0000-0400-000007000000}" name="Building" dataDxfId="59" dataCellStyle="Normal"/>
    <tableColumn id="8" xr3:uid="{00000000-0010-0000-0400-000008000000}" name="Room" dataDxfId="58" dataCellStyle="Normal"/>
    <tableColumn id="11" xr3:uid="{00000000-0010-0000-0400-00000B000000}" name="Current_Status" dataDxfId="57" dataCellStyle="Normal"/>
    <tableColumn id="29" xr3:uid="{00000000-0010-0000-0400-00001D000000}" name="Org_Leadership" dataDxfId="56"/>
    <tableColumn id="31" xr3:uid="{00000000-0010-0000-0400-00001F000000}" name="Org_Contact (Prioritization Designate)" dataDxfId="55"/>
    <tableColumn id="9" xr3:uid="{00000000-0010-0000-0400-000009000000}" name="Contact" dataDxfId="54" dataCellStyle="Normal"/>
    <tableColumn id="32" xr3:uid="{00000000-0010-0000-0400-000020000000}" name="Contact_2" dataDxfId="53"/>
    <tableColumn id="12" xr3:uid="{00000000-0010-0000-0400-00000C000000}" name="Proj_Mgr" dataDxfId="52" dataCellStyle="Normal"/>
    <tableColumn id="2" xr3:uid="{00000000-0010-0000-0400-000002000000}" name="Org_Priority" dataDxfId="51" dataCellStyle="Normal"/>
    <tableColumn id="3" xr3:uid="{00000000-0010-0000-0400-000003000000}" name="FS_Priority" dataDxfId="50" dataCellStyle="Normal"/>
    <tableColumn id="30" xr3:uid="{00000000-0010-0000-0400-00001E000000}" name="FS_Priority_Last" dataDxfId="49"/>
    <tableColumn id="18" xr3:uid="{00000000-0010-0000-0400-000012000000}" name="For_Faculty_Hire" dataDxfId="48" dataCellStyle="Normal"/>
    <tableColumn id="13" xr3:uid="{00000000-0010-0000-0400-00000D000000}" name="Approved_Budget" dataDxfId="47" dataCellStyle="Normal"/>
    <tableColumn id="14" xr3:uid="{00000000-0010-0000-0400-00000E000000}" name="FS_Recharge_Costs" dataDxfId="46" dataCellStyle="Normal"/>
    <tableColumn id="10" xr3:uid="{00000000-0010-0000-0400-00000A000000}" name="Project_Initiated" dataDxfId="45" dataCellStyle="Normal"/>
    <tableColumn id="15" xr3:uid="{00000000-0010-0000-0400-00000F000000}" name="Next_Major_Milestone" dataDxfId="44" dataCellStyle="Normal"/>
    <tableColumn id="16" xr3:uid="{00000000-0010-0000-0400-000010000000}" name="Const_Start" dataDxfId="43" dataCellStyle="Normal"/>
    <tableColumn id="17" xr3:uid="{00000000-0010-0000-0400-000011000000}" name="Construction_Completion" dataDxfId="42" dataCellStyle="Normal"/>
    <tableColumn id="21" xr3:uid="{00000000-0010-0000-0400-000015000000}" name="Impact_Description" dataDxfId="41" dataCellStyle="Normal"/>
    <tableColumn id="19" xr3:uid="{00000000-0010-0000-0400-000013000000}" name="Impact_Date_Start" dataDxfId="40" dataCellStyle="Normal"/>
    <tableColumn id="20" xr3:uid="{00000000-0010-0000-0400-000014000000}" name="Impact_Date_End" dataDxfId="39" dataCellStyle="Normal"/>
    <tableColumn id="34" xr3:uid="{00000000-0010-0000-0400-000022000000}" name="PM_Notes" dataDxfId="38"/>
    <tableColumn id="36" xr3:uid="{00000000-0010-0000-0400-000024000000}" name="Scope_Date" dataDxfId="37"/>
    <tableColumn id="37" xr3:uid="{00000000-0010-0000-0400-000025000000}" name="Scope_Reviewer" dataDxfId="36"/>
    <tableColumn id="38" xr3:uid="{00000000-0010-0000-0400-000026000000}" name="Scope_Notes" dataDxfId="35"/>
    <tableColumn id="39" xr3:uid="{00000000-0010-0000-0400-000027000000}" name="Scope_Complete" dataDxfId="34"/>
    <tableColumn id="35" xr3:uid="{00000000-0010-0000-0400-000023000000}" name="Completed Date" dataDxfId="33"/>
    <tableColumn id="40" xr3:uid="{73C0CDA3-1D80-45CA-94F7-0278FBBA333C}" name="Quarter Submitted" dataDxfId="32"/>
    <tableColumn id="23" xr3:uid="{00000000-0010-0000-0400-000017000000}" name="Owner" dataDxfId="31">
      <calculatedColumnFormula>IF(LEN(A2)&gt;6,"FS","PD&amp;C")</calculatedColumnFormula>
    </tableColumn>
    <tableColumn id="24" xr3:uid="{00000000-0010-0000-0400-000018000000}" name="IRT?" dataDxfId="30">
      <calculatedColumnFormula>ISNUMBER(SEARCH("IRT",Table1[[#This Row],[Current_Status]]))</calculatedColumnFormula>
    </tableColumn>
    <tableColumn id="28" xr3:uid="{00000000-0010-0000-0400-00001C000000}" name="Requested Year" dataDxfId="29">
      <calculatedColumnFormula>YEAR(Table1[[#This Row],[Project_Initiated]])</calculatedColumnFormula>
    </tableColumn>
    <tableColumn id="22" xr3:uid="{00000000-0010-0000-0400-000016000000}" name="Data Pulled On" dataDxfId="28" dataCellStyle="Normal"/>
    <tableColumn id="33" xr3:uid="{00000000-0010-0000-0400-000021000000}" name="FY" dataDxfId="27"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26"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10" dataDxfId="9" tableBorderDxfId="8"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7" dataCellStyle="Normal"/>
    <tableColumn id="2" xr3:uid="{00000000-0010-0000-0200-000002000000}" name="Quarter Prioritized" dataDxfId="6"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5" headerRowBorderDxfId="4" tableBorderDxfId="3" totalsRowBorderDxfId="2">
  <autoFilter ref="AA1:AB18" xr:uid="{84602A47-A19F-491E-98CB-9D9381C6CC3E}"/>
  <sortState xmlns:xlrd2="http://schemas.microsoft.com/office/spreadsheetml/2017/richdata2" ref="AA2:AB18">
    <sortCondition ref="AB1:AB18"/>
  </sortState>
  <tableColumns count="2">
    <tableColumn id="1" xr3:uid="{DC166594-426C-41FE-8654-705197668BBA}" name="Quarter" dataDxfId="1"/>
    <tableColumn id="2" xr3:uid="{E2ED75B9-E667-4DA8-8729-B97662E30F28}" name="Chronology"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58"/>
  <sheetViews>
    <sheetView tabSelected="1" zoomScale="90" zoomScaleNormal="90" zoomScalePageLayoutView="85" workbookViewId="0">
      <selection activeCell="J16" sqref="J16"/>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 min="19" max="19" width="9.28515625" hidden="1" customWidth="1"/>
  </cols>
  <sheetData>
    <row r="1" spans="1:19" s="5" customFormat="1" ht="36.75" x14ac:dyDescent="0.7">
      <c r="A1" s="31" t="s">
        <v>3453</v>
      </c>
      <c r="B1" s="16"/>
      <c r="C1" s="16"/>
      <c r="D1" s="16"/>
      <c r="E1" s="16"/>
      <c r="F1" s="16"/>
      <c r="G1" s="26"/>
      <c r="H1" s="27"/>
      <c r="I1" s="16"/>
      <c r="J1" s="26"/>
      <c r="K1" s="26"/>
      <c r="L1" s="26"/>
      <c r="M1" s="26"/>
      <c r="N1" s="16"/>
      <c r="O1" s="16"/>
      <c r="P1" s="16"/>
      <c r="Q1" s="16"/>
      <c r="R1" s="16"/>
    </row>
    <row r="2" spans="1:19" s="13" customFormat="1" ht="19.5" customHeight="1" x14ac:dyDescent="0.35">
      <c r="A2" s="16"/>
      <c r="B2" s="16"/>
      <c r="C2" s="16"/>
      <c r="D2" s="5"/>
      <c r="E2" s="16"/>
      <c r="F2" s="16"/>
      <c r="G2" s="26"/>
      <c r="H2" s="27"/>
      <c r="I2" s="16"/>
      <c r="J2" s="26"/>
      <c r="K2" s="26"/>
      <c r="L2" s="26"/>
      <c r="M2" s="26"/>
      <c r="N2" s="16"/>
      <c r="O2" s="16"/>
      <c r="P2" s="16"/>
      <c r="Q2" s="16"/>
      <c r="R2" s="16"/>
    </row>
    <row r="3" spans="1:19" s="13" customFormat="1" ht="19.5" customHeight="1" x14ac:dyDescent="0.35">
      <c r="A3" s="16"/>
      <c r="B3" s="16"/>
      <c r="C3" s="16"/>
      <c r="D3" s="5"/>
      <c r="E3" s="16"/>
      <c r="F3" s="16"/>
      <c r="G3" s="56" t="s">
        <v>2487</v>
      </c>
      <c r="H3" s="57"/>
      <c r="I3" s="58">
        <f>COUNTIF(Table5[Project Service Unit],"PD&amp;C")</f>
        <v>91</v>
      </c>
      <c r="J3" s="5"/>
      <c r="K3" s="26"/>
      <c r="L3" s="26"/>
      <c r="M3" s="26"/>
      <c r="N3" s="16"/>
      <c r="O3" s="16"/>
      <c r="P3" s="16"/>
      <c r="Q3" s="16"/>
      <c r="R3" s="16"/>
    </row>
    <row r="4" spans="1:19" s="13" customFormat="1" ht="19.5" customHeight="1" x14ac:dyDescent="0.35">
      <c r="A4" s="16"/>
      <c r="B4" s="16"/>
      <c r="C4" s="16"/>
      <c r="D4" s="16"/>
      <c r="E4" s="16"/>
      <c r="F4" s="16"/>
      <c r="G4" s="42" t="s">
        <v>2488</v>
      </c>
      <c r="H4" s="43"/>
      <c r="I4" s="44">
        <f>COUNTIF(Table5[Project Service Unit],"FS")</f>
        <v>60</v>
      </c>
      <c r="J4" s="5"/>
      <c r="K4" s="26"/>
      <c r="L4" s="26"/>
      <c r="M4" s="26"/>
      <c r="N4" s="16"/>
      <c r="O4" s="16"/>
      <c r="P4" s="16"/>
      <c r="Q4" s="16"/>
      <c r="R4" s="16"/>
    </row>
    <row r="5" spans="1:19" s="13" customFormat="1" ht="15" customHeight="1" x14ac:dyDescent="0.35">
      <c r="A5" s="16"/>
      <c r="B5" s="16"/>
      <c r="C5" s="16"/>
      <c r="D5" s="5"/>
      <c r="E5" s="5"/>
      <c r="F5" s="5"/>
      <c r="G5" s="28"/>
      <c r="H5" s="29"/>
      <c r="I5" s="5"/>
      <c r="J5" s="28"/>
      <c r="K5" s="28"/>
      <c r="L5" s="28"/>
      <c r="M5" s="28"/>
      <c r="N5" s="5"/>
      <c r="O5" s="5"/>
      <c r="P5" s="5"/>
      <c r="Q5" s="5"/>
      <c r="R5" s="28"/>
    </row>
    <row r="6" spans="1:19" s="11" customFormat="1" ht="42.75" customHeight="1" x14ac:dyDescent="0.3">
      <c r="A6" s="40" t="s">
        <v>163</v>
      </c>
      <c r="B6" s="41">
        <v>44181</v>
      </c>
      <c r="C6" s="223" t="s">
        <v>142</v>
      </c>
      <c r="D6" s="223"/>
      <c r="E6" s="223"/>
      <c r="F6" s="223"/>
      <c r="G6" s="224" t="s">
        <v>141</v>
      </c>
      <c r="H6" s="225"/>
      <c r="I6" s="225"/>
      <c r="J6" s="225"/>
      <c r="K6" s="226"/>
      <c r="L6" s="225" t="s">
        <v>134</v>
      </c>
      <c r="M6" s="225"/>
      <c r="N6" s="225"/>
      <c r="O6" s="225"/>
      <c r="P6" s="225"/>
      <c r="Q6" s="225"/>
      <c r="R6" s="225"/>
      <c r="S6" s="141" t="s">
        <v>3452</v>
      </c>
    </row>
    <row r="7" spans="1:19" s="1" customFormat="1" ht="75.75" thickBot="1" x14ac:dyDescent="0.3">
      <c r="A7" s="6" t="s">
        <v>126</v>
      </c>
      <c r="B7" s="20" t="s">
        <v>127</v>
      </c>
      <c r="C7" s="21" t="s">
        <v>140</v>
      </c>
      <c r="D7" s="7" t="s">
        <v>128</v>
      </c>
      <c r="E7" s="7" t="s">
        <v>6</v>
      </c>
      <c r="F7" s="8" t="s">
        <v>7</v>
      </c>
      <c r="G7" s="19" t="s">
        <v>143</v>
      </c>
      <c r="H7" s="9" t="s">
        <v>130</v>
      </c>
      <c r="I7" s="7" t="s">
        <v>168</v>
      </c>
      <c r="J7" s="10" t="s">
        <v>169</v>
      </c>
      <c r="K7" s="18" t="s">
        <v>170</v>
      </c>
      <c r="L7" s="21" t="s">
        <v>129</v>
      </c>
      <c r="M7" s="59" t="s">
        <v>521</v>
      </c>
      <c r="N7" s="47" t="s">
        <v>522</v>
      </c>
      <c r="O7" s="47" t="s">
        <v>173</v>
      </c>
      <c r="P7" s="47" t="s">
        <v>3369</v>
      </c>
      <c r="Q7" s="7" t="s">
        <v>2542</v>
      </c>
      <c r="R7" s="8" t="s">
        <v>131</v>
      </c>
      <c r="S7" s="142" t="s">
        <v>3451</v>
      </c>
    </row>
    <row r="8" spans="1:19" ht="15.75" thickTop="1" x14ac:dyDescent="0.25">
      <c r="A8" s="72" t="s">
        <v>21</v>
      </c>
      <c r="B8" s="202" t="s">
        <v>24</v>
      </c>
      <c r="C8" s="73" t="s">
        <v>2539</v>
      </c>
      <c r="D8" s="72" t="s">
        <v>25</v>
      </c>
      <c r="E8" s="72" t="s">
        <v>3838</v>
      </c>
      <c r="F8" s="72" t="s">
        <v>179</v>
      </c>
      <c r="G8" s="24">
        <v>41739</v>
      </c>
      <c r="H8" s="72" t="s">
        <v>91</v>
      </c>
      <c r="I8" s="72" t="s">
        <v>4070</v>
      </c>
      <c r="J8" s="25" t="s">
        <v>179</v>
      </c>
      <c r="K8" s="25" t="s">
        <v>179</v>
      </c>
      <c r="L8" s="73" t="s">
        <v>2843</v>
      </c>
      <c r="M8" s="74">
        <v>3</v>
      </c>
      <c r="N8" s="74" t="s">
        <v>179</v>
      </c>
      <c r="O8" s="74" t="s">
        <v>179</v>
      </c>
      <c r="P8" s="120" t="s">
        <v>179</v>
      </c>
      <c r="Q8" s="75" t="s">
        <v>2844</v>
      </c>
      <c r="R8" s="75" t="s">
        <v>2845</v>
      </c>
      <c r="S8" s="143" t="s">
        <v>179</v>
      </c>
    </row>
    <row r="9" spans="1:19" x14ac:dyDescent="0.25">
      <c r="A9" s="72" t="s">
        <v>21</v>
      </c>
      <c r="B9" s="202" t="s">
        <v>3855</v>
      </c>
      <c r="C9" s="73" t="s">
        <v>2539</v>
      </c>
      <c r="D9" s="72" t="s">
        <v>3856</v>
      </c>
      <c r="E9" s="72" t="s">
        <v>179</v>
      </c>
      <c r="F9" s="72" t="s">
        <v>179</v>
      </c>
      <c r="G9" s="24">
        <v>42327</v>
      </c>
      <c r="H9" s="72" t="s">
        <v>4060</v>
      </c>
      <c r="I9" s="72" t="s">
        <v>4060</v>
      </c>
      <c r="J9" s="25" t="s">
        <v>179</v>
      </c>
      <c r="K9" s="25" t="s">
        <v>179</v>
      </c>
      <c r="L9" s="73" t="s">
        <v>4119</v>
      </c>
      <c r="M9" s="74">
        <v>99</v>
      </c>
      <c r="N9" s="74" t="s">
        <v>179</v>
      </c>
      <c r="O9" s="74" t="s">
        <v>179</v>
      </c>
      <c r="P9" s="120" t="s">
        <v>179</v>
      </c>
      <c r="Q9" s="75" t="s">
        <v>22</v>
      </c>
      <c r="R9" s="75" t="s">
        <v>56</v>
      </c>
      <c r="S9" s="143" t="s">
        <v>179</v>
      </c>
    </row>
    <row r="10" spans="1:19" x14ac:dyDescent="0.25">
      <c r="A10" s="72" t="s">
        <v>21</v>
      </c>
      <c r="B10" s="202" t="s">
        <v>23</v>
      </c>
      <c r="C10" s="73" t="s">
        <v>2539</v>
      </c>
      <c r="D10" s="72" t="s">
        <v>2504</v>
      </c>
      <c r="E10" s="72" t="s">
        <v>210</v>
      </c>
      <c r="F10" s="72" t="s">
        <v>179</v>
      </c>
      <c r="G10" s="24">
        <v>43335</v>
      </c>
      <c r="H10" s="72" t="s">
        <v>91</v>
      </c>
      <c r="I10" s="72" t="s">
        <v>3468</v>
      </c>
      <c r="J10" s="25" t="s">
        <v>179</v>
      </c>
      <c r="K10" s="25" t="s">
        <v>179</v>
      </c>
      <c r="L10" s="73" t="s">
        <v>4118</v>
      </c>
      <c r="M10" s="74">
        <v>2</v>
      </c>
      <c r="N10" s="74" t="s">
        <v>179</v>
      </c>
      <c r="O10" s="74" t="s">
        <v>179</v>
      </c>
      <c r="P10" s="120" t="s">
        <v>179</v>
      </c>
      <c r="Q10" s="75" t="s">
        <v>2842</v>
      </c>
      <c r="R10" s="75" t="s">
        <v>97</v>
      </c>
      <c r="S10" s="143" t="s">
        <v>179</v>
      </c>
    </row>
    <row r="11" spans="1:19" x14ac:dyDescent="0.25">
      <c r="A11" s="72" t="s">
        <v>21</v>
      </c>
      <c r="B11" s="202" t="s">
        <v>3557</v>
      </c>
      <c r="C11" s="73" t="s">
        <v>444</v>
      </c>
      <c r="D11" s="72" t="s">
        <v>3558</v>
      </c>
      <c r="E11" s="72" t="s">
        <v>280</v>
      </c>
      <c r="F11" s="72" t="s">
        <v>324</v>
      </c>
      <c r="G11" s="24">
        <v>43773</v>
      </c>
      <c r="H11" s="72" t="s">
        <v>2486</v>
      </c>
      <c r="I11" s="72" t="s">
        <v>179</v>
      </c>
      <c r="J11" s="25" t="s">
        <v>179</v>
      </c>
      <c r="K11" s="25" t="s">
        <v>179</v>
      </c>
      <c r="L11" s="73" t="s">
        <v>3793</v>
      </c>
      <c r="M11" s="74" t="s">
        <v>179</v>
      </c>
      <c r="N11" s="74" t="s">
        <v>184</v>
      </c>
      <c r="O11" s="74" t="s">
        <v>179</v>
      </c>
      <c r="P11" s="120" t="s">
        <v>3448</v>
      </c>
      <c r="Q11" s="75" t="s">
        <v>2839</v>
      </c>
      <c r="R11" s="75" t="s">
        <v>152</v>
      </c>
      <c r="S11" s="143">
        <v>10</v>
      </c>
    </row>
    <row r="12" spans="1:19" x14ac:dyDescent="0.25">
      <c r="A12" s="72" t="s">
        <v>43</v>
      </c>
      <c r="B12" s="202" t="s">
        <v>44</v>
      </c>
      <c r="C12" s="73" t="s">
        <v>2539</v>
      </c>
      <c r="D12" s="72" t="s">
        <v>2582</v>
      </c>
      <c r="E12" s="72" t="s">
        <v>151</v>
      </c>
      <c r="F12" s="72" t="s">
        <v>179</v>
      </c>
      <c r="G12" s="24">
        <v>43194</v>
      </c>
      <c r="H12" s="72" t="s">
        <v>3878</v>
      </c>
      <c r="I12" s="72" t="s">
        <v>3459</v>
      </c>
      <c r="J12" s="25">
        <v>43770</v>
      </c>
      <c r="K12" s="25">
        <v>44197</v>
      </c>
      <c r="L12" s="73" t="s">
        <v>2883</v>
      </c>
      <c r="M12" s="74">
        <v>4</v>
      </c>
      <c r="N12" s="74" t="s">
        <v>179</v>
      </c>
      <c r="O12" s="74" t="s">
        <v>179</v>
      </c>
      <c r="P12" s="120" t="s">
        <v>179</v>
      </c>
      <c r="Q12" s="75" t="s">
        <v>2882</v>
      </c>
      <c r="R12" s="75" t="s">
        <v>99</v>
      </c>
      <c r="S12" s="143" t="s">
        <v>179</v>
      </c>
    </row>
    <row r="13" spans="1:19" x14ac:dyDescent="0.25">
      <c r="A13" s="72" t="s">
        <v>43</v>
      </c>
      <c r="B13" s="202" t="s">
        <v>3585</v>
      </c>
      <c r="C13" s="73" t="s">
        <v>444</v>
      </c>
      <c r="D13" s="72" t="s">
        <v>3586</v>
      </c>
      <c r="E13" s="72" t="s">
        <v>246</v>
      </c>
      <c r="F13" s="72" t="s">
        <v>3030</v>
      </c>
      <c r="G13" s="24">
        <v>43774</v>
      </c>
      <c r="H13" s="72" t="s">
        <v>2492</v>
      </c>
      <c r="I13" s="72" t="s">
        <v>179</v>
      </c>
      <c r="J13" s="25" t="s">
        <v>179</v>
      </c>
      <c r="K13" s="25" t="s">
        <v>179</v>
      </c>
      <c r="L13" s="73" t="s">
        <v>4022</v>
      </c>
      <c r="M13" s="74" t="s">
        <v>179</v>
      </c>
      <c r="N13" s="74" t="s">
        <v>2736</v>
      </c>
      <c r="O13" s="74" t="s">
        <v>179</v>
      </c>
      <c r="P13" s="120" t="s">
        <v>3449</v>
      </c>
      <c r="Q13" s="75" t="s">
        <v>2872</v>
      </c>
      <c r="R13" s="75" t="s">
        <v>152</v>
      </c>
      <c r="S13" s="143">
        <v>14</v>
      </c>
    </row>
    <row r="14" spans="1:19" x14ac:dyDescent="0.25">
      <c r="A14" s="72" t="s">
        <v>43</v>
      </c>
      <c r="B14" s="202" t="s">
        <v>3581</v>
      </c>
      <c r="C14" s="73" t="s">
        <v>444</v>
      </c>
      <c r="D14" s="72" t="s">
        <v>3582</v>
      </c>
      <c r="E14" s="72" t="s">
        <v>246</v>
      </c>
      <c r="F14" s="72" t="s">
        <v>3583</v>
      </c>
      <c r="G14" s="24">
        <v>43784</v>
      </c>
      <c r="H14" s="72" t="s">
        <v>2486</v>
      </c>
      <c r="I14" s="72" t="s">
        <v>179</v>
      </c>
      <c r="J14" s="25" t="s">
        <v>179</v>
      </c>
      <c r="K14" s="25" t="s">
        <v>179</v>
      </c>
      <c r="L14" s="73" t="s">
        <v>3891</v>
      </c>
      <c r="M14" s="74" t="s">
        <v>179</v>
      </c>
      <c r="N14" s="74" t="s">
        <v>153</v>
      </c>
      <c r="O14" s="74" t="s">
        <v>179</v>
      </c>
      <c r="P14" s="120" t="s">
        <v>3448</v>
      </c>
      <c r="Q14" s="75" t="s">
        <v>2927</v>
      </c>
      <c r="R14" s="75" t="s">
        <v>152</v>
      </c>
      <c r="S14" s="143">
        <v>10</v>
      </c>
    </row>
    <row r="15" spans="1:19" x14ac:dyDescent="0.25">
      <c r="A15" s="72" t="s">
        <v>43</v>
      </c>
      <c r="B15" s="202" t="s">
        <v>4212</v>
      </c>
      <c r="C15" s="73" t="s">
        <v>444</v>
      </c>
      <c r="D15" s="72" t="s">
        <v>4249</v>
      </c>
      <c r="E15" s="72" t="s">
        <v>246</v>
      </c>
      <c r="F15" s="72" t="s">
        <v>4251</v>
      </c>
      <c r="G15" s="24">
        <v>43810</v>
      </c>
      <c r="H15" s="72" t="s">
        <v>2492</v>
      </c>
      <c r="I15" s="72" t="s">
        <v>179</v>
      </c>
      <c r="J15" s="25" t="s">
        <v>179</v>
      </c>
      <c r="K15" s="25" t="s">
        <v>179</v>
      </c>
      <c r="L15" s="73" t="s">
        <v>4250</v>
      </c>
      <c r="M15" s="74" t="s">
        <v>179</v>
      </c>
      <c r="N15" s="74" t="s">
        <v>184</v>
      </c>
      <c r="O15" s="74" t="s">
        <v>179</v>
      </c>
      <c r="P15" s="120" t="s">
        <v>3449</v>
      </c>
      <c r="Q15" s="75" t="s">
        <v>2869</v>
      </c>
      <c r="R15" s="75" t="s">
        <v>3085</v>
      </c>
      <c r="S15" s="143">
        <v>14</v>
      </c>
    </row>
    <row r="16" spans="1:19" x14ac:dyDescent="0.25">
      <c r="A16" s="72" t="s">
        <v>43</v>
      </c>
      <c r="B16" s="202" t="s">
        <v>3900</v>
      </c>
      <c r="C16" s="73" t="s">
        <v>444</v>
      </c>
      <c r="D16" s="72" t="s">
        <v>3901</v>
      </c>
      <c r="E16" s="72" t="s">
        <v>246</v>
      </c>
      <c r="F16" s="72" t="s">
        <v>3902</v>
      </c>
      <c r="G16" s="24">
        <v>43840</v>
      </c>
      <c r="H16" s="72" t="s">
        <v>2515</v>
      </c>
      <c r="I16" s="72" t="s">
        <v>179</v>
      </c>
      <c r="J16" s="25" t="s">
        <v>179</v>
      </c>
      <c r="K16" s="25" t="s">
        <v>179</v>
      </c>
      <c r="L16" s="73" t="s">
        <v>4173</v>
      </c>
      <c r="M16" s="74" t="s">
        <v>179</v>
      </c>
      <c r="N16" s="74" t="s">
        <v>512</v>
      </c>
      <c r="O16" s="74" t="s">
        <v>2508</v>
      </c>
      <c r="P16" s="120" t="s">
        <v>3449</v>
      </c>
      <c r="Q16" s="75" t="s">
        <v>2871</v>
      </c>
      <c r="R16" s="75" t="s">
        <v>3899</v>
      </c>
      <c r="S16" s="143">
        <v>14</v>
      </c>
    </row>
    <row r="17" spans="1:19" x14ac:dyDescent="0.25">
      <c r="A17" s="72" t="s">
        <v>43</v>
      </c>
      <c r="B17" s="202" t="s">
        <v>3903</v>
      </c>
      <c r="C17" s="73" t="s">
        <v>444</v>
      </c>
      <c r="D17" s="72" t="s">
        <v>4174</v>
      </c>
      <c r="E17" s="72" t="s">
        <v>784</v>
      </c>
      <c r="F17" s="72" t="s">
        <v>3904</v>
      </c>
      <c r="G17" s="24">
        <v>43874</v>
      </c>
      <c r="H17" s="72" t="s">
        <v>2515</v>
      </c>
      <c r="I17" s="72" t="s">
        <v>179</v>
      </c>
      <c r="J17" s="25" t="s">
        <v>179</v>
      </c>
      <c r="K17" s="25" t="s">
        <v>179</v>
      </c>
      <c r="L17" s="73" t="s">
        <v>4175</v>
      </c>
      <c r="M17" s="74" t="s">
        <v>179</v>
      </c>
      <c r="N17" s="74" t="s">
        <v>512</v>
      </c>
      <c r="O17" s="74" t="s">
        <v>2508</v>
      </c>
      <c r="P17" s="120" t="s">
        <v>3449</v>
      </c>
      <c r="Q17" s="75" t="s">
        <v>3905</v>
      </c>
      <c r="R17" s="75" t="s">
        <v>3899</v>
      </c>
      <c r="S17" s="143">
        <v>14</v>
      </c>
    </row>
    <row r="18" spans="1:19" x14ac:dyDescent="0.25">
      <c r="A18" s="72" t="s">
        <v>43</v>
      </c>
      <c r="B18" s="202" t="s">
        <v>4161</v>
      </c>
      <c r="C18" s="73" t="s">
        <v>444</v>
      </c>
      <c r="D18" s="72" t="s">
        <v>4181</v>
      </c>
      <c r="E18" s="72" t="s">
        <v>784</v>
      </c>
      <c r="F18" s="72" t="s">
        <v>4183</v>
      </c>
      <c r="G18" s="24">
        <v>43993</v>
      </c>
      <c r="H18" s="72" t="s">
        <v>2515</v>
      </c>
      <c r="I18" s="72" t="s">
        <v>179</v>
      </c>
      <c r="J18" s="25" t="s">
        <v>179</v>
      </c>
      <c r="K18" s="25" t="s">
        <v>179</v>
      </c>
      <c r="L18" s="73" t="s">
        <v>4182</v>
      </c>
      <c r="M18" s="74" t="s">
        <v>179</v>
      </c>
      <c r="N18" s="74" t="s">
        <v>512</v>
      </c>
      <c r="O18" s="74" t="s">
        <v>2508</v>
      </c>
      <c r="P18" s="120" t="s">
        <v>3449</v>
      </c>
      <c r="Q18" s="75" t="s">
        <v>2871</v>
      </c>
      <c r="R18" s="75" t="s">
        <v>3899</v>
      </c>
      <c r="S18" s="143">
        <v>14</v>
      </c>
    </row>
    <row r="19" spans="1:19" x14ac:dyDescent="0.25">
      <c r="A19" s="72" t="s">
        <v>43</v>
      </c>
      <c r="B19" s="202" t="s">
        <v>4169</v>
      </c>
      <c r="C19" s="73" t="s">
        <v>444</v>
      </c>
      <c r="D19" s="72" t="s">
        <v>4202</v>
      </c>
      <c r="E19" s="72" t="s">
        <v>784</v>
      </c>
      <c r="F19" s="72" t="s">
        <v>4203</v>
      </c>
      <c r="G19" s="24">
        <v>44043</v>
      </c>
      <c r="H19" s="72" t="s">
        <v>2515</v>
      </c>
      <c r="I19" s="72" t="s">
        <v>179</v>
      </c>
      <c r="J19" s="25" t="s">
        <v>179</v>
      </c>
      <c r="K19" s="25" t="s">
        <v>179</v>
      </c>
      <c r="L19" s="73" t="s">
        <v>4175</v>
      </c>
      <c r="M19" s="74" t="s">
        <v>179</v>
      </c>
      <c r="N19" s="74" t="s">
        <v>512</v>
      </c>
      <c r="O19" s="74" t="s">
        <v>2508</v>
      </c>
      <c r="P19" s="120" t="s">
        <v>3449</v>
      </c>
      <c r="Q19" s="75" t="s">
        <v>2871</v>
      </c>
      <c r="R19" s="75" t="s">
        <v>3899</v>
      </c>
      <c r="S19" s="143">
        <v>14</v>
      </c>
    </row>
    <row r="20" spans="1:19" x14ac:dyDescent="0.25">
      <c r="A20" s="72" t="s">
        <v>43</v>
      </c>
      <c r="B20" s="202" t="s">
        <v>4224</v>
      </c>
      <c r="C20" s="73" t="s">
        <v>444</v>
      </c>
      <c r="D20" s="72" t="s">
        <v>4289</v>
      </c>
      <c r="E20" s="72" t="s">
        <v>151</v>
      </c>
      <c r="F20" s="72" t="s">
        <v>4291</v>
      </c>
      <c r="G20" s="24">
        <v>44049</v>
      </c>
      <c r="H20" s="72" t="s">
        <v>2492</v>
      </c>
      <c r="I20" s="72" t="s">
        <v>179</v>
      </c>
      <c r="J20" s="25" t="s">
        <v>179</v>
      </c>
      <c r="K20" s="25" t="s">
        <v>179</v>
      </c>
      <c r="L20" s="73" t="s">
        <v>4290</v>
      </c>
      <c r="M20" s="74" t="s">
        <v>179</v>
      </c>
      <c r="N20" s="74" t="s">
        <v>153</v>
      </c>
      <c r="O20" s="74" t="s">
        <v>179</v>
      </c>
      <c r="P20" s="120" t="s">
        <v>3449</v>
      </c>
      <c r="Q20" s="75" t="s">
        <v>4292</v>
      </c>
      <c r="R20" s="75" t="s">
        <v>3085</v>
      </c>
      <c r="S20" s="143">
        <v>14</v>
      </c>
    </row>
    <row r="21" spans="1:19" x14ac:dyDescent="0.25">
      <c r="A21" s="72" t="s">
        <v>43</v>
      </c>
      <c r="B21" s="202" t="s">
        <v>4223</v>
      </c>
      <c r="C21" s="73" t="s">
        <v>444</v>
      </c>
      <c r="D21" s="72" t="s">
        <v>4286</v>
      </c>
      <c r="E21" s="72" t="s">
        <v>246</v>
      </c>
      <c r="F21" s="72" t="s">
        <v>4288</v>
      </c>
      <c r="G21" s="24">
        <v>44032</v>
      </c>
      <c r="H21" s="72" t="s">
        <v>2492</v>
      </c>
      <c r="I21" s="72" t="s">
        <v>179</v>
      </c>
      <c r="J21" s="25" t="s">
        <v>179</v>
      </c>
      <c r="K21" s="25" t="s">
        <v>179</v>
      </c>
      <c r="L21" s="73" t="s">
        <v>4287</v>
      </c>
      <c r="M21" s="74" t="s">
        <v>179</v>
      </c>
      <c r="N21" s="74" t="s">
        <v>200</v>
      </c>
      <c r="O21" s="74" t="s">
        <v>2508</v>
      </c>
      <c r="P21" s="120" t="s">
        <v>3449</v>
      </c>
      <c r="Q21" s="75" t="s">
        <v>2871</v>
      </c>
      <c r="R21" s="75" t="s">
        <v>152</v>
      </c>
      <c r="S21" s="143">
        <v>14</v>
      </c>
    </row>
    <row r="22" spans="1:19" x14ac:dyDescent="0.25">
      <c r="A22" s="72" t="s">
        <v>3371</v>
      </c>
      <c r="B22" s="202" t="s">
        <v>81</v>
      </c>
      <c r="C22" s="73" t="s">
        <v>2539</v>
      </c>
      <c r="D22" s="72" t="s">
        <v>82</v>
      </c>
      <c r="E22" s="72" t="s">
        <v>69</v>
      </c>
      <c r="F22" s="72" t="s">
        <v>179</v>
      </c>
      <c r="G22" s="24">
        <v>42258</v>
      </c>
      <c r="H22" s="72" t="s">
        <v>2860</v>
      </c>
      <c r="I22" s="72" t="s">
        <v>3147</v>
      </c>
      <c r="J22" s="25">
        <v>43467</v>
      </c>
      <c r="K22" s="25">
        <v>44317</v>
      </c>
      <c r="L22" s="73" t="s">
        <v>83</v>
      </c>
      <c r="M22" s="74">
        <v>15</v>
      </c>
      <c r="N22" s="74" t="s">
        <v>179</v>
      </c>
      <c r="O22" s="74" t="s">
        <v>179</v>
      </c>
      <c r="P22" s="120" t="s">
        <v>179</v>
      </c>
      <c r="Q22" s="75" t="s">
        <v>2890</v>
      </c>
      <c r="R22" s="75" t="s">
        <v>2845</v>
      </c>
      <c r="S22" s="143" t="s">
        <v>179</v>
      </c>
    </row>
    <row r="23" spans="1:19" x14ac:dyDescent="0.25">
      <c r="A23" s="72" t="s">
        <v>3371</v>
      </c>
      <c r="B23" s="202" t="s">
        <v>78</v>
      </c>
      <c r="C23" s="73" t="s">
        <v>2539</v>
      </c>
      <c r="D23" s="72" t="s">
        <v>79</v>
      </c>
      <c r="E23" s="72" t="s">
        <v>254</v>
      </c>
      <c r="F23" s="72" t="s">
        <v>179</v>
      </c>
      <c r="G23" s="24">
        <v>42402</v>
      </c>
      <c r="H23" s="72" t="s">
        <v>4081</v>
      </c>
      <c r="I23" s="72" t="s">
        <v>27</v>
      </c>
      <c r="J23" s="25">
        <v>44197</v>
      </c>
      <c r="K23" s="25">
        <v>45139</v>
      </c>
      <c r="L23" s="73" t="s">
        <v>4080</v>
      </c>
      <c r="M23" s="74">
        <v>12</v>
      </c>
      <c r="N23" s="74" t="s">
        <v>179</v>
      </c>
      <c r="O23" s="74" t="s">
        <v>179</v>
      </c>
      <c r="P23" s="120" t="s">
        <v>179</v>
      </c>
      <c r="Q23" s="75" t="s">
        <v>28</v>
      </c>
      <c r="R23" s="75" t="s">
        <v>253</v>
      </c>
      <c r="S23" s="143" t="s">
        <v>179</v>
      </c>
    </row>
    <row r="24" spans="1:19" x14ac:dyDescent="0.25">
      <c r="A24" s="72" t="s">
        <v>3371</v>
      </c>
      <c r="B24" s="202" t="s">
        <v>70</v>
      </c>
      <c r="C24" s="73" t="s">
        <v>2539</v>
      </c>
      <c r="D24" s="72" t="s">
        <v>71</v>
      </c>
      <c r="E24" s="72" t="s">
        <v>179</v>
      </c>
      <c r="F24" s="72" t="s">
        <v>179</v>
      </c>
      <c r="G24" s="24">
        <v>42515</v>
      </c>
      <c r="H24" s="72" t="s">
        <v>4339</v>
      </c>
      <c r="I24" s="72" t="s">
        <v>4129</v>
      </c>
      <c r="J24" s="25">
        <v>43617</v>
      </c>
      <c r="K24" s="25">
        <v>44157</v>
      </c>
      <c r="L24" s="73" t="s">
        <v>3037</v>
      </c>
      <c r="M24" s="74">
        <v>6</v>
      </c>
      <c r="N24" s="74" t="s">
        <v>179</v>
      </c>
      <c r="O24" s="74" t="s">
        <v>179</v>
      </c>
      <c r="P24" s="120" t="s">
        <v>179</v>
      </c>
      <c r="Q24" s="75" t="s">
        <v>2859</v>
      </c>
      <c r="R24" s="75" t="s">
        <v>253</v>
      </c>
      <c r="S24" s="143" t="s">
        <v>179</v>
      </c>
    </row>
    <row r="25" spans="1:19" x14ac:dyDescent="0.25">
      <c r="A25" s="72" t="s">
        <v>3371</v>
      </c>
      <c r="B25" s="202" t="s">
        <v>62</v>
      </c>
      <c r="C25" s="73" t="s">
        <v>2539</v>
      </c>
      <c r="D25" s="72" t="s">
        <v>3460</v>
      </c>
      <c r="E25" s="72" t="s">
        <v>179</v>
      </c>
      <c r="F25" s="72" t="s">
        <v>179</v>
      </c>
      <c r="G25" s="24">
        <v>42720</v>
      </c>
      <c r="H25" s="72" t="s">
        <v>2857</v>
      </c>
      <c r="I25" s="72" t="s">
        <v>41</v>
      </c>
      <c r="J25" s="25">
        <v>44287</v>
      </c>
      <c r="K25" s="25">
        <v>44470</v>
      </c>
      <c r="L25" s="73" t="s">
        <v>2886</v>
      </c>
      <c r="M25" s="74">
        <v>99</v>
      </c>
      <c r="N25" s="74" t="s">
        <v>179</v>
      </c>
      <c r="O25" s="74" t="s">
        <v>179</v>
      </c>
      <c r="P25" s="120" t="s">
        <v>179</v>
      </c>
      <c r="Q25" s="75" t="s">
        <v>2887</v>
      </c>
      <c r="R25" s="75" t="s">
        <v>2856</v>
      </c>
      <c r="S25" s="143" t="s">
        <v>179</v>
      </c>
    </row>
    <row r="26" spans="1:19" x14ac:dyDescent="0.25">
      <c r="A26" s="72" t="s">
        <v>3371</v>
      </c>
      <c r="B26" s="202" t="s">
        <v>63</v>
      </c>
      <c r="C26" s="73" t="s">
        <v>2539</v>
      </c>
      <c r="D26" s="72" t="s">
        <v>64</v>
      </c>
      <c r="E26" s="72" t="s">
        <v>179</v>
      </c>
      <c r="F26" s="72" t="s">
        <v>179</v>
      </c>
      <c r="G26" s="24">
        <v>42725</v>
      </c>
      <c r="H26" s="72" t="s">
        <v>2855</v>
      </c>
      <c r="I26" s="72" t="s">
        <v>4315</v>
      </c>
      <c r="J26" s="25">
        <v>44228</v>
      </c>
      <c r="K26" s="25">
        <v>44317</v>
      </c>
      <c r="L26" s="73" t="s">
        <v>4072</v>
      </c>
      <c r="M26" s="74">
        <v>4</v>
      </c>
      <c r="N26" s="74" t="s">
        <v>179</v>
      </c>
      <c r="O26" s="74" t="s">
        <v>179</v>
      </c>
      <c r="P26" s="120" t="s">
        <v>179</v>
      </c>
      <c r="Q26" s="75" t="s">
        <v>65</v>
      </c>
      <c r="R26" s="75" t="s">
        <v>97</v>
      </c>
      <c r="S26" s="143" t="s">
        <v>179</v>
      </c>
    </row>
    <row r="27" spans="1:19" x14ac:dyDescent="0.25">
      <c r="A27" s="72" t="s">
        <v>3371</v>
      </c>
      <c r="B27" s="202" t="s">
        <v>76</v>
      </c>
      <c r="C27" s="73" t="s">
        <v>2539</v>
      </c>
      <c r="D27" s="72" t="s">
        <v>77</v>
      </c>
      <c r="E27" s="72" t="s">
        <v>179</v>
      </c>
      <c r="F27" s="72" t="s">
        <v>179</v>
      </c>
      <c r="G27" s="24">
        <v>42887</v>
      </c>
      <c r="H27" s="72" t="s">
        <v>2860</v>
      </c>
      <c r="I27" s="72" t="s">
        <v>30</v>
      </c>
      <c r="J27" s="25">
        <v>43770</v>
      </c>
      <c r="K27" s="25">
        <v>44409</v>
      </c>
      <c r="L27" s="73" t="s">
        <v>4083</v>
      </c>
      <c r="M27" s="74">
        <v>11</v>
      </c>
      <c r="N27" s="74" t="s">
        <v>179</v>
      </c>
      <c r="O27" s="74" t="s">
        <v>179</v>
      </c>
      <c r="P27" s="120" t="s">
        <v>179</v>
      </c>
      <c r="Q27" s="75" t="s">
        <v>2859</v>
      </c>
      <c r="R27" s="75" t="s">
        <v>157</v>
      </c>
      <c r="S27" s="143" t="s">
        <v>179</v>
      </c>
    </row>
    <row r="28" spans="1:19" x14ac:dyDescent="0.25">
      <c r="A28" s="72" t="s">
        <v>3371</v>
      </c>
      <c r="B28" s="202" t="s">
        <v>55</v>
      </c>
      <c r="C28" s="73" t="s">
        <v>2539</v>
      </c>
      <c r="D28" s="72" t="s">
        <v>3791</v>
      </c>
      <c r="E28" s="72" t="s">
        <v>179</v>
      </c>
      <c r="F28" s="72" t="s">
        <v>179</v>
      </c>
      <c r="G28" s="24">
        <v>43072</v>
      </c>
      <c r="H28" s="72" t="s">
        <v>91</v>
      </c>
      <c r="I28" s="72" t="s">
        <v>91</v>
      </c>
      <c r="J28" s="25" t="s">
        <v>179</v>
      </c>
      <c r="K28" s="25" t="s">
        <v>179</v>
      </c>
      <c r="L28" s="73" t="s">
        <v>2891</v>
      </c>
      <c r="M28" s="74">
        <v>16</v>
      </c>
      <c r="N28" s="74" t="s">
        <v>179</v>
      </c>
      <c r="O28" s="74" t="s">
        <v>179</v>
      </c>
      <c r="P28" s="120" t="s">
        <v>179</v>
      </c>
      <c r="Q28" s="75" t="s">
        <v>56</v>
      </c>
      <c r="R28" s="75" t="s">
        <v>2856</v>
      </c>
      <c r="S28" s="143" t="s">
        <v>179</v>
      </c>
    </row>
    <row r="29" spans="1:19" x14ac:dyDescent="0.25">
      <c r="A29" s="72" t="s">
        <v>3371</v>
      </c>
      <c r="B29" s="202" t="s">
        <v>54</v>
      </c>
      <c r="C29" s="73" t="s">
        <v>2539</v>
      </c>
      <c r="D29" s="72" t="s">
        <v>2583</v>
      </c>
      <c r="E29" s="72" t="s">
        <v>252</v>
      </c>
      <c r="F29" s="72" t="s">
        <v>179</v>
      </c>
      <c r="G29" s="24">
        <v>43072</v>
      </c>
      <c r="H29" s="72" t="s">
        <v>2860</v>
      </c>
      <c r="I29" s="72" t="s">
        <v>30</v>
      </c>
      <c r="J29" s="25">
        <v>43952</v>
      </c>
      <c r="K29" s="25">
        <v>44197</v>
      </c>
      <c r="L29" s="73" t="s">
        <v>2889</v>
      </c>
      <c r="M29" s="74">
        <v>14</v>
      </c>
      <c r="N29" s="74" t="s">
        <v>179</v>
      </c>
      <c r="O29" s="74" t="s">
        <v>179</v>
      </c>
      <c r="P29" s="120" t="s">
        <v>179</v>
      </c>
      <c r="Q29" s="75" t="s">
        <v>157</v>
      </c>
      <c r="R29" s="75" t="s">
        <v>3415</v>
      </c>
      <c r="S29" s="143" t="s">
        <v>179</v>
      </c>
    </row>
    <row r="30" spans="1:19" x14ac:dyDescent="0.25">
      <c r="A30" s="72" t="s">
        <v>3371</v>
      </c>
      <c r="B30" s="202" t="s">
        <v>57</v>
      </c>
      <c r="C30" s="73" t="s">
        <v>2539</v>
      </c>
      <c r="D30" s="72" t="s">
        <v>58</v>
      </c>
      <c r="E30" s="72" t="s">
        <v>179</v>
      </c>
      <c r="F30" s="72" t="s">
        <v>179</v>
      </c>
      <c r="G30" s="24">
        <v>43334</v>
      </c>
      <c r="H30" s="72" t="s">
        <v>60</v>
      </c>
      <c r="I30" s="72" t="s">
        <v>60</v>
      </c>
      <c r="J30" s="25">
        <v>44013</v>
      </c>
      <c r="K30" s="25">
        <v>44166</v>
      </c>
      <c r="L30" s="73" t="s">
        <v>4073</v>
      </c>
      <c r="M30" s="74">
        <v>17</v>
      </c>
      <c r="N30" s="74" t="s">
        <v>179</v>
      </c>
      <c r="O30" s="74" t="s">
        <v>179</v>
      </c>
      <c r="P30" s="120" t="s">
        <v>179</v>
      </c>
      <c r="Q30" s="75" t="s">
        <v>59</v>
      </c>
      <c r="R30" s="75" t="s">
        <v>99</v>
      </c>
      <c r="S30" s="143" t="s">
        <v>179</v>
      </c>
    </row>
    <row r="31" spans="1:19" x14ac:dyDescent="0.25">
      <c r="A31" s="72" t="s">
        <v>3371</v>
      </c>
      <c r="B31" s="202" t="s">
        <v>46</v>
      </c>
      <c r="C31" s="73" t="s">
        <v>2539</v>
      </c>
      <c r="D31" s="72" t="s">
        <v>2495</v>
      </c>
      <c r="E31" s="72" t="s">
        <v>179</v>
      </c>
      <c r="F31" s="72" t="s">
        <v>179</v>
      </c>
      <c r="G31" s="24">
        <v>43297</v>
      </c>
      <c r="H31" s="72" t="s">
        <v>4097</v>
      </c>
      <c r="I31" s="72" t="s">
        <v>2635</v>
      </c>
      <c r="J31" s="25" t="s">
        <v>179</v>
      </c>
      <c r="K31" s="25" t="s">
        <v>179</v>
      </c>
      <c r="L31" s="73" t="s">
        <v>47</v>
      </c>
      <c r="M31" s="74">
        <v>12</v>
      </c>
      <c r="N31" s="74" t="s">
        <v>179</v>
      </c>
      <c r="O31" s="74" t="s">
        <v>179</v>
      </c>
      <c r="P31" s="120" t="s">
        <v>179</v>
      </c>
      <c r="Q31" s="75" t="s">
        <v>48</v>
      </c>
      <c r="R31" s="75" t="s">
        <v>250</v>
      </c>
      <c r="S31" s="143" t="s">
        <v>179</v>
      </c>
    </row>
    <row r="32" spans="1:19" x14ac:dyDescent="0.25">
      <c r="A32" s="72" t="s">
        <v>3371</v>
      </c>
      <c r="B32" s="202" t="s">
        <v>49</v>
      </c>
      <c r="C32" s="73" t="s">
        <v>2539</v>
      </c>
      <c r="D32" s="72" t="s">
        <v>50</v>
      </c>
      <c r="E32" s="72" t="s">
        <v>179</v>
      </c>
      <c r="F32" s="72" t="s">
        <v>179</v>
      </c>
      <c r="G32" s="24">
        <v>43297</v>
      </c>
      <c r="H32" s="72" t="s">
        <v>91</v>
      </c>
      <c r="I32" s="72" t="s">
        <v>4059</v>
      </c>
      <c r="J32" s="25" t="s">
        <v>179</v>
      </c>
      <c r="K32" s="25" t="s">
        <v>179</v>
      </c>
      <c r="L32" s="73" t="s">
        <v>51</v>
      </c>
      <c r="M32" s="74">
        <v>17</v>
      </c>
      <c r="N32" s="74" t="s">
        <v>179</v>
      </c>
      <c r="O32" s="74" t="s">
        <v>179</v>
      </c>
      <c r="P32" s="120" t="s">
        <v>179</v>
      </c>
      <c r="Q32" s="75" t="s">
        <v>52</v>
      </c>
      <c r="R32" s="75" t="s">
        <v>52</v>
      </c>
      <c r="S32" s="143" t="s">
        <v>179</v>
      </c>
    </row>
    <row r="33" spans="1:19" x14ac:dyDescent="0.25">
      <c r="A33" s="72" t="s">
        <v>3371</v>
      </c>
      <c r="B33" s="202" t="s">
        <v>3907</v>
      </c>
      <c r="C33" s="73" t="s">
        <v>2539</v>
      </c>
      <c r="D33" s="72" t="s">
        <v>3908</v>
      </c>
      <c r="E33" s="72" t="s">
        <v>179</v>
      </c>
      <c r="F33" s="72" t="s">
        <v>179</v>
      </c>
      <c r="G33" s="24">
        <v>43901</v>
      </c>
      <c r="H33" s="72" t="s">
        <v>2857</v>
      </c>
      <c r="I33" s="72" t="s">
        <v>4150</v>
      </c>
      <c r="J33" s="25">
        <v>44256</v>
      </c>
      <c r="K33" s="25">
        <v>44317</v>
      </c>
      <c r="L33" s="73" t="s">
        <v>3909</v>
      </c>
      <c r="M33" s="74">
        <v>19</v>
      </c>
      <c r="N33" s="74" t="s">
        <v>179</v>
      </c>
      <c r="O33" s="74" t="s">
        <v>179</v>
      </c>
      <c r="P33" s="120" t="s">
        <v>179</v>
      </c>
      <c r="Q33" s="75" t="s">
        <v>3910</v>
      </c>
      <c r="R33" s="75" t="s">
        <v>97</v>
      </c>
      <c r="S33" s="143" t="s">
        <v>179</v>
      </c>
    </row>
    <row r="34" spans="1:19" x14ac:dyDescent="0.25">
      <c r="A34" s="72" t="s">
        <v>3371</v>
      </c>
      <c r="B34" s="202" t="s">
        <v>3105</v>
      </c>
      <c r="C34" s="73" t="s">
        <v>2539</v>
      </c>
      <c r="D34" s="72" t="s">
        <v>4001</v>
      </c>
      <c r="E34" s="72" t="s">
        <v>179</v>
      </c>
      <c r="F34" s="72" t="s">
        <v>179</v>
      </c>
      <c r="G34" s="24">
        <v>42340</v>
      </c>
      <c r="H34" s="72" t="s">
        <v>2855</v>
      </c>
      <c r="I34" s="72" t="s">
        <v>27</v>
      </c>
      <c r="J34" s="25">
        <v>44197</v>
      </c>
      <c r="K34" s="25">
        <v>44256</v>
      </c>
      <c r="L34" s="73" t="s">
        <v>80</v>
      </c>
      <c r="M34" s="74">
        <v>13</v>
      </c>
      <c r="N34" s="74" t="s">
        <v>179</v>
      </c>
      <c r="O34" s="74" t="s">
        <v>179</v>
      </c>
      <c r="P34" s="120" t="s">
        <v>179</v>
      </c>
      <c r="Q34" s="75" t="s">
        <v>52</v>
      </c>
      <c r="R34" s="75" t="s">
        <v>56</v>
      </c>
      <c r="S34" s="143" t="s">
        <v>179</v>
      </c>
    </row>
    <row r="35" spans="1:19" x14ac:dyDescent="0.25">
      <c r="A35" s="72" t="s">
        <v>3371</v>
      </c>
      <c r="B35" s="202" t="s">
        <v>3106</v>
      </c>
      <c r="C35" s="73" t="s">
        <v>2539</v>
      </c>
      <c r="D35" s="72" t="s">
        <v>4001</v>
      </c>
      <c r="E35" s="72" t="s">
        <v>179</v>
      </c>
      <c r="F35" s="72" t="s">
        <v>179</v>
      </c>
      <c r="G35" s="24">
        <v>42340</v>
      </c>
      <c r="H35" s="72" t="s">
        <v>2857</v>
      </c>
      <c r="I35" s="72" t="s">
        <v>4066</v>
      </c>
      <c r="J35" s="25" t="s">
        <v>179</v>
      </c>
      <c r="K35" s="25" t="s">
        <v>179</v>
      </c>
      <c r="L35" s="73" t="s">
        <v>80</v>
      </c>
      <c r="M35" s="74">
        <v>13</v>
      </c>
      <c r="N35" s="74" t="s">
        <v>179</v>
      </c>
      <c r="O35" s="74" t="s">
        <v>179</v>
      </c>
      <c r="P35" s="120" t="s">
        <v>179</v>
      </c>
      <c r="Q35" s="75" t="s">
        <v>52</v>
      </c>
      <c r="R35" s="75" t="s">
        <v>56</v>
      </c>
      <c r="S35" s="143" t="s">
        <v>179</v>
      </c>
    </row>
    <row r="36" spans="1:19" x14ac:dyDescent="0.25">
      <c r="A36" s="72" t="s">
        <v>86</v>
      </c>
      <c r="B36" s="202" t="s">
        <v>88</v>
      </c>
      <c r="C36" s="73" t="s">
        <v>2539</v>
      </c>
      <c r="D36" s="72" t="s">
        <v>89</v>
      </c>
      <c r="E36" s="72" t="s">
        <v>280</v>
      </c>
      <c r="F36" s="72" t="s">
        <v>179</v>
      </c>
      <c r="G36" s="24">
        <v>42886</v>
      </c>
      <c r="H36" s="72" t="s">
        <v>4061</v>
      </c>
      <c r="I36" s="72" t="s">
        <v>2509</v>
      </c>
      <c r="J36" s="25" t="s">
        <v>179</v>
      </c>
      <c r="K36" s="25" t="s">
        <v>179</v>
      </c>
      <c r="L36" s="73" t="s">
        <v>90</v>
      </c>
      <c r="M36" s="74">
        <v>2</v>
      </c>
      <c r="N36" s="74" t="s">
        <v>179</v>
      </c>
      <c r="O36" s="74" t="s">
        <v>179</v>
      </c>
      <c r="P36" s="120" t="s">
        <v>179</v>
      </c>
      <c r="Q36" s="75" t="s">
        <v>2923</v>
      </c>
      <c r="R36" s="75" t="s">
        <v>97</v>
      </c>
      <c r="S36" s="143" t="s">
        <v>179</v>
      </c>
    </row>
    <row r="37" spans="1:19" x14ac:dyDescent="0.25">
      <c r="A37" s="72" t="s">
        <v>86</v>
      </c>
      <c r="B37" s="202" t="s">
        <v>87</v>
      </c>
      <c r="C37" s="73" t="s">
        <v>2539</v>
      </c>
      <c r="D37" s="72" t="s">
        <v>3144</v>
      </c>
      <c r="E37" s="72" t="s">
        <v>381</v>
      </c>
      <c r="F37" s="72" t="s">
        <v>179</v>
      </c>
      <c r="G37" s="24">
        <v>43273</v>
      </c>
      <c r="H37" s="72" t="s">
        <v>4060</v>
      </c>
      <c r="I37" s="72" t="s">
        <v>4060</v>
      </c>
      <c r="J37" s="25" t="s">
        <v>179</v>
      </c>
      <c r="K37" s="25" t="s">
        <v>179</v>
      </c>
      <c r="L37" s="73" t="s">
        <v>4120</v>
      </c>
      <c r="M37" s="74">
        <v>11</v>
      </c>
      <c r="N37" s="74" t="s">
        <v>179</v>
      </c>
      <c r="O37" s="74" t="s">
        <v>179</v>
      </c>
      <c r="P37" s="120" t="s">
        <v>179</v>
      </c>
      <c r="Q37" s="75" t="s">
        <v>2924</v>
      </c>
      <c r="R37" s="75" t="s">
        <v>2856</v>
      </c>
      <c r="S37" s="143" t="s">
        <v>179</v>
      </c>
    </row>
    <row r="38" spans="1:19" x14ac:dyDescent="0.25">
      <c r="A38" s="72" t="s">
        <v>86</v>
      </c>
      <c r="B38" s="202" t="s">
        <v>2807</v>
      </c>
      <c r="C38" s="73" t="s">
        <v>2539</v>
      </c>
      <c r="D38" s="72" t="s">
        <v>3859</v>
      </c>
      <c r="E38" s="72" t="s">
        <v>413</v>
      </c>
      <c r="F38" s="72" t="s">
        <v>3548</v>
      </c>
      <c r="G38" s="24">
        <v>43656</v>
      </c>
      <c r="H38" s="72" t="s">
        <v>2511</v>
      </c>
      <c r="I38" s="72" t="s">
        <v>30</v>
      </c>
      <c r="J38" s="25">
        <v>44105</v>
      </c>
      <c r="K38" s="25">
        <v>44197</v>
      </c>
      <c r="L38" s="73" t="s">
        <v>4078</v>
      </c>
      <c r="M38" s="74">
        <v>1</v>
      </c>
      <c r="N38" s="74" t="s">
        <v>179</v>
      </c>
      <c r="O38" s="74" t="s">
        <v>179</v>
      </c>
      <c r="P38" s="120" t="s">
        <v>179</v>
      </c>
      <c r="Q38" s="75" t="s">
        <v>2923</v>
      </c>
      <c r="R38" s="75" t="s">
        <v>56</v>
      </c>
      <c r="S38" s="143" t="s">
        <v>179</v>
      </c>
    </row>
    <row r="39" spans="1:19" x14ac:dyDescent="0.25">
      <c r="A39" s="72" t="s">
        <v>86</v>
      </c>
      <c r="B39" s="202" t="s">
        <v>3483</v>
      </c>
      <c r="C39" s="73" t="s">
        <v>2539</v>
      </c>
      <c r="D39" s="72" t="s">
        <v>3860</v>
      </c>
      <c r="E39" s="72" t="s">
        <v>179</v>
      </c>
      <c r="F39" s="72" t="s">
        <v>179</v>
      </c>
      <c r="G39" s="24">
        <v>43796</v>
      </c>
      <c r="H39" s="72" t="s">
        <v>2511</v>
      </c>
      <c r="I39" s="72" t="s">
        <v>30</v>
      </c>
      <c r="J39" s="25">
        <v>44075</v>
      </c>
      <c r="K39" s="25">
        <v>44166</v>
      </c>
      <c r="L39" s="73" t="s">
        <v>3549</v>
      </c>
      <c r="M39" s="74">
        <v>3</v>
      </c>
      <c r="N39" s="74" t="s">
        <v>179</v>
      </c>
      <c r="O39" s="74" t="s">
        <v>179</v>
      </c>
      <c r="P39" s="120" t="s">
        <v>179</v>
      </c>
      <c r="Q39" s="75" t="s">
        <v>3550</v>
      </c>
      <c r="R39" s="75" t="s">
        <v>56</v>
      </c>
      <c r="S39" s="143" t="s">
        <v>179</v>
      </c>
    </row>
    <row r="40" spans="1:19" x14ac:dyDescent="0.25">
      <c r="A40" s="72" t="s">
        <v>86</v>
      </c>
      <c r="B40" s="202" t="s">
        <v>3644</v>
      </c>
      <c r="C40" s="73" t="s">
        <v>444</v>
      </c>
      <c r="D40" s="72" t="s">
        <v>3645</v>
      </c>
      <c r="E40" s="72" t="s">
        <v>147</v>
      </c>
      <c r="F40" s="72" t="s">
        <v>3600</v>
      </c>
      <c r="G40" s="24">
        <v>43776</v>
      </c>
      <c r="H40" s="72" t="s">
        <v>2492</v>
      </c>
      <c r="I40" s="72" t="s">
        <v>179</v>
      </c>
      <c r="J40" s="25" t="s">
        <v>179</v>
      </c>
      <c r="K40" s="25" t="s">
        <v>179</v>
      </c>
      <c r="L40" s="73" t="s">
        <v>3857</v>
      </c>
      <c r="M40" s="74" t="s">
        <v>179</v>
      </c>
      <c r="N40" s="74" t="s">
        <v>2736</v>
      </c>
      <c r="O40" s="74" t="s">
        <v>179</v>
      </c>
      <c r="P40" s="120" t="s">
        <v>3449</v>
      </c>
      <c r="Q40" s="75" t="s">
        <v>2901</v>
      </c>
      <c r="R40" s="75" t="s">
        <v>152</v>
      </c>
      <c r="S40" s="143">
        <v>14</v>
      </c>
    </row>
    <row r="41" spans="1:19" x14ac:dyDescent="0.25">
      <c r="A41" s="72" t="s">
        <v>86</v>
      </c>
      <c r="B41" s="202" t="s">
        <v>3615</v>
      </c>
      <c r="C41" s="73" t="s">
        <v>444</v>
      </c>
      <c r="D41" s="72" t="s">
        <v>3616</v>
      </c>
      <c r="E41" s="72" t="s">
        <v>402</v>
      </c>
      <c r="F41" s="72" t="s">
        <v>3314</v>
      </c>
      <c r="G41" s="24">
        <v>43776</v>
      </c>
      <c r="H41" s="72" t="s">
        <v>2486</v>
      </c>
      <c r="I41" s="72" t="s">
        <v>179</v>
      </c>
      <c r="J41" s="25" t="s">
        <v>179</v>
      </c>
      <c r="K41" s="25" t="s">
        <v>179</v>
      </c>
      <c r="L41" s="73" t="s">
        <v>3889</v>
      </c>
      <c r="M41" s="74" t="s">
        <v>179</v>
      </c>
      <c r="N41" s="74" t="s">
        <v>153</v>
      </c>
      <c r="O41" s="74" t="s">
        <v>179</v>
      </c>
      <c r="P41" s="120" t="s">
        <v>3448</v>
      </c>
      <c r="Q41" s="75" t="s">
        <v>3608</v>
      </c>
      <c r="R41" s="75" t="s">
        <v>152</v>
      </c>
      <c r="S41" s="143">
        <v>10</v>
      </c>
    </row>
    <row r="42" spans="1:19" x14ac:dyDescent="0.25">
      <c r="A42" s="72" t="s">
        <v>86</v>
      </c>
      <c r="B42" s="202" t="s">
        <v>3604</v>
      </c>
      <c r="C42" s="73" t="s">
        <v>444</v>
      </c>
      <c r="D42" s="72" t="s">
        <v>3605</v>
      </c>
      <c r="E42" s="72" t="s">
        <v>147</v>
      </c>
      <c r="F42" s="72" t="s">
        <v>3600</v>
      </c>
      <c r="G42" s="24">
        <v>43788</v>
      </c>
      <c r="H42" s="72" t="s">
        <v>2492</v>
      </c>
      <c r="I42" s="72" t="s">
        <v>179</v>
      </c>
      <c r="J42" s="25" t="s">
        <v>179</v>
      </c>
      <c r="K42" s="25" t="s">
        <v>179</v>
      </c>
      <c r="L42" s="73" t="s">
        <v>3784</v>
      </c>
      <c r="M42" s="74" t="s">
        <v>179</v>
      </c>
      <c r="N42" s="74" t="s">
        <v>203</v>
      </c>
      <c r="O42" s="74" t="s">
        <v>179</v>
      </c>
      <c r="P42" s="120" t="s">
        <v>3449</v>
      </c>
      <c r="Q42" s="75" t="s">
        <v>2901</v>
      </c>
      <c r="R42" s="75" t="s">
        <v>152</v>
      </c>
      <c r="S42" s="143">
        <v>14</v>
      </c>
    </row>
    <row r="43" spans="1:19" x14ac:dyDescent="0.25">
      <c r="A43" s="72" t="s">
        <v>86</v>
      </c>
      <c r="B43" s="202" t="s">
        <v>4213</v>
      </c>
      <c r="C43" s="73" t="s">
        <v>444</v>
      </c>
      <c r="D43" s="72" t="s">
        <v>4252</v>
      </c>
      <c r="E43" s="72" t="s">
        <v>147</v>
      </c>
      <c r="F43" s="72" t="s">
        <v>4254</v>
      </c>
      <c r="G43" s="24">
        <v>43832</v>
      </c>
      <c r="H43" s="72" t="s">
        <v>2492</v>
      </c>
      <c r="I43" s="72" t="s">
        <v>179</v>
      </c>
      <c r="J43" s="25" t="s">
        <v>179</v>
      </c>
      <c r="K43" s="25" t="s">
        <v>179</v>
      </c>
      <c r="L43" s="73" t="s">
        <v>4253</v>
      </c>
      <c r="M43" s="74" t="s">
        <v>179</v>
      </c>
      <c r="N43" s="74" t="s">
        <v>153</v>
      </c>
      <c r="O43" s="74" t="s">
        <v>179</v>
      </c>
      <c r="P43" s="120" t="s">
        <v>3449</v>
      </c>
      <c r="Q43" s="75" t="s">
        <v>4255</v>
      </c>
      <c r="R43" s="75" t="s">
        <v>3085</v>
      </c>
      <c r="S43" s="143">
        <v>14</v>
      </c>
    </row>
    <row r="44" spans="1:19" x14ac:dyDescent="0.25">
      <c r="A44" s="72" t="s">
        <v>86</v>
      </c>
      <c r="B44" s="202" t="s">
        <v>4214</v>
      </c>
      <c r="C44" s="73" t="s">
        <v>444</v>
      </c>
      <c r="D44" s="72" t="s">
        <v>4256</v>
      </c>
      <c r="E44" s="72" t="s">
        <v>147</v>
      </c>
      <c r="F44" s="72" t="s">
        <v>2970</v>
      </c>
      <c r="G44" s="24">
        <v>43844</v>
      </c>
      <c r="H44" s="72" t="s">
        <v>2492</v>
      </c>
      <c r="I44" s="72" t="s">
        <v>179</v>
      </c>
      <c r="J44" s="25" t="s">
        <v>179</v>
      </c>
      <c r="K44" s="25" t="s">
        <v>179</v>
      </c>
      <c r="L44" s="73" t="s">
        <v>4257</v>
      </c>
      <c r="M44" s="74" t="s">
        <v>179</v>
      </c>
      <c r="N44" s="74" t="s">
        <v>200</v>
      </c>
      <c r="O44" s="74" t="s">
        <v>179</v>
      </c>
      <c r="P44" s="120" t="s">
        <v>3449</v>
      </c>
      <c r="Q44" s="75" t="s">
        <v>2901</v>
      </c>
      <c r="R44" s="75" t="s">
        <v>3085</v>
      </c>
      <c r="S44" s="143">
        <v>14</v>
      </c>
    </row>
    <row r="45" spans="1:19" x14ac:dyDescent="0.25">
      <c r="A45" s="72" t="s">
        <v>86</v>
      </c>
      <c r="B45" s="202" t="s">
        <v>4218</v>
      </c>
      <c r="C45" s="73" t="s">
        <v>444</v>
      </c>
      <c r="D45" s="72" t="s">
        <v>4267</v>
      </c>
      <c r="E45" s="72" t="s">
        <v>387</v>
      </c>
      <c r="F45" s="72" t="s">
        <v>4269</v>
      </c>
      <c r="G45" s="24">
        <v>43880</v>
      </c>
      <c r="H45" s="72" t="s">
        <v>2492</v>
      </c>
      <c r="I45" s="72" t="s">
        <v>179</v>
      </c>
      <c r="J45" s="25" t="s">
        <v>179</v>
      </c>
      <c r="K45" s="25" t="s">
        <v>179</v>
      </c>
      <c r="L45" s="73" t="s">
        <v>4268</v>
      </c>
      <c r="M45" s="74" t="s">
        <v>179</v>
      </c>
      <c r="N45" s="74" t="s">
        <v>184</v>
      </c>
      <c r="O45" s="74" t="s">
        <v>2508</v>
      </c>
      <c r="P45" s="120" t="s">
        <v>3449</v>
      </c>
      <c r="Q45" s="75" t="s">
        <v>2901</v>
      </c>
      <c r="R45" s="75" t="s">
        <v>3085</v>
      </c>
      <c r="S45" s="143">
        <v>14</v>
      </c>
    </row>
    <row r="46" spans="1:19" x14ac:dyDescent="0.25">
      <c r="A46" s="194" t="s">
        <v>86</v>
      </c>
      <c r="B46" s="202" t="s">
        <v>4160</v>
      </c>
      <c r="C46" s="73" t="s">
        <v>444</v>
      </c>
      <c r="D46" s="194" t="s">
        <v>4178</v>
      </c>
      <c r="E46" s="194" t="s">
        <v>281</v>
      </c>
      <c r="F46" s="194" t="s">
        <v>4180</v>
      </c>
      <c r="G46" s="24">
        <v>43986</v>
      </c>
      <c r="H46" s="194" t="s">
        <v>2515</v>
      </c>
      <c r="I46" s="194" t="s">
        <v>179</v>
      </c>
      <c r="J46" s="195" t="s">
        <v>179</v>
      </c>
      <c r="K46" s="195" t="s">
        <v>179</v>
      </c>
      <c r="L46" s="73" t="s">
        <v>4179</v>
      </c>
      <c r="M46" s="196" t="s">
        <v>179</v>
      </c>
      <c r="N46" s="196" t="s">
        <v>512</v>
      </c>
      <c r="O46" s="196" t="s">
        <v>2508</v>
      </c>
      <c r="P46" s="197" t="s">
        <v>3449</v>
      </c>
      <c r="Q46" s="198" t="s">
        <v>2901</v>
      </c>
      <c r="R46" s="198" t="s">
        <v>3899</v>
      </c>
      <c r="S46" s="199">
        <v>14</v>
      </c>
    </row>
    <row r="47" spans="1:19" x14ac:dyDescent="0.25">
      <c r="A47" s="72" t="s">
        <v>86</v>
      </c>
      <c r="B47" s="202" t="s">
        <v>4162</v>
      </c>
      <c r="C47" s="73" t="s">
        <v>444</v>
      </c>
      <c r="D47" s="72" t="s">
        <v>4184</v>
      </c>
      <c r="E47" s="72" t="s">
        <v>147</v>
      </c>
      <c r="F47" s="72" t="s">
        <v>4186</v>
      </c>
      <c r="G47" s="24">
        <v>44000</v>
      </c>
      <c r="H47" s="72" t="s">
        <v>2515</v>
      </c>
      <c r="I47" s="72" t="s">
        <v>179</v>
      </c>
      <c r="J47" s="25" t="s">
        <v>179</v>
      </c>
      <c r="K47" s="25" t="s">
        <v>179</v>
      </c>
      <c r="L47" s="73" t="s">
        <v>4185</v>
      </c>
      <c r="M47" s="74" t="s">
        <v>179</v>
      </c>
      <c r="N47" s="74" t="s">
        <v>512</v>
      </c>
      <c r="O47" s="74" t="s">
        <v>2508</v>
      </c>
      <c r="P47" s="120" t="s">
        <v>3449</v>
      </c>
      <c r="Q47" s="75" t="s">
        <v>2901</v>
      </c>
      <c r="R47" s="75" t="s">
        <v>3899</v>
      </c>
      <c r="S47" s="143">
        <v>14</v>
      </c>
    </row>
    <row r="48" spans="1:19" x14ac:dyDescent="0.25">
      <c r="A48" s="72" t="s">
        <v>86</v>
      </c>
      <c r="B48" s="202" t="s">
        <v>4163</v>
      </c>
      <c r="C48" s="73" t="s">
        <v>444</v>
      </c>
      <c r="D48" s="72" t="s">
        <v>4187</v>
      </c>
      <c r="E48" s="72" t="s">
        <v>400</v>
      </c>
      <c r="F48" s="72" t="s">
        <v>4189</v>
      </c>
      <c r="G48" s="24">
        <v>44000</v>
      </c>
      <c r="H48" s="72" t="s">
        <v>2515</v>
      </c>
      <c r="I48" s="72" t="s">
        <v>179</v>
      </c>
      <c r="J48" s="25" t="s">
        <v>179</v>
      </c>
      <c r="K48" s="25" t="s">
        <v>179</v>
      </c>
      <c r="L48" s="73" t="s">
        <v>4188</v>
      </c>
      <c r="M48" s="74" t="s">
        <v>179</v>
      </c>
      <c r="N48" s="74" t="s">
        <v>512</v>
      </c>
      <c r="O48" s="74" t="s">
        <v>2508</v>
      </c>
      <c r="P48" s="120" t="s">
        <v>3449</v>
      </c>
      <c r="Q48" s="75" t="s">
        <v>2901</v>
      </c>
      <c r="R48" s="75" t="s">
        <v>3899</v>
      </c>
      <c r="S48" s="143">
        <v>14</v>
      </c>
    </row>
    <row r="49" spans="1:19" x14ac:dyDescent="0.25">
      <c r="A49" s="72" t="s">
        <v>86</v>
      </c>
      <c r="B49" s="202" t="s">
        <v>4164</v>
      </c>
      <c r="C49" s="73" t="s">
        <v>444</v>
      </c>
      <c r="D49" s="72" t="s">
        <v>4190</v>
      </c>
      <c r="E49" s="72" t="s">
        <v>400</v>
      </c>
      <c r="F49" s="72" t="s">
        <v>4192</v>
      </c>
      <c r="G49" s="24">
        <v>44000</v>
      </c>
      <c r="H49" s="72" t="s">
        <v>2515</v>
      </c>
      <c r="I49" s="72" t="s">
        <v>179</v>
      </c>
      <c r="J49" s="25" t="s">
        <v>179</v>
      </c>
      <c r="K49" s="25" t="s">
        <v>179</v>
      </c>
      <c r="L49" s="73" t="s">
        <v>4191</v>
      </c>
      <c r="M49" s="74" t="s">
        <v>179</v>
      </c>
      <c r="N49" s="74" t="s">
        <v>512</v>
      </c>
      <c r="O49" s="74" t="s">
        <v>2508</v>
      </c>
      <c r="P49" s="120" t="s">
        <v>3449</v>
      </c>
      <c r="Q49" s="75" t="s">
        <v>2901</v>
      </c>
      <c r="R49" s="75" t="s">
        <v>3899</v>
      </c>
      <c r="S49" s="143">
        <v>14</v>
      </c>
    </row>
    <row r="50" spans="1:19" x14ac:dyDescent="0.25">
      <c r="A50" s="72" t="s">
        <v>86</v>
      </c>
      <c r="B50" s="202" t="s">
        <v>4167</v>
      </c>
      <c r="C50" s="73" t="s">
        <v>444</v>
      </c>
      <c r="D50" s="72" t="s">
        <v>4198</v>
      </c>
      <c r="E50" s="72" t="s">
        <v>147</v>
      </c>
      <c r="F50" s="72" t="s">
        <v>4200</v>
      </c>
      <c r="G50" s="24">
        <v>44005</v>
      </c>
      <c r="H50" s="72" t="s">
        <v>2515</v>
      </c>
      <c r="I50" s="72" t="s">
        <v>179</v>
      </c>
      <c r="J50" s="25" t="s">
        <v>179</v>
      </c>
      <c r="K50" s="25" t="s">
        <v>179</v>
      </c>
      <c r="L50" s="73" t="s">
        <v>4199</v>
      </c>
      <c r="M50" s="74" t="s">
        <v>179</v>
      </c>
      <c r="N50" s="74" t="s">
        <v>512</v>
      </c>
      <c r="O50" s="74" t="s">
        <v>2508</v>
      </c>
      <c r="P50" s="120" t="s">
        <v>3449</v>
      </c>
      <c r="Q50" s="75" t="s">
        <v>2901</v>
      </c>
      <c r="R50" s="75" t="s">
        <v>3899</v>
      </c>
      <c r="S50" s="143">
        <v>14</v>
      </c>
    </row>
    <row r="51" spans="1:19" x14ac:dyDescent="0.25">
      <c r="A51" s="72" t="s">
        <v>86</v>
      </c>
      <c r="B51" s="202" t="s">
        <v>4168</v>
      </c>
      <c r="C51" s="73" t="s">
        <v>444</v>
      </c>
      <c r="D51" s="72" t="s">
        <v>4201</v>
      </c>
      <c r="E51" s="72" t="s">
        <v>400</v>
      </c>
      <c r="F51" s="72" t="s">
        <v>2911</v>
      </c>
      <c r="G51" s="24">
        <v>44006</v>
      </c>
      <c r="H51" s="72" t="s">
        <v>2515</v>
      </c>
      <c r="I51" s="72" t="s">
        <v>179</v>
      </c>
      <c r="J51" s="25" t="s">
        <v>179</v>
      </c>
      <c r="K51" s="25" t="s">
        <v>179</v>
      </c>
      <c r="L51" s="73" t="s">
        <v>4175</v>
      </c>
      <c r="M51" s="74" t="s">
        <v>179</v>
      </c>
      <c r="N51" s="74" t="s">
        <v>512</v>
      </c>
      <c r="O51" s="74" t="s">
        <v>2508</v>
      </c>
      <c r="P51" s="120" t="s">
        <v>3449</v>
      </c>
      <c r="Q51" s="75" t="s">
        <v>2901</v>
      </c>
      <c r="R51" s="75" t="s">
        <v>3899</v>
      </c>
      <c r="S51" s="143">
        <v>14</v>
      </c>
    </row>
    <row r="52" spans="1:19" x14ac:dyDescent="0.25">
      <c r="A52" s="72" t="s">
        <v>86</v>
      </c>
      <c r="B52" s="202" t="s">
        <v>4310</v>
      </c>
      <c r="C52" s="73" t="s">
        <v>444</v>
      </c>
      <c r="D52" s="72" t="s">
        <v>4332</v>
      </c>
      <c r="E52" s="72" t="s">
        <v>399</v>
      </c>
      <c r="F52" s="72" t="s">
        <v>4334</v>
      </c>
      <c r="G52" s="24">
        <v>43903</v>
      </c>
      <c r="H52" s="72" t="s">
        <v>2497</v>
      </c>
      <c r="I52" s="72" t="s">
        <v>179</v>
      </c>
      <c r="J52" s="25" t="s">
        <v>179</v>
      </c>
      <c r="K52" s="25" t="s">
        <v>179</v>
      </c>
      <c r="L52" s="73" t="s">
        <v>4333</v>
      </c>
      <c r="M52" s="74" t="s">
        <v>179</v>
      </c>
      <c r="N52" s="74" t="s">
        <v>2477</v>
      </c>
      <c r="O52" s="74" t="s">
        <v>2508</v>
      </c>
      <c r="P52" s="120" t="s">
        <v>3449</v>
      </c>
      <c r="Q52" s="75" t="s">
        <v>2901</v>
      </c>
      <c r="R52" s="75" t="s">
        <v>135</v>
      </c>
      <c r="S52" s="143">
        <v>14</v>
      </c>
    </row>
    <row r="53" spans="1:19" x14ac:dyDescent="0.25">
      <c r="A53" s="72" t="s">
        <v>86</v>
      </c>
      <c r="B53" s="202" t="s">
        <v>4311</v>
      </c>
      <c r="C53" s="73" t="s">
        <v>444</v>
      </c>
      <c r="D53" s="72" t="s">
        <v>4336</v>
      </c>
      <c r="E53" s="72" t="s">
        <v>387</v>
      </c>
      <c r="F53" s="72" t="s">
        <v>4338</v>
      </c>
      <c r="G53" s="24">
        <v>44153</v>
      </c>
      <c r="H53" s="72" t="s">
        <v>2497</v>
      </c>
      <c r="I53" s="72" t="s">
        <v>179</v>
      </c>
      <c r="J53" s="25" t="s">
        <v>179</v>
      </c>
      <c r="K53" s="25" t="s">
        <v>179</v>
      </c>
      <c r="L53" s="73" t="s">
        <v>4337</v>
      </c>
      <c r="M53" s="74" t="s">
        <v>179</v>
      </c>
      <c r="N53" s="74" t="s">
        <v>2477</v>
      </c>
      <c r="O53" s="74" t="s">
        <v>2508</v>
      </c>
      <c r="P53" s="120" t="s">
        <v>3449</v>
      </c>
      <c r="Q53" s="75" t="s">
        <v>3039</v>
      </c>
      <c r="R53" s="75" t="s">
        <v>135</v>
      </c>
      <c r="S53" s="143">
        <v>14</v>
      </c>
    </row>
    <row r="54" spans="1:19" x14ac:dyDescent="0.25">
      <c r="A54" s="72" t="s">
        <v>86</v>
      </c>
      <c r="B54" s="202" t="s">
        <v>4309</v>
      </c>
      <c r="C54" s="73" t="s">
        <v>444</v>
      </c>
      <c r="D54" s="72" t="s">
        <v>4328</v>
      </c>
      <c r="E54" s="72" t="s">
        <v>387</v>
      </c>
      <c r="F54" s="72" t="s">
        <v>4330</v>
      </c>
      <c r="G54" s="24">
        <v>44153</v>
      </c>
      <c r="H54" s="72" t="s">
        <v>2497</v>
      </c>
      <c r="I54" s="72" t="s">
        <v>179</v>
      </c>
      <c r="J54" s="25" t="s">
        <v>179</v>
      </c>
      <c r="K54" s="25" t="s">
        <v>179</v>
      </c>
      <c r="L54" s="73" t="s">
        <v>4329</v>
      </c>
      <c r="M54" s="74" t="s">
        <v>179</v>
      </c>
      <c r="N54" s="74" t="s">
        <v>2477</v>
      </c>
      <c r="O54" s="74" t="s">
        <v>2508</v>
      </c>
      <c r="P54" s="120" t="s">
        <v>3449</v>
      </c>
      <c r="Q54" s="75" t="s">
        <v>3039</v>
      </c>
      <c r="R54" s="75" t="s">
        <v>135</v>
      </c>
      <c r="S54" s="143">
        <v>14</v>
      </c>
    </row>
    <row r="55" spans="1:19" x14ac:dyDescent="0.25">
      <c r="A55" s="72" t="s">
        <v>86</v>
      </c>
      <c r="B55" s="202" t="s">
        <v>4308</v>
      </c>
      <c r="C55" s="73" t="s">
        <v>444</v>
      </c>
      <c r="D55" s="72" t="s">
        <v>4324</v>
      </c>
      <c r="E55" s="72" t="s">
        <v>387</v>
      </c>
      <c r="F55" s="72" t="s">
        <v>4326</v>
      </c>
      <c r="G55" s="24">
        <v>44153</v>
      </c>
      <c r="H55" s="72" t="s">
        <v>2497</v>
      </c>
      <c r="I55" s="72" t="s">
        <v>179</v>
      </c>
      <c r="J55" s="25" t="s">
        <v>179</v>
      </c>
      <c r="K55" s="25" t="s">
        <v>179</v>
      </c>
      <c r="L55" s="73" t="s">
        <v>4325</v>
      </c>
      <c r="M55" s="74" t="s">
        <v>179</v>
      </c>
      <c r="N55" s="74" t="s">
        <v>2477</v>
      </c>
      <c r="O55" s="74" t="s">
        <v>2508</v>
      </c>
      <c r="P55" s="120" t="s">
        <v>3449</v>
      </c>
      <c r="Q55" s="75" t="s">
        <v>3039</v>
      </c>
      <c r="R55" s="75" t="s">
        <v>135</v>
      </c>
      <c r="S55" s="143">
        <v>14</v>
      </c>
    </row>
    <row r="56" spans="1:19" x14ac:dyDescent="0.25">
      <c r="A56" s="72" t="s">
        <v>92</v>
      </c>
      <c r="B56" s="202" t="s">
        <v>94</v>
      </c>
      <c r="C56" s="73" t="s">
        <v>2539</v>
      </c>
      <c r="D56" s="72" t="s">
        <v>95</v>
      </c>
      <c r="E56" s="72" t="s">
        <v>179</v>
      </c>
      <c r="F56" s="72" t="s">
        <v>179</v>
      </c>
      <c r="G56" s="24">
        <v>43108</v>
      </c>
      <c r="H56" s="72" t="s">
        <v>2855</v>
      </c>
      <c r="I56" s="72" t="s">
        <v>4138</v>
      </c>
      <c r="J56" s="25">
        <v>44197</v>
      </c>
      <c r="K56" s="25">
        <v>44287</v>
      </c>
      <c r="L56" s="73" t="s">
        <v>4084</v>
      </c>
      <c r="M56" s="74">
        <v>1</v>
      </c>
      <c r="N56" s="74" t="s">
        <v>179</v>
      </c>
      <c r="O56" s="74" t="s">
        <v>179</v>
      </c>
      <c r="P56" s="120" t="s">
        <v>179</v>
      </c>
      <c r="Q56" s="75" t="s">
        <v>2963</v>
      </c>
      <c r="R56" s="75" t="s">
        <v>99</v>
      </c>
      <c r="S56" s="143" t="s">
        <v>179</v>
      </c>
    </row>
    <row r="57" spans="1:19" x14ac:dyDescent="0.25">
      <c r="A57" s="72" t="s">
        <v>92</v>
      </c>
      <c r="B57" s="202" t="s">
        <v>3412</v>
      </c>
      <c r="C57" s="73" t="s">
        <v>2539</v>
      </c>
      <c r="D57" s="72" t="s">
        <v>3413</v>
      </c>
      <c r="E57" s="72" t="s">
        <v>251</v>
      </c>
      <c r="F57" s="72" t="s">
        <v>179</v>
      </c>
      <c r="G57" s="24">
        <v>43742</v>
      </c>
      <c r="H57" s="72" t="s">
        <v>2857</v>
      </c>
      <c r="I57" s="72" t="s">
        <v>4086</v>
      </c>
      <c r="J57" s="25" t="s">
        <v>179</v>
      </c>
      <c r="K57" s="25" t="s">
        <v>179</v>
      </c>
      <c r="L57" s="73" t="s">
        <v>3419</v>
      </c>
      <c r="M57" s="74">
        <v>2</v>
      </c>
      <c r="N57" s="74" t="s">
        <v>179</v>
      </c>
      <c r="O57" s="74" t="s">
        <v>179</v>
      </c>
      <c r="P57" s="120" t="s">
        <v>179</v>
      </c>
      <c r="Q57" s="75" t="s">
        <v>3145</v>
      </c>
      <c r="R57" s="75" t="s">
        <v>99</v>
      </c>
      <c r="S57" s="143" t="s">
        <v>179</v>
      </c>
    </row>
    <row r="58" spans="1:19" x14ac:dyDescent="0.25">
      <c r="A58" s="72" t="s">
        <v>92</v>
      </c>
      <c r="B58" s="202" t="s">
        <v>3422</v>
      </c>
      <c r="C58" s="73" t="s">
        <v>2539</v>
      </c>
      <c r="D58" s="72" t="s">
        <v>3423</v>
      </c>
      <c r="E58" s="72" t="s">
        <v>251</v>
      </c>
      <c r="F58" s="72" t="s">
        <v>179</v>
      </c>
      <c r="G58" s="24">
        <v>43742</v>
      </c>
      <c r="H58" s="72" t="s">
        <v>4141</v>
      </c>
      <c r="I58" s="72" t="s">
        <v>4142</v>
      </c>
      <c r="J58" s="25">
        <v>44166</v>
      </c>
      <c r="K58" s="25">
        <v>44317</v>
      </c>
      <c r="L58" s="73" t="s">
        <v>3424</v>
      </c>
      <c r="M58" s="74">
        <v>3</v>
      </c>
      <c r="N58" s="74" t="s">
        <v>179</v>
      </c>
      <c r="O58" s="74" t="s">
        <v>179</v>
      </c>
      <c r="P58" s="120" t="s">
        <v>179</v>
      </c>
      <c r="Q58" s="75" t="s">
        <v>3145</v>
      </c>
      <c r="R58" s="75" t="s">
        <v>99</v>
      </c>
      <c r="S58" s="143" t="s">
        <v>179</v>
      </c>
    </row>
    <row r="59" spans="1:19" x14ac:dyDescent="0.25">
      <c r="A59" s="72" t="s">
        <v>92</v>
      </c>
      <c r="B59" s="202" t="s">
        <v>3990</v>
      </c>
      <c r="C59" s="73" t="s">
        <v>2539</v>
      </c>
      <c r="D59" s="72" t="s">
        <v>3991</v>
      </c>
      <c r="E59" s="72" t="s">
        <v>179</v>
      </c>
      <c r="F59" s="72" t="s">
        <v>179</v>
      </c>
      <c r="G59" s="24">
        <v>43959</v>
      </c>
      <c r="H59" s="72" t="s">
        <v>2841</v>
      </c>
      <c r="I59" s="72" t="s">
        <v>40</v>
      </c>
      <c r="J59" s="25" t="s">
        <v>179</v>
      </c>
      <c r="K59" s="25" t="s">
        <v>179</v>
      </c>
      <c r="L59" s="73" t="s">
        <v>3992</v>
      </c>
      <c r="M59" s="74">
        <v>6</v>
      </c>
      <c r="N59" s="74" t="s">
        <v>179</v>
      </c>
      <c r="O59" s="74" t="s">
        <v>179</v>
      </c>
      <c r="P59" s="120" t="s">
        <v>179</v>
      </c>
      <c r="Q59" s="75" t="s">
        <v>3989</v>
      </c>
      <c r="R59" s="75" t="s">
        <v>99</v>
      </c>
      <c r="S59" s="143" t="s">
        <v>179</v>
      </c>
    </row>
    <row r="60" spans="1:19" x14ac:dyDescent="0.25">
      <c r="A60" s="72" t="s">
        <v>92</v>
      </c>
      <c r="B60" s="202" t="s">
        <v>3987</v>
      </c>
      <c r="C60" s="73" t="s">
        <v>2539</v>
      </c>
      <c r="D60" s="72" t="s">
        <v>4002</v>
      </c>
      <c r="E60" s="72" t="s">
        <v>179</v>
      </c>
      <c r="F60" s="72" t="s">
        <v>179</v>
      </c>
      <c r="G60" s="24">
        <v>43972</v>
      </c>
      <c r="H60" s="72" t="s">
        <v>91</v>
      </c>
      <c r="I60" s="72" t="s">
        <v>4092</v>
      </c>
      <c r="J60" s="25" t="s">
        <v>179</v>
      </c>
      <c r="K60" s="25" t="s">
        <v>179</v>
      </c>
      <c r="L60" s="73" t="s">
        <v>3988</v>
      </c>
      <c r="M60" s="74">
        <v>7</v>
      </c>
      <c r="N60" s="74" t="s">
        <v>179</v>
      </c>
      <c r="O60" s="74" t="s">
        <v>179</v>
      </c>
      <c r="P60" s="120" t="s">
        <v>179</v>
      </c>
      <c r="Q60" s="75" t="s">
        <v>3989</v>
      </c>
      <c r="R60" s="75" t="s">
        <v>99</v>
      </c>
      <c r="S60" s="143" t="s">
        <v>179</v>
      </c>
    </row>
    <row r="61" spans="1:19" x14ac:dyDescent="0.25">
      <c r="A61" s="72" t="s">
        <v>92</v>
      </c>
      <c r="B61" s="202" t="s">
        <v>4065</v>
      </c>
      <c r="C61" s="73" t="s">
        <v>2539</v>
      </c>
      <c r="D61" s="72" t="s">
        <v>4096</v>
      </c>
      <c r="E61" s="72" t="s">
        <v>179</v>
      </c>
      <c r="F61" s="72" t="s">
        <v>179</v>
      </c>
      <c r="G61" s="24">
        <v>44085</v>
      </c>
      <c r="H61" s="72" t="s">
        <v>4097</v>
      </c>
      <c r="I61" s="72" t="s">
        <v>4151</v>
      </c>
      <c r="J61" s="25">
        <v>44197</v>
      </c>
      <c r="K61" s="25">
        <v>44228</v>
      </c>
      <c r="L61" s="73" t="s">
        <v>4068</v>
      </c>
      <c r="M61" s="74">
        <v>8</v>
      </c>
      <c r="N61" s="74" t="s">
        <v>179</v>
      </c>
      <c r="O61" s="74" t="s">
        <v>179</v>
      </c>
      <c r="P61" s="120" t="s">
        <v>179</v>
      </c>
      <c r="Q61" s="75" t="s">
        <v>4069</v>
      </c>
      <c r="R61" s="75" t="s">
        <v>99</v>
      </c>
      <c r="S61" s="143" t="s">
        <v>179</v>
      </c>
    </row>
    <row r="62" spans="1:19" x14ac:dyDescent="0.25">
      <c r="A62" s="72" t="s">
        <v>92</v>
      </c>
      <c r="B62" s="202" t="s">
        <v>4004</v>
      </c>
      <c r="C62" s="73" t="s">
        <v>2539</v>
      </c>
      <c r="D62" s="72" t="s">
        <v>4087</v>
      </c>
      <c r="E62" s="72" t="s">
        <v>179</v>
      </c>
      <c r="F62" s="72" t="s">
        <v>4013</v>
      </c>
      <c r="G62" s="24">
        <v>44001</v>
      </c>
      <c r="H62" s="72" t="s">
        <v>2857</v>
      </c>
      <c r="I62" s="72" t="s">
        <v>41</v>
      </c>
      <c r="J62" s="25" t="s">
        <v>179</v>
      </c>
      <c r="K62" s="25" t="s">
        <v>179</v>
      </c>
      <c r="L62" s="73" t="s">
        <v>4012</v>
      </c>
      <c r="M62" s="74">
        <v>4</v>
      </c>
      <c r="N62" s="74" t="s">
        <v>179</v>
      </c>
      <c r="O62" s="74" t="s">
        <v>179</v>
      </c>
      <c r="P62" s="120" t="s">
        <v>179</v>
      </c>
      <c r="Q62" s="75" t="s">
        <v>4014</v>
      </c>
      <c r="R62" s="75" t="s">
        <v>56</v>
      </c>
      <c r="S62" s="143" t="s">
        <v>179</v>
      </c>
    </row>
    <row r="63" spans="1:19" x14ac:dyDescent="0.25">
      <c r="A63" s="72" t="s">
        <v>92</v>
      </c>
      <c r="B63" s="202" t="s">
        <v>4018</v>
      </c>
      <c r="C63" s="73" t="s">
        <v>2539</v>
      </c>
      <c r="D63" s="72" t="s">
        <v>4019</v>
      </c>
      <c r="E63" s="72" t="s">
        <v>179</v>
      </c>
      <c r="F63" s="72" t="s">
        <v>179</v>
      </c>
      <c r="G63" s="24">
        <v>44026</v>
      </c>
      <c r="H63" s="72" t="s">
        <v>2855</v>
      </c>
      <c r="I63" s="72" t="s">
        <v>2511</v>
      </c>
      <c r="J63" s="25">
        <v>44136</v>
      </c>
      <c r="K63" s="25">
        <v>44166</v>
      </c>
      <c r="L63" s="73" t="s">
        <v>4025</v>
      </c>
      <c r="M63" s="74">
        <v>5</v>
      </c>
      <c r="N63" s="74" t="s">
        <v>179</v>
      </c>
      <c r="O63" s="74" t="s">
        <v>179</v>
      </c>
      <c r="P63" s="120" t="s">
        <v>179</v>
      </c>
      <c r="Q63" s="75" t="s">
        <v>4020</v>
      </c>
      <c r="R63" s="75" t="s">
        <v>99</v>
      </c>
      <c r="S63" s="143" t="s">
        <v>179</v>
      </c>
    </row>
    <row r="64" spans="1:19" x14ac:dyDescent="0.25">
      <c r="A64" s="72" t="s">
        <v>92</v>
      </c>
      <c r="B64" s="202" t="s">
        <v>2815</v>
      </c>
      <c r="C64" s="73" t="s">
        <v>444</v>
      </c>
      <c r="D64" s="72" t="s">
        <v>2816</v>
      </c>
      <c r="E64" s="72" t="s">
        <v>894</v>
      </c>
      <c r="F64" s="72" t="s">
        <v>2979</v>
      </c>
      <c r="G64" s="24">
        <v>43494</v>
      </c>
      <c r="H64" s="72" t="s">
        <v>2486</v>
      </c>
      <c r="I64" s="72" t="s">
        <v>179</v>
      </c>
      <c r="J64" s="25" t="s">
        <v>179</v>
      </c>
      <c r="K64" s="25" t="s">
        <v>179</v>
      </c>
      <c r="L64" s="73" t="s">
        <v>3120</v>
      </c>
      <c r="M64" s="74" t="s">
        <v>179</v>
      </c>
      <c r="N64" s="74" t="s">
        <v>207</v>
      </c>
      <c r="O64" s="74" t="s">
        <v>179</v>
      </c>
      <c r="P64" s="120" t="s">
        <v>3448</v>
      </c>
      <c r="Q64" s="75" t="s">
        <v>3087</v>
      </c>
      <c r="R64" s="75" t="s">
        <v>152</v>
      </c>
      <c r="S64" s="143">
        <v>10</v>
      </c>
    </row>
    <row r="65" spans="1:19" x14ac:dyDescent="0.25">
      <c r="A65" s="72" t="s">
        <v>92</v>
      </c>
      <c r="B65" s="202" t="s">
        <v>3881</v>
      </c>
      <c r="C65" s="73" t="s">
        <v>444</v>
      </c>
      <c r="D65" s="72" t="s">
        <v>3882</v>
      </c>
      <c r="E65" s="72" t="s">
        <v>333</v>
      </c>
      <c r="F65" s="72" t="s">
        <v>93</v>
      </c>
      <c r="G65" s="24">
        <v>43494</v>
      </c>
      <c r="H65" s="72" t="s">
        <v>2486</v>
      </c>
      <c r="I65" s="72" t="s">
        <v>179</v>
      </c>
      <c r="J65" s="25" t="s">
        <v>179</v>
      </c>
      <c r="K65" s="25" t="s">
        <v>179</v>
      </c>
      <c r="L65" s="73" t="s">
        <v>3883</v>
      </c>
      <c r="M65" s="74" t="s">
        <v>179</v>
      </c>
      <c r="N65" s="74" t="s">
        <v>184</v>
      </c>
      <c r="O65" s="74" t="s">
        <v>179</v>
      </c>
      <c r="P65" s="120" t="s">
        <v>3444</v>
      </c>
      <c r="Q65" s="75" t="s">
        <v>2928</v>
      </c>
      <c r="R65" s="75" t="s">
        <v>152</v>
      </c>
      <c r="S65" s="143">
        <v>11</v>
      </c>
    </row>
    <row r="66" spans="1:19" x14ac:dyDescent="0.25">
      <c r="A66" s="72" t="s">
        <v>92</v>
      </c>
      <c r="B66" s="202" t="s">
        <v>2767</v>
      </c>
      <c r="C66" s="73" t="s">
        <v>444</v>
      </c>
      <c r="D66" s="72" t="s">
        <v>2768</v>
      </c>
      <c r="E66" s="72" t="s">
        <v>377</v>
      </c>
      <c r="F66" s="72" t="s">
        <v>2934</v>
      </c>
      <c r="G66" s="24">
        <v>43543</v>
      </c>
      <c r="H66" s="72" t="s">
        <v>2506</v>
      </c>
      <c r="I66" s="72" t="s">
        <v>179</v>
      </c>
      <c r="J66" s="25" t="s">
        <v>179</v>
      </c>
      <c r="K66" s="25" t="s">
        <v>179</v>
      </c>
      <c r="L66" s="73" t="s">
        <v>3506</v>
      </c>
      <c r="M66" s="74" t="s">
        <v>179</v>
      </c>
      <c r="N66" s="74" t="s">
        <v>153</v>
      </c>
      <c r="O66" s="74" t="s">
        <v>179</v>
      </c>
      <c r="P66" s="120" t="s">
        <v>3433</v>
      </c>
      <c r="Q66" s="75" t="s">
        <v>2926</v>
      </c>
      <c r="R66" s="75" t="s">
        <v>152</v>
      </c>
      <c r="S66" s="143">
        <v>8</v>
      </c>
    </row>
    <row r="67" spans="1:19" x14ac:dyDescent="0.25">
      <c r="A67" s="72" t="s">
        <v>92</v>
      </c>
      <c r="B67" s="202" t="s">
        <v>3189</v>
      </c>
      <c r="C67" s="73" t="s">
        <v>444</v>
      </c>
      <c r="D67" s="72" t="s">
        <v>3284</v>
      </c>
      <c r="E67" s="72" t="s">
        <v>333</v>
      </c>
      <c r="F67" s="72" t="s">
        <v>3285</v>
      </c>
      <c r="G67" s="24">
        <v>43677</v>
      </c>
      <c r="H67" s="72" t="s">
        <v>2492</v>
      </c>
      <c r="I67" s="72" t="s">
        <v>179</v>
      </c>
      <c r="J67" s="25" t="s">
        <v>179</v>
      </c>
      <c r="K67" s="25" t="s">
        <v>179</v>
      </c>
      <c r="L67" s="73" t="s">
        <v>3463</v>
      </c>
      <c r="M67" s="74" t="s">
        <v>179</v>
      </c>
      <c r="N67" s="74" t="s">
        <v>2737</v>
      </c>
      <c r="O67" s="74" t="s">
        <v>179</v>
      </c>
      <c r="P67" s="120" t="s">
        <v>3449</v>
      </c>
      <c r="Q67" s="75" t="s">
        <v>3286</v>
      </c>
      <c r="R67" s="75" t="s">
        <v>152</v>
      </c>
      <c r="S67" s="143">
        <v>14</v>
      </c>
    </row>
    <row r="68" spans="1:19" x14ac:dyDescent="0.25">
      <c r="A68" s="72" t="s">
        <v>92</v>
      </c>
      <c r="B68" s="202" t="s">
        <v>3682</v>
      </c>
      <c r="C68" s="73" t="s">
        <v>444</v>
      </c>
      <c r="D68" s="72" t="s">
        <v>3683</v>
      </c>
      <c r="E68" s="72" t="s">
        <v>401</v>
      </c>
      <c r="F68" s="72" t="s">
        <v>3684</v>
      </c>
      <c r="G68" s="24">
        <v>43734</v>
      </c>
      <c r="H68" s="72" t="s">
        <v>2486</v>
      </c>
      <c r="I68" s="72" t="s">
        <v>179</v>
      </c>
      <c r="J68" s="25" t="s">
        <v>179</v>
      </c>
      <c r="K68" s="25" t="s">
        <v>179</v>
      </c>
      <c r="L68" s="73" t="s">
        <v>3870</v>
      </c>
      <c r="M68" s="74" t="s">
        <v>179</v>
      </c>
      <c r="N68" s="74" t="s">
        <v>153</v>
      </c>
      <c r="O68" s="74" t="s">
        <v>179</v>
      </c>
      <c r="P68" s="120" t="s">
        <v>3448</v>
      </c>
      <c r="Q68" s="75" t="s">
        <v>2936</v>
      </c>
      <c r="R68" s="75" t="s">
        <v>152</v>
      </c>
      <c r="S68" s="143">
        <v>10</v>
      </c>
    </row>
    <row r="69" spans="1:19" x14ac:dyDescent="0.25">
      <c r="A69" s="72" t="s">
        <v>92</v>
      </c>
      <c r="B69" s="202" t="s">
        <v>3674</v>
      </c>
      <c r="C69" s="73" t="s">
        <v>444</v>
      </c>
      <c r="D69" s="72" t="s">
        <v>3675</v>
      </c>
      <c r="E69" s="72" t="s">
        <v>377</v>
      </c>
      <c r="F69" s="72" t="s">
        <v>3676</v>
      </c>
      <c r="G69" s="24">
        <v>43749</v>
      </c>
      <c r="H69" s="72" t="s">
        <v>2515</v>
      </c>
      <c r="I69" s="72" t="s">
        <v>179</v>
      </c>
      <c r="J69" s="25" t="s">
        <v>179</v>
      </c>
      <c r="K69" s="25" t="s">
        <v>179</v>
      </c>
      <c r="L69" s="73" t="s">
        <v>4171</v>
      </c>
      <c r="M69" s="74" t="s">
        <v>179</v>
      </c>
      <c r="N69" s="74" t="s">
        <v>184</v>
      </c>
      <c r="O69" s="74" t="s">
        <v>2508</v>
      </c>
      <c r="P69" s="120" t="s">
        <v>3449</v>
      </c>
      <c r="Q69" s="75" t="s">
        <v>2926</v>
      </c>
      <c r="R69" s="75" t="s">
        <v>3899</v>
      </c>
      <c r="S69" s="143">
        <v>14</v>
      </c>
    </row>
    <row r="70" spans="1:19" x14ac:dyDescent="0.25">
      <c r="A70" s="72" t="s">
        <v>92</v>
      </c>
      <c r="B70" s="202" t="s">
        <v>3708</v>
      </c>
      <c r="C70" s="73" t="s">
        <v>444</v>
      </c>
      <c r="D70" s="72" t="s">
        <v>4172</v>
      </c>
      <c r="E70" s="72" t="s">
        <v>2873</v>
      </c>
      <c r="F70" s="72" t="s">
        <v>2921</v>
      </c>
      <c r="G70" s="24">
        <v>43794</v>
      </c>
      <c r="H70" s="72" t="s">
        <v>2515</v>
      </c>
      <c r="I70" s="72" t="s">
        <v>179</v>
      </c>
      <c r="J70" s="25" t="s">
        <v>179</v>
      </c>
      <c r="K70" s="25" t="s">
        <v>179</v>
      </c>
      <c r="L70" s="73" t="s">
        <v>4175</v>
      </c>
      <c r="M70" s="74" t="s">
        <v>179</v>
      </c>
      <c r="N70" s="74" t="s">
        <v>512</v>
      </c>
      <c r="O70" s="74" t="s">
        <v>2508</v>
      </c>
      <c r="P70" s="120" t="s">
        <v>3449</v>
      </c>
      <c r="Q70" s="75" t="s">
        <v>2935</v>
      </c>
      <c r="R70" s="75" t="s">
        <v>3899</v>
      </c>
      <c r="S70" s="143">
        <v>14</v>
      </c>
    </row>
    <row r="71" spans="1:19" x14ac:dyDescent="0.25">
      <c r="A71" s="72" t="s">
        <v>92</v>
      </c>
      <c r="B71" s="202" t="s">
        <v>3696</v>
      </c>
      <c r="C71" s="73" t="s">
        <v>444</v>
      </c>
      <c r="D71" s="72" t="s">
        <v>3697</v>
      </c>
      <c r="E71" s="72" t="s">
        <v>409</v>
      </c>
      <c r="F71" s="72" t="s">
        <v>3698</v>
      </c>
      <c r="G71" s="24">
        <v>43796</v>
      </c>
      <c r="H71" s="72" t="s">
        <v>2486</v>
      </c>
      <c r="I71" s="72" t="s">
        <v>179</v>
      </c>
      <c r="J71" s="25" t="s">
        <v>179</v>
      </c>
      <c r="K71" s="25" t="s">
        <v>179</v>
      </c>
      <c r="L71" s="73" t="s">
        <v>3983</v>
      </c>
      <c r="M71" s="74" t="s">
        <v>179</v>
      </c>
      <c r="N71" s="74" t="s">
        <v>206</v>
      </c>
      <c r="O71" s="74" t="s">
        <v>2508</v>
      </c>
      <c r="P71" s="120" t="s">
        <v>3448</v>
      </c>
      <c r="Q71" s="75" t="s">
        <v>2884</v>
      </c>
      <c r="R71" s="75" t="s">
        <v>152</v>
      </c>
      <c r="S71" s="143">
        <v>10</v>
      </c>
    </row>
    <row r="72" spans="1:19" x14ac:dyDescent="0.25">
      <c r="A72" s="72" t="s">
        <v>92</v>
      </c>
      <c r="B72" s="202" t="s">
        <v>3687</v>
      </c>
      <c r="C72" s="73" t="s">
        <v>444</v>
      </c>
      <c r="D72" s="72" t="s">
        <v>3688</v>
      </c>
      <c r="E72" s="72" t="s">
        <v>424</v>
      </c>
      <c r="F72" s="72" t="s">
        <v>3689</v>
      </c>
      <c r="G72" s="24">
        <v>43796</v>
      </c>
      <c r="H72" s="72" t="s">
        <v>2492</v>
      </c>
      <c r="I72" s="72" t="s">
        <v>179</v>
      </c>
      <c r="J72" s="25" t="s">
        <v>179</v>
      </c>
      <c r="K72" s="25" t="s">
        <v>179</v>
      </c>
      <c r="L72" s="73" t="s">
        <v>179</v>
      </c>
      <c r="M72" s="74" t="s">
        <v>179</v>
      </c>
      <c r="N72" s="74" t="s">
        <v>204</v>
      </c>
      <c r="O72" s="74" t="s">
        <v>179</v>
      </c>
      <c r="P72" s="120" t="s">
        <v>3449</v>
      </c>
      <c r="Q72" s="75" t="s">
        <v>2946</v>
      </c>
      <c r="R72" s="75" t="s">
        <v>152</v>
      </c>
      <c r="S72" s="143">
        <v>14</v>
      </c>
    </row>
    <row r="73" spans="1:19" x14ac:dyDescent="0.25">
      <c r="A73" s="72" t="s">
        <v>92</v>
      </c>
      <c r="B73" s="202" t="s">
        <v>4215</v>
      </c>
      <c r="C73" s="73" t="s">
        <v>444</v>
      </c>
      <c r="D73" s="72" t="s">
        <v>4258</v>
      </c>
      <c r="E73" s="72" t="s">
        <v>409</v>
      </c>
      <c r="F73" s="72" t="s">
        <v>2939</v>
      </c>
      <c r="G73" s="24">
        <v>43789</v>
      </c>
      <c r="H73" s="72" t="s">
        <v>2492</v>
      </c>
      <c r="I73" s="72" t="s">
        <v>179</v>
      </c>
      <c r="J73" s="25" t="s">
        <v>179</v>
      </c>
      <c r="K73" s="25" t="s">
        <v>179</v>
      </c>
      <c r="L73" s="73" t="s">
        <v>4259</v>
      </c>
      <c r="M73" s="74" t="s">
        <v>179</v>
      </c>
      <c r="N73" s="74" t="s">
        <v>203</v>
      </c>
      <c r="O73" s="74" t="s">
        <v>179</v>
      </c>
      <c r="P73" s="120" t="s">
        <v>3449</v>
      </c>
      <c r="Q73" s="75" t="s">
        <v>2884</v>
      </c>
      <c r="R73" s="75" t="s">
        <v>3085</v>
      </c>
      <c r="S73" s="143">
        <v>14</v>
      </c>
    </row>
    <row r="74" spans="1:19" x14ac:dyDescent="0.25">
      <c r="A74" s="72" t="s">
        <v>92</v>
      </c>
      <c r="B74" s="202" t="s">
        <v>4216</v>
      </c>
      <c r="C74" s="73" t="s">
        <v>444</v>
      </c>
      <c r="D74" s="72" t="s">
        <v>4260</v>
      </c>
      <c r="E74" s="72" t="s">
        <v>69</v>
      </c>
      <c r="F74" s="72" t="s">
        <v>4262</v>
      </c>
      <c r="G74" s="24">
        <v>43852</v>
      </c>
      <c r="H74" s="72" t="s">
        <v>2492</v>
      </c>
      <c r="I74" s="72" t="s">
        <v>179</v>
      </c>
      <c r="J74" s="25" t="s">
        <v>179</v>
      </c>
      <c r="K74" s="25" t="s">
        <v>179</v>
      </c>
      <c r="L74" s="73" t="s">
        <v>4261</v>
      </c>
      <c r="M74" s="74" t="s">
        <v>179</v>
      </c>
      <c r="N74" s="74" t="s">
        <v>93</v>
      </c>
      <c r="O74" s="74" t="s">
        <v>179</v>
      </c>
      <c r="P74" s="120" t="s">
        <v>3449</v>
      </c>
      <c r="Q74" s="75" t="s">
        <v>4263</v>
      </c>
      <c r="R74" s="75" t="s">
        <v>3085</v>
      </c>
      <c r="S74" s="143">
        <v>14</v>
      </c>
    </row>
    <row r="75" spans="1:19" x14ac:dyDescent="0.25">
      <c r="A75" s="72" t="s">
        <v>92</v>
      </c>
      <c r="B75" s="202" t="s">
        <v>4217</v>
      </c>
      <c r="C75" s="73" t="s">
        <v>444</v>
      </c>
      <c r="D75" s="72" t="s">
        <v>4264</v>
      </c>
      <c r="E75" s="72" t="s">
        <v>409</v>
      </c>
      <c r="F75" s="72" t="s">
        <v>4266</v>
      </c>
      <c r="G75" s="24">
        <v>43880</v>
      </c>
      <c r="H75" s="72" t="s">
        <v>2492</v>
      </c>
      <c r="I75" s="72" t="s">
        <v>179</v>
      </c>
      <c r="J75" s="25" t="s">
        <v>179</v>
      </c>
      <c r="K75" s="25" t="s">
        <v>179</v>
      </c>
      <c r="L75" s="73" t="s">
        <v>4265</v>
      </c>
      <c r="M75" s="74" t="s">
        <v>179</v>
      </c>
      <c r="N75" s="74" t="s">
        <v>207</v>
      </c>
      <c r="O75" s="74" t="s">
        <v>2508</v>
      </c>
      <c r="P75" s="120" t="s">
        <v>3449</v>
      </c>
      <c r="Q75" s="75" t="s">
        <v>3699</v>
      </c>
      <c r="R75" s="75" t="s">
        <v>3085</v>
      </c>
      <c r="S75" s="143">
        <v>14</v>
      </c>
    </row>
    <row r="76" spans="1:19" x14ac:dyDescent="0.25">
      <c r="A76" s="72" t="s">
        <v>92</v>
      </c>
      <c r="B76" s="202" t="s">
        <v>3945</v>
      </c>
      <c r="C76" s="73" t="s">
        <v>444</v>
      </c>
      <c r="D76" s="72" t="s">
        <v>3946</v>
      </c>
      <c r="E76" s="72" t="s">
        <v>408</v>
      </c>
      <c r="F76" s="72" t="s">
        <v>2881</v>
      </c>
      <c r="G76" s="24">
        <v>43880</v>
      </c>
      <c r="H76" s="72" t="s">
        <v>2494</v>
      </c>
      <c r="I76" s="72" t="s">
        <v>179</v>
      </c>
      <c r="J76" s="25" t="s">
        <v>179</v>
      </c>
      <c r="K76" s="25" t="s">
        <v>179</v>
      </c>
      <c r="L76" s="73" t="s">
        <v>179</v>
      </c>
      <c r="M76" s="74" t="s">
        <v>179</v>
      </c>
      <c r="N76" s="74" t="s">
        <v>93</v>
      </c>
      <c r="O76" s="74" t="s">
        <v>179</v>
      </c>
      <c r="P76" s="120" t="s">
        <v>3444</v>
      </c>
      <c r="Q76" s="75" t="s">
        <v>2885</v>
      </c>
      <c r="R76" s="75" t="s">
        <v>3899</v>
      </c>
      <c r="S76" s="143">
        <v>11</v>
      </c>
    </row>
    <row r="77" spans="1:19" x14ac:dyDescent="0.25">
      <c r="A77" s="72" t="s">
        <v>92</v>
      </c>
      <c r="B77" s="202" t="s">
        <v>3919</v>
      </c>
      <c r="C77" s="73" t="s">
        <v>444</v>
      </c>
      <c r="D77" s="72" t="s">
        <v>3920</v>
      </c>
      <c r="E77" s="72" t="s">
        <v>408</v>
      </c>
      <c r="F77" s="72" t="s">
        <v>3921</v>
      </c>
      <c r="G77" s="24">
        <v>43879</v>
      </c>
      <c r="H77" s="72" t="s">
        <v>2494</v>
      </c>
      <c r="I77" s="72" t="s">
        <v>179</v>
      </c>
      <c r="J77" s="25" t="s">
        <v>179</v>
      </c>
      <c r="K77" s="25" t="s">
        <v>179</v>
      </c>
      <c r="L77" s="73" t="s">
        <v>179</v>
      </c>
      <c r="M77" s="74" t="s">
        <v>179</v>
      </c>
      <c r="N77" s="74" t="s">
        <v>187</v>
      </c>
      <c r="O77" s="74" t="s">
        <v>179</v>
      </c>
      <c r="P77" s="120" t="s">
        <v>3444</v>
      </c>
      <c r="Q77" s="75" t="s">
        <v>2885</v>
      </c>
      <c r="R77" s="75" t="s">
        <v>3899</v>
      </c>
      <c r="S77" s="143">
        <v>11</v>
      </c>
    </row>
    <row r="78" spans="1:19" x14ac:dyDescent="0.25">
      <c r="A78" s="72" t="s">
        <v>92</v>
      </c>
      <c r="B78" s="202" t="s">
        <v>4159</v>
      </c>
      <c r="C78" s="73" t="s">
        <v>444</v>
      </c>
      <c r="D78" s="72" t="s">
        <v>4176</v>
      </c>
      <c r="E78" s="72" t="s">
        <v>409</v>
      </c>
      <c r="F78" s="72" t="s">
        <v>4177</v>
      </c>
      <c r="G78" s="24">
        <v>43943</v>
      </c>
      <c r="H78" s="72" t="s">
        <v>2515</v>
      </c>
      <c r="I78" s="72" t="s">
        <v>179</v>
      </c>
      <c r="J78" s="25" t="s">
        <v>179</v>
      </c>
      <c r="K78" s="25" t="s">
        <v>179</v>
      </c>
      <c r="L78" s="73" t="s">
        <v>4175</v>
      </c>
      <c r="M78" s="74" t="s">
        <v>179</v>
      </c>
      <c r="N78" s="74" t="s">
        <v>512</v>
      </c>
      <c r="O78" s="74" t="s">
        <v>2508</v>
      </c>
      <c r="P78" s="120" t="s">
        <v>3449</v>
      </c>
      <c r="Q78" s="75" t="s">
        <v>2884</v>
      </c>
      <c r="R78" s="75" t="s">
        <v>3899</v>
      </c>
      <c r="S78" s="143">
        <v>14</v>
      </c>
    </row>
    <row r="79" spans="1:19" x14ac:dyDescent="0.25">
      <c r="A79" s="72" t="s">
        <v>92</v>
      </c>
      <c r="B79" s="202" t="s">
        <v>4219</v>
      </c>
      <c r="C79" s="73" t="s">
        <v>444</v>
      </c>
      <c r="D79" s="72" t="s">
        <v>4270</v>
      </c>
      <c r="E79" s="72" t="s">
        <v>395</v>
      </c>
      <c r="F79" s="72" t="s">
        <v>4272</v>
      </c>
      <c r="G79" s="24">
        <v>43985</v>
      </c>
      <c r="H79" s="72" t="s">
        <v>2492</v>
      </c>
      <c r="I79" s="72" t="s">
        <v>179</v>
      </c>
      <c r="J79" s="25" t="s">
        <v>179</v>
      </c>
      <c r="K79" s="25" t="s">
        <v>179</v>
      </c>
      <c r="L79" s="73" t="s">
        <v>4271</v>
      </c>
      <c r="M79" s="74" t="s">
        <v>179</v>
      </c>
      <c r="N79" s="74" t="s">
        <v>200</v>
      </c>
      <c r="O79" s="74" t="s">
        <v>2508</v>
      </c>
      <c r="P79" s="120" t="s">
        <v>3449</v>
      </c>
      <c r="Q79" s="75" t="s">
        <v>2928</v>
      </c>
      <c r="R79" s="75" t="s">
        <v>3085</v>
      </c>
      <c r="S79" s="143">
        <v>14</v>
      </c>
    </row>
    <row r="80" spans="1:19" x14ac:dyDescent="0.25">
      <c r="A80" s="72" t="s">
        <v>92</v>
      </c>
      <c r="B80" s="202" t="s">
        <v>4220</v>
      </c>
      <c r="C80" s="73" t="s">
        <v>444</v>
      </c>
      <c r="D80" s="72" t="s">
        <v>4273</v>
      </c>
      <c r="E80" s="72" t="s">
        <v>330</v>
      </c>
      <c r="F80" s="72" t="s">
        <v>179</v>
      </c>
      <c r="G80" s="24">
        <v>43990</v>
      </c>
      <c r="H80" s="72" t="s">
        <v>2492</v>
      </c>
      <c r="I80" s="72" t="s">
        <v>179</v>
      </c>
      <c r="J80" s="25" t="s">
        <v>179</v>
      </c>
      <c r="K80" s="25" t="s">
        <v>179</v>
      </c>
      <c r="L80" s="73" t="s">
        <v>4274</v>
      </c>
      <c r="M80" s="74" t="s">
        <v>179</v>
      </c>
      <c r="N80" s="74" t="s">
        <v>153</v>
      </c>
      <c r="O80" s="74" t="s">
        <v>2508</v>
      </c>
      <c r="P80" s="120" t="s">
        <v>3449</v>
      </c>
      <c r="Q80" s="75" t="s">
        <v>4275</v>
      </c>
      <c r="R80" s="75" t="s">
        <v>3085</v>
      </c>
      <c r="S80" s="143">
        <v>14</v>
      </c>
    </row>
    <row r="81" spans="1:19" x14ac:dyDescent="0.25">
      <c r="A81" s="72" t="s">
        <v>92</v>
      </c>
      <c r="B81" s="202" t="s">
        <v>4222</v>
      </c>
      <c r="C81" s="73" t="s">
        <v>444</v>
      </c>
      <c r="D81" s="72" t="s">
        <v>4281</v>
      </c>
      <c r="E81" s="72" t="s">
        <v>4283</v>
      </c>
      <c r="F81" s="72" t="s">
        <v>179</v>
      </c>
      <c r="G81" s="24">
        <v>44020</v>
      </c>
      <c r="H81" s="72" t="s">
        <v>2492</v>
      </c>
      <c r="I81" s="72" t="s">
        <v>179</v>
      </c>
      <c r="J81" s="25" t="s">
        <v>179</v>
      </c>
      <c r="K81" s="25" t="s">
        <v>179</v>
      </c>
      <c r="L81" s="73" t="s">
        <v>4282</v>
      </c>
      <c r="M81" s="74" t="s">
        <v>179</v>
      </c>
      <c r="N81" s="74" t="s">
        <v>184</v>
      </c>
      <c r="O81" s="74" t="s">
        <v>2508</v>
      </c>
      <c r="P81" s="120" t="s">
        <v>3449</v>
      </c>
      <c r="Q81" s="75" t="s">
        <v>4284</v>
      </c>
      <c r="R81" s="75" t="s">
        <v>3085</v>
      </c>
      <c r="S81" s="143">
        <v>14</v>
      </c>
    </row>
    <row r="82" spans="1:19" x14ac:dyDescent="0.25">
      <c r="A82" s="72" t="s">
        <v>92</v>
      </c>
      <c r="B82" s="202" t="s">
        <v>4226</v>
      </c>
      <c r="C82" s="73" t="s">
        <v>444</v>
      </c>
      <c r="D82" s="72" t="s">
        <v>4295</v>
      </c>
      <c r="E82" s="72" t="s">
        <v>377</v>
      </c>
      <c r="F82" s="72" t="s">
        <v>179</v>
      </c>
      <c r="G82" s="24">
        <v>43818</v>
      </c>
      <c r="H82" s="72" t="s">
        <v>2492</v>
      </c>
      <c r="I82" s="72" t="s">
        <v>179</v>
      </c>
      <c r="J82" s="25" t="s">
        <v>179</v>
      </c>
      <c r="K82" s="25" t="s">
        <v>179</v>
      </c>
      <c r="L82" s="73" t="s">
        <v>4296</v>
      </c>
      <c r="M82" s="74" t="s">
        <v>179</v>
      </c>
      <c r="N82" s="74" t="s">
        <v>2736</v>
      </c>
      <c r="O82" s="74" t="s">
        <v>179</v>
      </c>
      <c r="P82" s="120" t="s">
        <v>3449</v>
      </c>
      <c r="Q82" s="75" t="s">
        <v>4297</v>
      </c>
      <c r="R82" s="75" t="s">
        <v>3085</v>
      </c>
      <c r="S82" s="143">
        <v>14</v>
      </c>
    </row>
    <row r="83" spans="1:19" x14ac:dyDescent="0.25">
      <c r="A83" s="72" t="s">
        <v>92</v>
      </c>
      <c r="B83" s="202" t="s">
        <v>4152</v>
      </c>
      <c r="C83" s="73" t="s">
        <v>2539</v>
      </c>
      <c r="D83" s="72" t="s">
        <v>4153</v>
      </c>
      <c r="E83" s="72" t="s">
        <v>179</v>
      </c>
      <c r="F83" s="72" t="s">
        <v>179</v>
      </c>
      <c r="G83" s="24">
        <v>42710</v>
      </c>
      <c r="H83" s="72" t="s">
        <v>4155</v>
      </c>
      <c r="I83" s="72" t="s">
        <v>4156</v>
      </c>
      <c r="J83" s="25">
        <v>44348</v>
      </c>
      <c r="K83" s="25">
        <v>44409</v>
      </c>
      <c r="L83" s="73" t="s">
        <v>4154</v>
      </c>
      <c r="M83" s="74" t="s">
        <v>179</v>
      </c>
      <c r="N83" s="74" t="s">
        <v>179</v>
      </c>
      <c r="O83" s="74" t="s">
        <v>179</v>
      </c>
      <c r="P83" s="120" t="s">
        <v>179</v>
      </c>
      <c r="Q83" s="75" t="s">
        <v>2962</v>
      </c>
      <c r="R83" s="75" t="s">
        <v>99</v>
      </c>
      <c r="S83" s="143" t="s">
        <v>179</v>
      </c>
    </row>
    <row r="84" spans="1:19" x14ac:dyDescent="0.25">
      <c r="A84" s="72" t="s">
        <v>2489</v>
      </c>
      <c r="B84" s="202" t="s">
        <v>3356</v>
      </c>
      <c r="C84" s="73" t="s">
        <v>444</v>
      </c>
      <c r="D84" s="72" t="s">
        <v>3374</v>
      </c>
      <c r="E84" s="72" t="s">
        <v>383</v>
      </c>
      <c r="F84" s="72" t="s">
        <v>3376</v>
      </c>
      <c r="G84" s="24">
        <v>43531</v>
      </c>
      <c r="H84" s="72" t="s">
        <v>2492</v>
      </c>
      <c r="I84" s="72" t="s">
        <v>179</v>
      </c>
      <c r="J84" s="25" t="s">
        <v>179</v>
      </c>
      <c r="K84" s="25" t="s">
        <v>179</v>
      </c>
      <c r="L84" s="73" t="s">
        <v>3375</v>
      </c>
      <c r="M84" s="74" t="s">
        <v>179</v>
      </c>
      <c r="N84" s="74" t="s">
        <v>184</v>
      </c>
      <c r="O84" s="74" t="s">
        <v>179</v>
      </c>
      <c r="P84" s="120" t="s">
        <v>3439</v>
      </c>
      <c r="Q84" s="75" t="s">
        <v>2896</v>
      </c>
      <c r="R84" s="75" t="s">
        <v>152</v>
      </c>
      <c r="S84" s="143">
        <v>9</v>
      </c>
    </row>
    <row r="85" spans="1:19" x14ac:dyDescent="0.25">
      <c r="A85" s="72" t="s">
        <v>2489</v>
      </c>
      <c r="B85" s="202" t="s">
        <v>3947</v>
      </c>
      <c r="C85" s="73" t="s">
        <v>444</v>
      </c>
      <c r="D85" s="72" t="s">
        <v>3948</v>
      </c>
      <c r="E85" s="72" t="s">
        <v>383</v>
      </c>
      <c r="F85" s="72" t="s">
        <v>3949</v>
      </c>
      <c r="G85" s="24">
        <v>43852</v>
      </c>
      <c r="H85" s="72" t="s">
        <v>2494</v>
      </c>
      <c r="I85" s="72" t="s">
        <v>179</v>
      </c>
      <c r="J85" s="25" t="s">
        <v>179</v>
      </c>
      <c r="K85" s="25" t="s">
        <v>179</v>
      </c>
      <c r="L85" s="73" t="s">
        <v>179</v>
      </c>
      <c r="M85" s="74" t="s">
        <v>179</v>
      </c>
      <c r="N85" s="74" t="s">
        <v>184</v>
      </c>
      <c r="O85" s="74" t="s">
        <v>179</v>
      </c>
      <c r="P85" s="120" t="s">
        <v>3444</v>
      </c>
      <c r="Q85" s="75" t="s">
        <v>3950</v>
      </c>
      <c r="R85" s="75" t="s">
        <v>3899</v>
      </c>
      <c r="S85" s="143">
        <v>11</v>
      </c>
    </row>
    <row r="86" spans="1:19" x14ac:dyDescent="0.25">
      <c r="A86" s="72" t="s">
        <v>155</v>
      </c>
      <c r="B86" s="202" t="s">
        <v>72</v>
      </c>
      <c r="C86" s="73" t="s">
        <v>2539</v>
      </c>
      <c r="D86" s="72" t="s">
        <v>73</v>
      </c>
      <c r="E86" s="72" t="s">
        <v>179</v>
      </c>
      <c r="F86" s="72" t="s">
        <v>179</v>
      </c>
      <c r="G86" s="24">
        <v>42509</v>
      </c>
      <c r="H86" s="72" t="s">
        <v>2857</v>
      </c>
      <c r="I86" s="72" t="s">
        <v>4317</v>
      </c>
      <c r="J86" s="25" t="s">
        <v>179</v>
      </c>
      <c r="K86" s="25" t="s">
        <v>179</v>
      </c>
      <c r="L86" s="73" t="s">
        <v>4088</v>
      </c>
      <c r="M86" s="74">
        <v>20</v>
      </c>
      <c r="N86" s="74" t="s">
        <v>179</v>
      </c>
      <c r="O86" s="74" t="s">
        <v>179</v>
      </c>
      <c r="P86" s="120" t="s">
        <v>179</v>
      </c>
      <c r="Q86" s="75" t="s">
        <v>2992</v>
      </c>
      <c r="R86" s="75" t="s">
        <v>2845</v>
      </c>
      <c r="S86" s="143" t="s">
        <v>179</v>
      </c>
    </row>
    <row r="87" spans="1:19" x14ac:dyDescent="0.25">
      <c r="A87" s="72" t="s">
        <v>155</v>
      </c>
      <c r="B87" s="202" t="s">
        <v>101</v>
      </c>
      <c r="C87" s="73" t="s">
        <v>2539</v>
      </c>
      <c r="D87" s="72" t="s">
        <v>3100</v>
      </c>
      <c r="E87" s="72" t="s">
        <v>234</v>
      </c>
      <c r="F87" s="72" t="s">
        <v>179</v>
      </c>
      <c r="G87" s="24">
        <v>42496</v>
      </c>
      <c r="H87" s="72" t="s">
        <v>2969</v>
      </c>
      <c r="I87" s="72" t="s">
        <v>39</v>
      </c>
      <c r="J87" s="25" t="s">
        <v>179</v>
      </c>
      <c r="K87" s="25" t="s">
        <v>179</v>
      </c>
      <c r="L87" s="73" t="s">
        <v>102</v>
      </c>
      <c r="M87" s="74">
        <v>99</v>
      </c>
      <c r="N87" s="74" t="s">
        <v>179</v>
      </c>
      <c r="O87" s="74" t="s">
        <v>179</v>
      </c>
      <c r="P87" s="120" t="s">
        <v>179</v>
      </c>
      <c r="Q87" s="75" t="s">
        <v>29</v>
      </c>
      <c r="R87" s="75" t="s">
        <v>99</v>
      </c>
      <c r="S87" s="143" t="s">
        <v>179</v>
      </c>
    </row>
    <row r="88" spans="1:19" x14ac:dyDescent="0.25">
      <c r="A88" s="72" t="s">
        <v>155</v>
      </c>
      <c r="B88" s="202" t="s">
        <v>420</v>
      </c>
      <c r="C88" s="73" t="s">
        <v>2539</v>
      </c>
      <c r="D88" s="72" t="s">
        <v>2639</v>
      </c>
      <c r="E88" s="72" t="s">
        <v>246</v>
      </c>
      <c r="F88" s="72" t="s">
        <v>179</v>
      </c>
      <c r="G88" s="24">
        <v>43634</v>
      </c>
      <c r="H88" s="72" t="s">
        <v>2860</v>
      </c>
      <c r="I88" s="72" t="s">
        <v>4316</v>
      </c>
      <c r="J88" s="25">
        <v>44166</v>
      </c>
      <c r="K88" s="25">
        <v>44344</v>
      </c>
      <c r="L88" s="73" t="s">
        <v>421</v>
      </c>
      <c r="M88" s="74">
        <v>7</v>
      </c>
      <c r="N88" s="74" t="s">
        <v>179</v>
      </c>
      <c r="O88" s="74" t="s">
        <v>179</v>
      </c>
      <c r="P88" s="120" t="s">
        <v>179</v>
      </c>
      <c r="Q88" s="75" t="s">
        <v>2966</v>
      </c>
      <c r="R88" s="75" t="s">
        <v>97</v>
      </c>
      <c r="S88" s="143" t="s">
        <v>179</v>
      </c>
    </row>
    <row r="89" spans="1:19" x14ac:dyDescent="0.25">
      <c r="A89" s="72" t="s">
        <v>155</v>
      </c>
      <c r="B89" s="202" t="s">
        <v>100</v>
      </c>
      <c r="C89" s="73" t="s">
        <v>2539</v>
      </c>
      <c r="D89" s="72" t="s">
        <v>3877</v>
      </c>
      <c r="E89" s="72" t="s">
        <v>334</v>
      </c>
      <c r="F89" s="72" t="s">
        <v>179</v>
      </c>
      <c r="G89" s="24">
        <v>42480</v>
      </c>
      <c r="H89" s="72" t="s">
        <v>2888</v>
      </c>
      <c r="I89" s="72" t="s">
        <v>3545</v>
      </c>
      <c r="J89" s="25" t="s">
        <v>179</v>
      </c>
      <c r="K89" s="25" t="s">
        <v>179</v>
      </c>
      <c r="L89" s="73" t="s">
        <v>4091</v>
      </c>
      <c r="M89" s="74">
        <v>30</v>
      </c>
      <c r="N89" s="74" t="s">
        <v>179</v>
      </c>
      <c r="O89" s="74" t="s">
        <v>179</v>
      </c>
      <c r="P89" s="120" t="s">
        <v>179</v>
      </c>
      <c r="Q89" s="75" t="s">
        <v>2968</v>
      </c>
      <c r="R89" s="75" t="s">
        <v>99</v>
      </c>
      <c r="S89" s="143" t="s">
        <v>179</v>
      </c>
    </row>
    <row r="90" spans="1:19" x14ac:dyDescent="0.25">
      <c r="A90" s="72" t="s">
        <v>155</v>
      </c>
      <c r="B90" s="202" t="s">
        <v>415</v>
      </c>
      <c r="C90" s="73" t="s">
        <v>2539</v>
      </c>
      <c r="D90" s="72" t="s">
        <v>416</v>
      </c>
      <c r="E90" s="72" t="s">
        <v>179</v>
      </c>
      <c r="F90" s="72" t="s">
        <v>179</v>
      </c>
      <c r="G90" s="24" t="s">
        <v>179</v>
      </c>
      <c r="H90" s="72" t="s">
        <v>3997</v>
      </c>
      <c r="I90" s="72" t="s">
        <v>3847</v>
      </c>
      <c r="J90" s="25">
        <v>44197</v>
      </c>
      <c r="K90" s="25">
        <v>44317</v>
      </c>
      <c r="L90" s="73" t="s">
        <v>417</v>
      </c>
      <c r="M90" s="74">
        <v>99</v>
      </c>
      <c r="N90" s="74" t="s">
        <v>179</v>
      </c>
      <c r="O90" s="74" t="s">
        <v>179</v>
      </c>
      <c r="P90" s="120" t="s">
        <v>179</v>
      </c>
      <c r="Q90" s="75" t="s">
        <v>419</v>
      </c>
      <c r="R90" s="75" t="s">
        <v>419</v>
      </c>
      <c r="S90" s="143" t="s">
        <v>179</v>
      </c>
    </row>
    <row r="91" spans="1:19" x14ac:dyDescent="0.25">
      <c r="A91" s="72" t="s">
        <v>155</v>
      </c>
      <c r="B91" s="202" t="s">
        <v>84</v>
      </c>
      <c r="C91" s="73" t="s">
        <v>2539</v>
      </c>
      <c r="D91" s="72" t="s">
        <v>3835</v>
      </c>
      <c r="E91" s="72" t="s">
        <v>179</v>
      </c>
      <c r="F91" s="72" t="s">
        <v>179</v>
      </c>
      <c r="G91" s="24">
        <v>42669</v>
      </c>
      <c r="H91" s="72" t="s">
        <v>2860</v>
      </c>
      <c r="I91" s="72" t="s">
        <v>30</v>
      </c>
      <c r="J91" s="25">
        <v>43647</v>
      </c>
      <c r="K91" s="25">
        <v>44409</v>
      </c>
      <c r="L91" s="73" t="s">
        <v>85</v>
      </c>
      <c r="M91" s="74">
        <v>99</v>
      </c>
      <c r="N91" s="74" t="s">
        <v>179</v>
      </c>
      <c r="O91" s="74" t="s">
        <v>179</v>
      </c>
      <c r="P91" s="120" t="s">
        <v>179</v>
      </c>
      <c r="Q91" s="75" t="s">
        <v>2993</v>
      </c>
      <c r="R91" s="75" t="s">
        <v>235</v>
      </c>
      <c r="S91" s="143" t="s">
        <v>179</v>
      </c>
    </row>
    <row r="92" spans="1:19" x14ac:dyDescent="0.25">
      <c r="A92" s="72" t="s">
        <v>155</v>
      </c>
      <c r="B92" s="202" t="s">
        <v>96</v>
      </c>
      <c r="C92" s="73" t="s">
        <v>2539</v>
      </c>
      <c r="D92" s="72" t="s">
        <v>4136</v>
      </c>
      <c r="E92" s="72" t="s">
        <v>179</v>
      </c>
      <c r="F92" s="72" t="s">
        <v>179</v>
      </c>
      <c r="G92" s="24">
        <v>42837</v>
      </c>
      <c r="H92" s="72" t="s">
        <v>2511</v>
      </c>
      <c r="I92" s="72" t="s">
        <v>30</v>
      </c>
      <c r="J92" s="25">
        <v>44013</v>
      </c>
      <c r="K92" s="25">
        <v>44166</v>
      </c>
      <c r="L92" s="73" t="s">
        <v>4137</v>
      </c>
      <c r="M92" s="74">
        <v>12</v>
      </c>
      <c r="N92" s="74" t="s">
        <v>179</v>
      </c>
      <c r="O92" s="74" t="s">
        <v>179</v>
      </c>
      <c r="P92" s="120" t="s">
        <v>179</v>
      </c>
      <c r="Q92" s="75" t="s">
        <v>2966</v>
      </c>
      <c r="R92" s="75" t="s">
        <v>2856</v>
      </c>
      <c r="S92" s="143" t="s">
        <v>179</v>
      </c>
    </row>
    <row r="93" spans="1:19" x14ac:dyDescent="0.25">
      <c r="A93" s="72" t="s">
        <v>155</v>
      </c>
      <c r="B93" s="202" t="s">
        <v>154</v>
      </c>
      <c r="C93" s="73" t="s">
        <v>2539</v>
      </c>
      <c r="D93" s="72" t="s">
        <v>3552</v>
      </c>
      <c r="E93" s="72" t="s">
        <v>179</v>
      </c>
      <c r="F93" s="72" t="s">
        <v>179</v>
      </c>
      <c r="G93" s="24">
        <v>43390</v>
      </c>
      <c r="H93" s="72" t="s">
        <v>2864</v>
      </c>
      <c r="I93" s="72" t="s">
        <v>2632</v>
      </c>
      <c r="J93" s="25" t="s">
        <v>179</v>
      </c>
      <c r="K93" s="25" t="s">
        <v>179</v>
      </c>
      <c r="L93" s="73" t="s">
        <v>156</v>
      </c>
      <c r="M93" s="74">
        <v>20</v>
      </c>
      <c r="N93" s="74" t="s">
        <v>179</v>
      </c>
      <c r="O93" s="74" t="s">
        <v>179</v>
      </c>
      <c r="P93" s="120" t="s">
        <v>179</v>
      </c>
      <c r="Q93" s="75" t="s">
        <v>157</v>
      </c>
      <c r="R93" s="75" t="s">
        <v>157</v>
      </c>
      <c r="S93" s="143" t="s">
        <v>179</v>
      </c>
    </row>
    <row r="94" spans="1:19" x14ac:dyDescent="0.25">
      <c r="A94" s="72" t="s">
        <v>155</v>
      </c>
      <c r="B94" s="202" t="s">
        <v>2586</v>
      </c>
      <c r="C94" s="73" t="s">
        <v>2539</v>
      </c>
      <c r="D94" s="72" t="s">
        <v>2587</v>
      </c>
      <c r="E94" s="72" t="s">
        <v>179</v>
      </c>
      <c r="F94" s="72" t="s">
        <v>179</v>
      </c>
      <c r="G94" s="24">
        <v>43510</v>
      </c>
      <c r="H94" s="72" t="s">
        <v>4097</v>
      </c>
      <c r="I94" s="72" t="s">
        <v>2635</v>
      </c>
      <c r="J94" s="25" t="s">
        <v>179</v>
      </c>
      <c r="K94" s="25" t="s">
        <v>179</v>
      </c>
      <c r="L94" s="73" t="s">
        <v>2990</v>
      </c>
      <c r="M94" s="74">
        <v>13</v>
      </c>
      <c r="N94" s="74" t="s">
        <v>179</v>
      </c>
      <c r="O94" s="74" t="s">
        <v>179</v>
      </c>
      <c r="P94" s="120" t="s">
        <v>179</v>
      </c>
      <c r="Q94" s="75" t="s">
        <v>52</v>
      </c>
      <c r="R94" s="75" t="s">
        <v>3111</v>
      </c>
      <c r="S94" s="143" t="s">
        <v>179</v>
      </c>
    </row>
    <row r="95" spans="1:19" x14ac:dyDescent="0.25">
      <c r="A95" s="72" t="s">
        <v>155</v>
      </c>
      <c r="B95" s="202" t="s">
        <v>2588</v>
      </c>
      <c r="C95" s="73" t="s">
        <v>2539</v>
      </c>
      <c r="D95" s="72" t="s">
        <v>2589</v>
      </c>
      <c r="E95" s="72" t="s">
        <v>2142</v>
      </c>
      <c r="F95" s="72" t="s">
        <v>179</v>
      </c>
      <c r="G95" s="24">
        <v>43515</v>
      </c>
      <c r="H95" s="72" t="s">
        <v>2636</v>
      </c>
      <c r="I95" s="72" t="s">
        <v>3848</v>
      </c>
      <c r="J95" s="25" t="s">
        <v>179</v>
      </c>
      <c r="K95" s="25" t="s">
        <v>179</v>
      </c>
      <c r="L95" s="73" t="s">
        <v>2991</v>
      </c>
      <c r="M95" s="74">
        <v>15</v>
      </c>
      <c r="N95" s="74" t="s">
        <v>179</v>
      </c>
      <c r="O95" s="74" t="s">
        <v>179</v>
      </c>
      <c r="P95" s="120" t="s">
        <v>179</v>
      </c>
      <c r="Q95" s="75" t="s">
        <v>356</v>
      </c>
      <c r="R95" s="75" t="s">
        <v>3470</v>
      </c>
      <c r="S95" s="143" t="s">
        <v>179</v>
      </c>
    </row>
    <row r="96" spans="1:19" x14ac:dyDescent="0.25">
      <c r="A96" s="72" t="s">
        <v>155</v>
      </c>
      <c r="B96" s="202" t="s">
        <v>2633</v>
      </c>
      <c r="C96" s="73" t="s">
        <v>2539</v>
      </c>
      <c r="D96" s="72" t="s">
        <v>3554</v>
      </c>
      <c r="E96" s="72" t="s">
        <v>377</v>
      </c>
      <c r="F96" s="72" t="s">
        <v>179</v>
      </c>
      <c r="G96" s="24">
        <v>43600</v>
      </c>
      <c r="H96" s="72" t="s">
        <v>4139</v>
      </c>
      <c r="I96" s="72" t="s">
        <v>4140</v>
      </c>
      <c r="J96" s="25">
        <v>44287</v>
      </c>
      <c r="K96" s="25">
        <v>44440</v>
      </c>
      <c r="L96" s="73" t="s">
        <v>2634</v>
      </c>
      <c r="M96" s="74">
        <v>3</v>
      </c>
      <c r="N96" s="74" t="s">
        <v>179</v>
      </c>
      <c r="O96" s="74" t="s">
        <v>179</v>
      </c>
      <c r="P96" s="120" t="s">
        <v>179</v>
      </c>
      <c r="Q96" s="75" t="s">
        <v>99</v>
      </c>
      <c r="R96" s="75" t="s">
        <v>99</v>
      </c>
      <c r="S96" s="143" t="s">
        <v>179</v>
      </c>
    </row>
    <row r="97" spans="1:19" x14ac:dyDescent="0.25">
      <c r="A97" s="72" t="s">
        <v>155</v>
      </c>
      <c r="B97" s="202" t="s">
        <v>3192</v>
      </c>
      <c r="C97" s="73" t="s">
        <v>2539</v>
      </c>
      <c r="D97" s="72" t="s">
        <v>4011</v>
      </c>
      <c r="E97" s="72" t="s">
        <v>147</v>
      </c>
      <c r="F97" s="72" t="s">
        <v>179</v>
      </c>
      <c r="G97" s="24">
        <v>43713</v>
      </c>
      <c r="H97" s="72" t="s">
        <v>2841</v>
      </c>
      <c r="I97" s="72" t="s">
        <v>2635</v>
      </c>
      <c r="J97" s="25" t="s">
        <v>179</v>
      </c>
      <c r="K97" s="25" t="s">
        <v>179</v>
      </c>
      <c r="L97" s="73" t="s">
        <v>3338</v>
      </c>
      <c r="M97" s="74">
        <v>10</v>
      </c>
      <c r="N97" s="74" t="s">
        <v>179</v>
      </c>
      <c r="O97" s="74" t="s">
        <v>179</v>
      </c>
      <c r="P97" s="120" t="s">
        <v>179</v>
      </c>
      <c r="Q97" s="75" t="s">
        <v>99</v>
      </c>
      <c r="R97" s="75" t="s">
        <v>56</v>
      </c>
      <c r="S97" s="143" t="s">
        <v>179</v>
      </c>
    </row>
    <row r="98" spans="1:19" x14ac:dyDescent="0.25">
      <c r="A98" s="72" t="s">
        <v>155</v>
      </c>
      <c r="B98" s="202" t="s">
        <v>3193</v>
      </c>
      <c r="C98" s="73" t="s">
        <v>2539</v>
      </c>
      <c r="D98" s="72" t="s">
        <v>3555</v>
      </c>
      <c r="E98" s="72" t="s">
        <v>147</v>
      </c>
      <c r="F98" s="72" t="s">
        <v>179</v>
      </c>
      <c r="G98" s="24">
        <v>43713</v>
      </c>
      <c r="H98" s="72" t="s">
        <v>2841</v>
      </c>
      <c r="I98" s="72" t="s">
        <v>2635</v>
      </c>
      <c r="J98" s="25" t="s">
        <v>179</v>
      </c>
      <c r="K98" s="25" t="s">
        <v>179</v>
      </c>
      <c r="L98" s="73" t="s">
        <v>3339</v>
      </c>
      <c r="M98" s="74">
        <v>9</v>
      </c>
      <c r="N98" s="74" t="s">
        <v>179</v>
      </c>
      <c r="O98" s="74" t="s">
        <v>179</v>
      </c>
      <c r="P98" s="120" t="s">
        <v>179</v>
      </c>
      <c r="Q98" s="75" t="s">
        <v>99</v>
      </c>
      <c r="R98" s="75" t="s">
        <v>56</v>
      </c>
      <c r="S98" s="143" t="s">
        <v>179</v>
      </c>
    </row>
    <row r="99" spans="1:19" x14ac:dyDescent="0.25">
      <c r="A99" s="72" t="s">
        <v>155</v>
      </c>
      <c r="B99" s="202" t="s">
        <v>3191</v>
      </c>
      <c r="C99" s="73" t="s">
        <v>2539</v>
      </c>
      <c r="D99" s="72" t="s">
        <v>3556</v>
      </c>
      <c r="E99" s="72" t="s">
        <v>2873</v>
      </c>
      <c r="F99" s="72" t="s">
        <v>179</v>
      </c>
      <c r="G99" s="24">
        <v>43713</v>
      </c>
      <c r="H99" s="72" t="s">
        <v>2855</v>
      </c>
      <c r="I99" s="72" t="s">
        <v>27</v>
      </c>
      <c r="J99" s="25">
        <v>44197</v>
      </c>
      <c r="K99" s="25">
        <v>44317</v>
      </c>
      <c r="L99" s="73" t="s">
        <v>3340</v>
      </c>
      <c r="M99" s="74">
        <v>8</v>
      </c>
      <c r="N99" s="74" t="s">
        <v>179</v>
      </c>
      <c r="O99" s="74" t="s">
        <v>179</v>
      </c>
      <c r="P99" s="120" t="s">
        <v>179</v>
      </c>
      <c r="Q99" s="75" t="s">
        <v>99</v>
      </c>
      <c r="R99" s="75" t="s">
        <v>56</v>
      </c>
      <c r="S99" s="143" t="s">
        <v>179</v>
      </c>
    </row>
    <row r="100" spans="1:19" x14ac:dyDescent="0.25">
      <c r="A100" s="72" t="s">
        <v>155</v>
      </c>
      <c r="B100" s="202" t="s">
        <v>3473</v>
      </c>
      <c r="C100" s="73" t="s">
        <v>2539</v>
      </c>
      <c r="D100" s="72" t="s">
        <v>4143</v>
      </c>
      <c r="E100" s="72" t="s">
        <v>234</v>
      </c>
      <c r="F100" s="72" t="s">
        <v>179</v>
      </c>
      <c r="G100" s="24">
        <v>43775</v>
      </c>
      <c r="H100" s="72" t="s">
        <v>91</v>
      </c>
      <c r="I100" s="72" t="s">
        <v>91</v>
      </c>
      <c r="J100" s="25" t="s">
        <v>179</v>
      </c>
      <c r="K100" s="25" t="s">
        <v>179</v>
      </c>
      <c r="L100" s="73" t="s">
        <v>3478</v>
      </c>
      <c r="M100" s="74">
        <v>11</v>
      </c>
      <c r="N100" s="74" t="s">
        <v>179</v>
      </c>
      <c r="O100" s="74" t="s">
        <v>179</v>
      </c>
      <c r="P100" s="120" t="s">
        <v>179</v>
      </c>
      <c r="Q100" s="75" t="s">
        <v>99</v>
      </c>
      <c r="R100" s="75" t="s">
        <v>97</v>
      </c>
      <c r="S100" s="143" t="s">
        <v>179</v>
      </c>
    </row>
    <row r="101" spans="1:19" x14ac:dyDescent="0.25">
      <c r="A101" s="72" t="s">
        <v>155</v>
      </c>
      <c r="B101" s="202" t="s">
        <v>4124</v>
      </c>
      <c r="C101" s="73" t="s">
        <v>2539</v>
      </c>
      <c r="D101" s="72" t="s">
        <v>4125</v>
      </c>
      <c r="E101" s="72" t="s">
        <v>179</v>
      </c>
      <c r="F101" s="72" t="s">
        <v>179</v>
      </c>
      <c r="G101" s="24">
        <v>44091</v>
      </c>
      <c r="H101" s="72" t="s">
        <v>2864</v>
      </c>
      <c r="I101" s="72" t="s">
        <v>4127</v>
      </c>
      <c r="J101" s="25" t="s">
        <v>179</v>
      </c>
      <c r="K101" s="25" t="s">
        <v>179</v>
      </c>
      <c r="L101" s="73" t="s">
        <v>4126</v>
      </c>
      <c r="M101" s="74">
        <v>1</v>
      </c>
      <c r="N101" s="74" t="s">
        <v>179</v>
      </c>
      <c r="O101" s="74" t="s">
        <v>179</v>
      </c>
      <c r="P101" s="120" t="s">
        <v>179</v>
      </c>
      <c r="Q101" s="75" t="s">
        <v>3910</v>
      </c>
      <c r="R101" s="75" t="s">
        <v>97</v>
      </c>
      <c r="S101" s="143" t="s">
        <v>179</v>
      </c>
    </row>
    <row r="102" spans="1:19" x14ac:dyDescent="0.25">
      <c r="A102" s="72" t="s">
        <v>155</v>
      </c>
      <c r="B102" s="202" t="s">
        <v>98</v>
      </c>
      <c r="C102" s="73" t="s">
        <v>2539</v>
      </c>
      <c r="D102" s="72" t="s">
        <v>3551</v>
      </c>
      <c r="E102" s="72" t="s">
        <v>409</v>
      </c>
      <c r="F102" s="72" t="s">
        <v>179</v>
      </c>
      <c r="G102" s="24">
        <v>42425</v>
      </c>
      <c r="H102" s="72" t="s">
        <v>2857</v>
      </c>
      <c r="I102" s="72" t="s">
        <v>41</v>
      </c>
      <c r="J102" s="25">
        <v>44256</v>
      </c>
      <c r="K102" s="25">
        <v>44287</v>
      </c>
      <c r="L102" s="73" t="s">
        <v>2967</v>
      </c>
      <c r="M102" s="74">
        <v>8</v>
      </c>
      <c r="N102" s="74" t="s">
        <v>179</v>
      </c>
      <c r="O102" s="74" t="s">
        <v>179</v>
      </c>
      <c r="P102" s="120" t="s">
        <v>179</v>
      </c>
      <c r="Q102" s="75" t="s">
        <v>65</v>
      </c>
      <c r="R102" s="75" t="s">
        <v>99</v>
      </c>
      <c r="S102" s="143" t="s">
        <v>179</v>
      </c>
    </row>
    <row r="103" spans="1:19" x14ac:dyDescent="0.25">
      <c r="A103" s="72" t="s">
        <v>155</v>
      </c>
      <c r="B103" s="202" t="s">
        <v>4005</v>
      </c>
      <c r="C103" s="73" t="s">
        <v>2539</v>
      </c>
      <c r="D103" s="72" t="s">
        <v>3994</v>
      </c>
      <c r="E103" s="72" t="s">
        <v>179</v>
      </c>
      <c r="F103" s="72" t="s">
        <v>179</v>
      </c>
      <c r="G103" s="24">
        <v>43920</v>
      </c>
      <c r="H103" s="72" t="s">
        <v>4026</v>
      </c>
      <c r="I103" s="72" t="s">
        <v>4026</v>
      </c>
      <c r="J103" s="25" t="s">
        <v>179</v>
      </c>
      <c r="K103" s="25" t="s">
        <v>179</v>
      </c>
      <c r="L103" s="73" t="s">
        <v>3995</v>
      </c>
      <c r="M103" s="74">
        <v>4</v>
      </c>
      <c r="N103" s="74" t="s">
        <v>179</v>
      </c>
      <c r="O103" s="74" t="s">
        <v>179</v>
      </c>
      <c r="P103" s="120" t="s">
        <v>179</v>
      </c>
      <c r="Q103" s="75" t="s">
        <v>3996</v>
      </c>
      <c r="R103" s="75" t="s">
        <v>99</v>
      </c>
      <c r="S103" s="143" t="s">
        <v>179</v>
      </c>
    </row>
    <row r="104" spans="1:19" x14ac:dyDescent="0.25">
      <c r="A104" s="72" t="s">
        <v>3377</v>
      </c>
      <c r="B104" s="202" t="s">
        <v>3357</v>
      </c>
      <c r="C104" s="73" t="s">
        <v>444</v>
      </c>
      <c r="D104" s="72" t="s">
        <v>3378</v>
      </c>
      <c r="E104" s="72" t="s">
        <v>392</v>
      </c>
      <c r="F104" s="72" t="s">
        <v>179</v>
      </c>
      <c r="G104" s="24">
        <v>43648</v>
      </c>
      <c r="H104" s="72" t="s">
        <v>2492</v>
      </c>
      <c r="I104" s="72" t="s">
        <v>179</v>
      </c>
      <c r="J104" s="25" t="s">
        <v>179</v>
      </c>
      <c r="K104" s="25" t="s">
        <v>179</v>
      </c>
      <c r="L104" s="73" t="s">
        <v>3379</v>
      </c>
      <c r="M104" s="74" t="s">
        <v>179</v>
      </c>
      <c r="N104" s="74" t="s">
        <v>184</v>
      </c>
      <c r="O104" s="74" t="s">
        <v>179</v>
      </c>
      <c r="P104" s="120" t="s">
        <v>3439</v>
      </c>
      <c r="Q104" s="75" t="s">
        <v>2972</v>
      </c>
      <c r="R104" s="75" t="s">
        <v>152</v>
      </c>
      <c r="S104" s="143">
        <v>9</v>
      </c>
    </row>
    <row r="105" spans="1:19" x14ac:dyDescent="0.25">
      <c r="A105" s="72" t="s">
        <v>3425</v>
      </c>
      <c r="B105" s="202" t="s">
        <v>3402</v>
      </c>
      <c r="C105" s="73" t="s">
        <v>2539</v>
      </c>
      <c r="D105" s="72" t="s">
        <v>3426</v>
      </c>
      <c r="E105" s="72" t="s">
        <v>387</v>
      </c>
      <c r="F105" s="72" t="s">
        <v>179</v>
      </c>
      <c r="G105" s="24">
        <v>43676</v>
      </c>
      <c r="H105" s="72" t="s">
        <v>2888</v>
      </c>
      <c r="I105" s="72" t="s">
        <v>4092</v>
      </c>
      <c r="J105" s="25">
        <v>44287</v>
      </c>
      <c r="K105" s="25">
        <v>44317</v>
      </c>
      <c r="L105" s="73" t="s">
        <v>3427</v>
      </c>
      <c r="M105" s="74">
        <v>2</v>
      </c>
      <c r="N105" s="74" t="s">
        <v>179</v>
      </c>
      <c r="O105" s="74" t="s">
        <v>179</v>
      </c>
      <c r="P105" s="120" t="s">
        <v>179</v>
      </c>
      <c r="Q105" s="75" t="s">
        <v>2845</v>
      </c>
      <c r="R105" s="75" t="s">
        <v>2856</v>
      </c>
      <c r="S105" s="143" t="s">
        <v>179</v>
      </c>
    </row>
    <row r="106" spans="1:19" x14ac:dyDescent="0.25">
      <c r="A106" s="72" t="s">
        <v>107</v>
      </c>
      <c r="B106" s="202" t="s">
        <v>2498</v>
      </c>
      <c r="C106" s="73" t="s">
        <v>2539</v>
      </c>
      <c r="D106" s="72" t="s">
        <v>2499</v>
      </c>
      <c r="E106" s="72" t="s">
        <v>234</v>
      </c>
      <c r="F106" s="72" t="s">
        <v>179</v>
      </c>
      <c r="G106" s="24">
        <v>43431</v>
      </c>
      <c r="H106" s="72" t="s">
        <v>91</v>
      </c>
      <c r="I106" s="72" t="s">
        <v>2510</v>
      </c>
      <c r="J106" s="25" t="s">
        <v>179</v>
      </c>
      <c r="K106" s="25" t="s">
        <v>179</v>
      </c>
      <c r="L106" s="73" t="s">
        <v>2500</v>
      </c>
      <c r="M106" s="74">
        <v>1</v>
      </c>
      <c r="N106" s="74" t="s">
        <v>179</v>
      </c>
      <c r="O106" s="74" t="s">
        <v>179</v>
      </c>
      <c r="P106" s="120" t="s">
        <v>179</v>
      </c>
      <c r="Q106" s="75" t="s">
        <v>2982</v>
      </c>
      <c r="R106" s="75" t="s">
        <v>229</v>
      </c>
      <c r="S106" s="143" t="s">
        <v>179</v>
      </c>
    </row>
    <row r="107" spans="1:19" x14ac:dyDescent="0.25">
      <c r="A107" s="72" t="s">
        <v>379</v>
      </c>
      <c r="B107" s="202" t="s">
        <v>109</v>
      </c>
      <c r="C107" s="73" t="s">
        <v>2539</v>
      </c>
      <c r="D107" s="72" t="s">
        <v>110</v>
      </c>
      <c r="E107" s="72" t="s">
        <v>346</v>
      </c>
      <c r="F107" s="72" t="s">
        <v>179</v>
      </c>
      <c r="G107" s="24">
        <v>42502</v>
      </c>
      <c r="H107" s="72" t="s">
        <v>2888</v>
      </c>
      <c r="I107" s="72" t="s">
        <v>4067</v>
      </c>
      <c r="J107" s="25" t="s">
        <v>179</v>
      </c>
      <c r="K107" s="25" t="s">
        <v>179</v>
      </c>
      <c r="L107" s="73" t="s">
        <v>111</v>
      </c>
      <c r="M107" s="74">
        <v>2</v>
      </c>
      <c r="N107" s="74" t="s">
        <v>179</v>
      </c>
      <c r="O107" s="74" t="s">
        <v>179</v>
      </c>
      <c r="P107" s="120" t="s">
        <v>179</v>
      </c>
      <c r="Q107" s="75" t="s">
        <v>2983</v>
      </c>
      <c r="R107" s="75" t="s">
        <v>99</v>
      </c>
      <c r="S107" s="143" t="s">
        <v>179</v>
      </c>
    </row>
    <row r="108" spans="1:19" x14ac:dyDescent="0.25">
      <c r="A108" s="72" t="s">
        <v>3385</v>
      </c>
      <c r="B108" s="202" t="s">
        <v>66</v>
      </c>
      <c r="C108" s="73" t="s">
        <v>2539</v>
      </c>
      <c r="D108" s="72" t="s">
        <v>67</v>
      </c>
      <c r="E108" s="72" t="s">
        <v>69</v>
      </c>
      <c r="F108" s="72" t="s">
        <v>179</v>
      </c>
      <c r="G108" s="24">
        <v>42222</v>
      </c>
      <c r="H108" s="72" t="s">
        <v>3981</v>
      </c>
      <c r="I108" s="72" t="s">
        <v>3147</v>
      </c>
      <c r="J108" s="25">
        <v>43466</v>
      </c>
      <c r="K108" s="25">
        <v>44197</v>
      </c>
      <c r="L108" s="73" t="s">
        <v>68</v>
      </c>
      <c r="M108" s="74">
        <v>18</v>
      </c>
      <c r="N108" s="74" t="s">
        <v>179</v>
      </c>
      <c r="O108" s="74" t="s">
        <v>179</v>
      </c>
      <c r="P108" s="120" t="s">
        <v>179</v>
      </c>
      <c r="Q108" s="75" t="s">
        <v>2890</v>
      </c>
      <c r="R108" s="75" t="s">
        <v>2845</v>
      </c>
      <c r="S108" s="143" t="s">
        <v>179</v>
      </c>
    </row>
    <row r="109" spans="1:19" x14ac:dyDescent="0.25">
      <c r="A109" s="72" t="s">
        <v>3385</v>
      </c>
      <c r="B109" s="202" t="s">
        <v>74</v>
      </c>
      <c r="C109" s="73" t="s">
        <v>2539</v>
      </c>
      <c r="D109" s="72" t="s">
        <v>75</v>
      </c>
      <c r="E109" s="72" t="s">
        <v>254</v>
      </c>
      <c r="F109" s="72" t="s">
        <v>179</v>
      </c>
      <c r="G109" s="24">
        <v>42353</v>
      </c>
      <c r="H109" s="72" t="s">
        <v>4081</v>
      </c>
      <c r="I109" s="72" t="s">
        <v>27</v>
      </c>
      <c r="J109" s="25">
        <v>44197</v>
      </c>
      <c r="K109" s="25">
        <v>45139</v>
      </c>
      <c r="L109" s="73" t="s">
        <v>4082</v>
      </c>
      <c r="M109" s="74">
        <v>16</v>
      </c>
      <c r="N109" s="74" t="s">
        <v>179</v>
      </c>
      <c r="O109" s="74" t="s">
        <v>179</v>
      </c>
      <c r="P109" s="120" t="s">
        <v>179</v>
      </c>
      <c r="Q109" s="75" t="s">
        <v>28</v>
      </c>
      <c r="R109" s="75" t="s">
        <v>253</v>
      </c>
      <c r="S109" s="143" t="s">
        <v>179</v>
      </c>
    </row>
    <row r="110" spans="1:19" x14ac:dyDescent="0.25">
      <c r="A110" s="72" t="s">
        <v>3385</v>
      </c>
      <c r="B110" s="202" t="s">
        <v>2626</v>
      </c>
      <c r="C110" s="73" t="s">
        <v>2539</v>
      </c>
      <c r="D110" s="72" t="s">
        <v>4058</v>
      </c>
      <c r="E110" s="72" t="s">
        <v>236</v>
      </c>
      <c r="F110" s="72" t="s">
        <v>179</v>
      </c>
      <c r="G110" s="24">
        <v>42653</v>
      </c>
      <c r="H110" s="72" t="s">
        <v>2888</v>
      </c>
      <c r="I110" s="72" t="s">
        <v>4092</v>
      </c>
      <c r="J110" s="25" t="s">
        <v>179</v>
      </c>
      <c r="K110" s="25" t="s">
        <v>179</v>
      </c>
      <c r="L110" s="73" t="s">
        <v>2866</v>
      </c>
      <c r="M110" s="74">
        <v>25</v>
      </c>
      <c r="N110" s="74" t="s">
        <v>179</v>
      </c>
      <c r="O110" s="74" t="s">
        <v>179</v>
      </c>
      <c r="P110" s="120" t="s">
        <v>179</v>
      </c>
      <c r="Q110" s="75" t="s">
        <v>2849</v>
      </c>
      <c r="R110" s="75" t="s">
        <v>2856</v>
      </c>
      <c r="S110" s="143" t="s">
        <v>179</v>
      </c>
    </row>
    <row r="111" spans="1:19" x14ac:dyDescent="0.25">
      <c r="A111" s="72" t="s">
        <v>3385</v>
      </c>
      <c r="B111" s="202" t="s">
        <v>103</v>
      </c>
      <c r="C111" s="73" t="s">
        <v>2539</v>
      </c>
      <c r="D111" s="72" t="s">
        <v>104</v>
      </c>
      <c r="E111" s="72" t="s">
        <v>227</v>
      </c>
      <c r="F111" s="72" t="s">
        <v>179</v>
      </c>
      <c r="G111" s="24">
        <v>42823</v>
      </c>
      <c r="H111" s="72" t="s">
        <v>4062</v>
      </c>
      <c r="I111" s="72" t="s">
        <v>4015</v>
      </c>
      <c r="J111" s="25">
        <v>44197</v>
      </c>
      <c r="K111" s="25">
        <v>44287</v>
      </c>
      <c r="L111" s="73" t="s">
        <v>105</v>
      </c>
      <c r="M111" s="74">
        <v>12</v>
      </c>
      <c r="N111" s="74" t="s">
        <v>179</v>
      </c>
      <c r="O111" s="74" t="s">
        <v>179</v>
      </c>
      <c r="P111" s="120" t="s">
        <v>179</v>
      </c>
      <c r="Q111" s="75" t="s">
        <v>4010</v>
      </c>
      <c r="R111" s="75" t="s">
        <v>229</v>
      </c>
      <c r="S111" s="143" t="s">
        <v>179</v>
      </c>
    </row>
    <row r="112" spans="1:19" x14ac:dyDescent="0.25">
      <c r="A112" s="72" t="s">
        <v>3385</v>
      </c>
      <c r="B112" s="202" t="s">
        <v>37</v>
      </c>
      <c r="C112" s="73" t="s">
        <v>2539</v>
      </c>
      <c r="D112" s="72" t="s">
        <v>38</v>
      </c>
      <c r="E112" s="72" t="s">
        <v>226</v>
      </c>
      <c r="F112" s="72" t="s">
        <v>179</v>
      </c>
      <c r="G112" s="24">
        <v>43007</v>
      </c>
      <c r="H112" s="72" t="s">
        <v>2566</v>
      </c>
      <c r="I112" s="72" t="s">
        <v>2566</v>
      </c>
      <c r="J112" s="25" t="s">
        <v>179</v>
      </c>
      <c r="K112" s="25" t="s">
        <v>179</v>
      </c>
      <c r="L112" s="73" t="s">
        <v>2863</v>
      </c>
      <c r="M112" s="74">
        <v>21</v>
      </c>
      <c r="N112" s="74" t="s">
        <v>179</v>
      </c>
      <c r="O112" s="74" t="s">
        <v>179</v>
      </c>
      <c r="P112" s="120" t="s">
        <v>179</v>
      </c>
      <c r="Q112" s="75" t="s">
        <v>2849</v>
      </c>
      <c r="R112" s="75" t="s">
        <v>2852</v>
      </c>
      <c r="S112" s="143" t="s">
        <v>179</v>
      </c>
    </row>
    <row r="113" spans="1:19" x14ac:dyDescent="0.25">
      <c r="A113" s="72" t="s">
        <v>3385</v>
      </c>
      <c r="B113" s="202" t="s">
        <v>31</v>
      </c>
      <c r="C113" s="73" t="s">
        <v>2539</v>
      </c>
      <c r="D113" s="72" t="s">
        <v>32</v>
      </c>
      <c r="E113" s="72" t="s">
        <v>225</v>
      </c>
      <c r="F113" s="72" t="s">
        <v>179</v>
      </c>
      <c r="G113" s="24">
        <v>43178</v>
      </c>
      <c r="H113" s="72" t="s">
        <v>2854</v>
      </c>
      <c r="I113" s="72" t="s">
        <v>545</v>
      </c>
      <c r="J113" s="25" t="s">
        <v>179</v>
      </c>
      <c r="K113" s="25" t="s">
        <v>179</v>
      </c>
      <c r="L113" s="73" t="s">
        <v>2853</v>
      </c>
      <c r="M113" s="74">
        <v>7</v>
      </c>
      <c r="N113" s="74" t="s">
        <v>179</v>
      </c>
      <c r="O113" s="74" t="s">
        <v>179</v>
      </c>
      <c r="P113" s="120" t="s">
        <v>179</v>
      </c>
      <c r="Q113" s="75" t="s">
        <v>2849</v>
      </c>
      <c r="R113" s="75" t="s">
        <v>229</v>
      </c>
      <c r="S113" s="143" t="s">
        <v>179</v>
      </c>
    </row>
    <row r="114" spans="1:19" x14ac:dyDescent="0.25">
      <c r="A114" s="72" t="s">
        <v>3385</v>
      </c>
      <c r="B114" s="202" t="s">
        <v>36</v>
      </c>
      <c r="C114" s="73" t="s">
        <v>2539</v>
      </c>
      <c r="D114" s="72" t="s">
        <v>2493</v>
      </c>
      <c r="E114" s="72" t="s">
        <v>230</v>
      </c>
      <c r="F114" s="72" t="s">
        <v>179</v>
      </c>
      <c r="G114" s="24">
        <v>43312</v>
      </c>
      <c r="H114" s="72" t="s">
        <v>40</v>
      </c>
      <c r="I114" s="72" t="s">
        <v>41</v>
      </c>
      <c r="J114" s="25">
        <v>44287</v>
      </c>
      <c r="K114" s="25">
        <v>44348</v>
      </c>
      <c r="L114" s="73" t="s">
        <v>2862</v>
      </c>
      <c r="M114" s="74">
        <v>20</v>
      </c>
      <c r="N114" s="74" t="s">
        <v>179</v>
      </c>
      <c r="O114" s="74" t="s">
        <v>179</v>
      </c>
      <c r="P114" s="120" t="s">
        <v>179</v>
      </c>
      <c r="Q114" s="75" t="s">
        <v>2849</v>
      </c>
      <c r="R114" s="75" t="s">
        <v>2856</v>
      </c>
      <c r="S114" s="143" t="s">
        <v>179</v>
      </c>
    </row>
    <row r="115" spans="1:19" x14ac:dyDescent="0.25">
      <c r="A115" s="72" t="s">
        <v>3385</v>
      </c>
      <c r="B115" s="202" t="s">
        <v>34</v>
      </c>
      <c r="C115" s="73" t="s">
        <v>2539</v>
      </c>
      <c r="D115" s="72" t="s">
        <v>35</v>
      </c>
      <c r="E115" s="72" t="s">
        <v>236</v>
      </c>
      <c r="F115" s="72" t="s">
        <v>179</v>
      </c>
      <c r="G115" s="24">
        <v>43312</v>
      </c>
      <c r="H115" s="72" t="s">
        <v>4033</v>
      </c>
      <c r="I115" s="72" t="s">
        <v>41</v>
      </c>
      <c r="J115" s="25">
        <v>44197</v>
      </c>
      <c r="K115" s="25">
        <v>44287</v>
      </c>
      <c r="L115" s="73" t="s">
        <v>2861</v>
      </c>
      <c r="M115" s="74">
        <v>18</v>
      </c>
      <c r="N115" s="74" t="s">
        <v>179</v>
      </c>
      <c r="O115" s="74" t="s">
        <v>179</v>
      </c>
      <c r="P115" s="120" t="s">
        <v>179</v>
      </c>
      <c r="Q115" s="75" t="s">
        <v>2849</v>
      </c>
      <c r="R115" s="75" t="s">
        <v>2856</v>
      </c>
      <c r="S115" s="143" t="s">
        <v>179</v>
      </c>
    </row>
    <row r="116" spans="1:19" x14ac:dyDescent="0.25">
      <c r="A116" s="72" t="s">
        <v>3385</v>
      </c>
      <c r="B116" s="202" t="s">
        <v>2483</v>
      </c>
      <c r="C116" s="73" t="s">
        <v>2539</v>
      </c>
      <c r="D116" s="72" t="s">
        <v>2484</v>
      </c>
      <c r="E116" s="72" t="s">
        <v>179</v>
      </c>
      <c r="F116" s="72" t="s">
        <v>179</v>
      </c>
      <c r="G116" s="24">
        <v>43410</v>
      </c>
      <c r="H116" s="72" t="s">
        <v>3546</v>
      </c>
      <c r="I116" s="72" t="s">
        <v>2501</v>
      </c>
      <c r="J116" s="25" t="s">
        <v>179</v>
      </c>
      <c r="K116" s="25" t="s">
        <v>179</v>
      </c>
      <c r="L116" s="73" t="s">
        <v>2485</v>
      </c>
      <c r="M116" s="74">
        <v>19</v>
      </c>
      <c r="N116" s="74" t="s">
        <v>179</v>
      </c>
      <c r="O116" s="74" t="s">
        <v>179</v>
      </c>
      <c r="P116" s="120" t="s">
        <v>179</v>
      </c>
      <c r="Q116" s="75" t="s">
        <v>235</v>
      </c>
      <c r="R116" s="75" t="s">
        <v>235</v>
      </c>
      <c r="S116" s="143" t="s">
        <v>179</v>
      </c>
    </row>
    <row r="117" spans="1:19" x14ac:dyDescent="0.25">
      <c r="A117" s="72" t="s">
        <v>3385</v>
      </c>
      <c r="B117" s="202" t="s">
        <v>2481</v>
      </c>
      <c r="C117" s="73" t="s">
        <v>2539</v>
      </c>
      <c r="D117" s="72" t="s">
        <v>2482</v>
      </c>
      <c r="E117" s="72" t="s">
        <v>179</v>
      </c>
      <c r="F117" s="72" t="s">
        <v>179</v>
      </c>
      <c r="G117" s="24">
        <v>43404</v>
      </c>
      <c r="H117" s="72" t="s">
        <v>4097</v>
      </c>
      <c r="I117" s="72" t="s">
        <v>2783</v>
      </c>
      <c r="J117" s="25" t="s">
        <v>179</v>
      </c>
      <c r="K117" s="25" t="s">
        <v>179</v>
      </c>
      <c r="L117" s="73" t="s">
        <v>4098</v>
      </c>
      <c r="M117" s="74">
        <v>14</v>
      </c>
      <c r="N117" s="74" t="s">
        <v>179</v>
      </c>
      <c r="O117" s="74" t="s">
        <v>179</v>
      </c>
      <c r="P117" s="120" t="s">
        <v>179</v>
      </c>
      <c r="Q117" s="75" t="s">
        <v>2966</v>
      </c>
      <c r="R117" s="75" t="s">
        <v>3111</v>
      </c>
      <c r="S117" s="143" t="s">
        <v>179</v>
      </c>
    </row>
    <row r="118" spans="1:19" x14ac:dyDescent="0.25">
      <c r="A118" s="72" t="s">
        <v>3385</v>
      </c>
      <c r="B118" s="202" t="s">
        <v>2505</v>
      </c>
      <c r="C118" s="73" t="s">
        <v>2539</v>
      </c>
      <c r="D118" s="72" t="s">
        <v>2629</v>
      </c>
      <c r="E118" s="72" t="s">
        <v>3836</v>
      </c>
      <c r="F118" s="72" t="s">
        <v>179</v>
      </c>
      <c r="G118" s="24">
        <v>43440</v>
      </c>
      <c r="H118" s="72" t="s">
        <v>2860</v>
      </c>
      <c r="I118" s="72" t="s">
        <v>30</v>
      </c>
      <c r="J118" s="25">
        <v>43862</v>
      </c>
      <c r="K118" s="25">
        <v>44256</v>
      </c>
      <c r="L118" s="73" t="s">
        <v>2867</v>
      </c>
      <c r="M118" s="74">
        <v>1</v>
      </c>
      <c r="N118" s="74" t="s">
        <v>179</v>
      </c>
      <c r="O118" s="74" t="s">
        <v>179</v>
      </c>
      <c r="P118" s="120" t="s">
        <v>179</v>
      </c>
      <c r="Q118" s="75" t="s">
        <v>2858</v>
      </c>
      <c r="R118" s="75" t="s">
        <v>2852</v>
      </c>
      <c r="S118" s="143" t="s">
        <v>179</v>
      </c>
    </row>
    <row r="119" spans="1:19" x14ac:dyDescent="0.25">
      <c r="A119" s="72" t="s">
        <v>3385</v>
      </c>
      <c r="B119" s="202" t="s">
        <v>2597</v>
      </c>
      <c r="C119" s="73" t="s">
        <v>2539</v>
      </c>
      <c r="D119" s="72" t="s">
        <v>2604</v>
      </c>
      <c r="E119" s="72" t="s">
        <v>179</v>
      </c>
      <c r="F119" s="72" t="s">
        <v>179</v>
      </c>
      <c r="G119" s="24">
        <v>43528</v>
      </c>
      <c r="H119" s="72" t="s">
        <v>4128</v>
      </c>
      <c r="I119" s="72" t="s">
        <v>2635</v>
      </c>
      <c r="J119" s="25" t="s">
        <v>179</v>
      </c>
      <c r="K119" s="25" t="s">
        <v>179</v>
      </c>
      <c r="L119" s="73" t="s">
        <v>2605</v>
      </c>
      <c r="M119" s="74">
        <v>10</v>
      </c>
      <c r="N119" s="74" t="s">
        <v>179</v>
      </c>
      <c r="O119" s="74" t="s">
        <v>179</v>
      </c>
      <c r="P119" s="120" t="s">
        <v>179</v>
      </c>
      <c r="Q119" s="75" t="s">
        <v>99</v>
      </c>
      <c r="R119" s="75" t="s">
        <v>99</v>
      </c>
      <c r="S119" s="143" t="s">
        <v>179</v>
      </c>
    </row>
    <row r="120" spans="1:19" x14ac:dyDescent="0.25">
      <c r="A120" s="72" t="s">
        <v>3385</v>
      </c>
      <c r="B120" s="202" t="s">
        <v>2598</v>
      </c>
      <c r="C120" s="73" t="s">
        <v>2539</v>
      </c>
      <c r="D120" s="72" t="s">
        <v>3553</v>
      </c>
      <c r="E120" s="72" t="s">
        <v>387</v>
      </c>
      <c r="F120" s="72" t="s">
        <v>179</v>
      </c>
      <c r="G120" s="24">
        <v>43528</v>
      </c>
      <c r="H120" s="72" t="s">
        <v>2860</v>
      </c>
      <c r="I120" s="72" t="s">
        <v>30</v>
      </c>
      <c r="J120" s="25">
        <v>44013</v>
      </c>
      <c r="K120" s="25">
        <v>44166</v>
      </c>
      <c r="L120" s="73" t="s">
        <v>2606</v>
      </c>
      <c r="M120" s="74">
        <v>7</v>
      </c>
      <c r="N120" s="74" t="s">
        <v>179</v>
      </c>
      <c r="O120" s="74" t="s">
        <v>179</v>
      </c>
      <c r="P120" s="120" t="s">
        <v>179</v>
      </c>
      <c r="Q120" s="75" t="s">
        <v>99</v>
      </c>
      <c r="R120" s="75" t="s">
        <v>56</v>
      </c>
      <c r="S120" s="143" t="s">
        <v>179</v>
      </c>
    </row>
    <row r="121" spans="1:19" x14ac:dyDescent="0.25">
      <c r="A121" s="72" t="s">
        <v>3385</v>
      </c>
      <c r="B121" s="202" t="s">
        <v>2599</v>
      </c>
      <c r="C121" s="73" t="s">
        <v>2539</v>
      </c>
      <c r="D121" s="72" t="s">
        <v>4071</v>
      </c>
      <c r="E121" s="72" t="s">
        <v>179</v>
      </c>
      <c r="F121" s="72" t="s">
        <v>179</v>
      </c>
      <c r="G121" s="24">
        <v>43528</v>
      </c>
      <c r="H121" s="72" t="s">
        <v>2841</v>
      </c>
      <c r="I121" s="72" t="s">
        <v>4016</v>
      </c>
      <c r="J121" s="25" t="s">
        <v>179</v>
      </c>
      <c r="K121" s="25" t="s">
        <v>179</v>
      </c>
      <c r="L121" s="73" t="s">
        <v>3336</v>
      </c>
      <c r="M121" s="74">
        <v>9</v>
      </c>
      <c r="N121" s="74" t="s">
        <v>179</v>
      </c>
      <c r="O121" s="74" t="s">
        <v>179</v>
      </c>
      <c r="P121" s="120" t="s">
        <v>179</v>
      </c>
      <c r="Q121" s="75" t="s">
        <v>2859</v>
      </c>
      <c r="R121" s="75" t="s">
        <v>3982</v>
      </c>
      <c r="S121" s="143" t="s">
        <v>179</v>
      </c>
    </row>
    <row r="122" spans="1:19" x14ac:dyDescent="0.25">
      <c r="A122" s="72" t="s">
        <v>3385</v>
      </c>
      <c r="B122" s="202" t="s">
        <v>2601</v>
      </c>
      <c r="C122" s="73" t="s">
        <v>2539</v>
      </c>
      <c r="D122" s="72" t="s">
        <v>3851</v>
      </c>
      <c r="E122" s="72" t="s">
        <v>179</v>
      </c>
      <c r="F122" s="72" t="s">
        <v>179</v>
      </c>
      <c r="G122" s="24">
        <v>43528</v>
      </c>
      <c r="H122" s="72" t="s">
        <v>41</v>
      </c>
      <c r="I122" s="72" t="s">
        <v>27</v>
      </c>
      <c r="J122" s="25">
        <v>44348</v>
      </c>
      <c r="K122" s="25">
        <v>45047</v>
      </c>
      <c r="L122" s="73" t="s">
        <v>2989</v>
      </c>
      <c r="M122" s="74">
        <v>8</v>
      </c>
      <c r="N122" s="74" t="s">
        <v>179</v>
      </c>
      <c r="O122" s="74" t="s">
        <v>179</v>
      </c>
      <c r="P122" s="120" t="s">
        <v>179</v>
      </c>
      <c r="Q122" s="75" t="s">
        <v>2865</v>
      </c>
      <c r="R122" s="75" t="s">
        <v>157</v>
      </c>
      <c r="S122" s="143" t="s">
        <v>179</v>
      </c>
    </row>
    <row r="123" spans="1:19" x14ac:dyDescent="0.25">
      <c r="A123" s="72" t="s">
        <v>3385</v>
      </c>
      <c r="B123" s="202" t="s">
        <v>2600</v>
      </c>
      <c r="C123" s="73" t="s">
        <v>2539</v>
      </c>
      <c r="D123" s="72" t="s">
        <v>3861</v>
      </c>
      <c r="E123" s="72" t="s">
        <v>386</v>
      </c>
      <c r="F123" s="72" t="s">
        <v>179</v>
      </c>
      <c r="G123" s="24">
        <v>43528</v>
      </c>
      <c r="H123" s="72" t="s">
        <v>40</v>
      </c>
      <c r="I123" s="72" t="s">
        <v>41</v>
      </c>
      <c r="J123" s="25">
        <v>44256</v>
      </c>
      <c r="K123" s="25">
        <v>44378</v>
      </c>
      <c r="L123" s="73" t="s">
        <v>2988</v>
      </c>
      <c r="M123" s="74">
        <v>4</v>
      </c>
      <c r="N123" s="74" t="s">
        <v>179</v>
      </c>
      <c r="O123" s="74" t="s">
        <v>179</v>
      </c>
      <c r="P123" s="120" t="s">
        <v>179</v>
      </c>
      <c r="Q123" s="75" t="s">
        <v>2856</v>
      </c>
      <c r="R123" s="75" t="s">
        <v>56</v>
      </c>
      <c r="S123" s="143" t="s">
        <v>179</v>
      </c>
    </row>
    <row r="124" spans="1:19" x14ac:dyDescent="0.25">
      <c r="A124" s="72" t="s">
        <v>3385</v>
      </c>
      <c r="B124" s="202" t="s">
        <v>2602</v>
      </c>
      <c r="C124" s="73" t="s">
        <v>2539</v>
      </c>
      <c r="D124" s="72" t="s">
        <v>2607</v>
      </c>
      <c r="E124" s="72" t="s">
        <v>179</v>
      </c>
      <c r="F124" s="72" t="s">
        <v>179</v>
      </c>
      <c r="G124" s="24">
        <v>43528</v>
      </c>
      <c r="H124" s="72" t="s">
        <v>4312</v>
      </c>
      <c r="I124" s="72" t="s">
        <v>4032</v>
      </c>
      <c r="J124" s="25">
        <v>44470</v>
      </c>
      <c r="K124" s="25">
        <v>45017</v>
      </c>
      <c r="L124" s="73" t="s">
        <v>2987</v>
      </c>
      <c r="M124" s="74">
        <v>1</v>
      </c>
      <c r="N124" s="74" t="s">
        <v>179</v>
      </c>
      <c r="O124" s="74" t="s">
        <v>179</v>
      </c>
      <c r="P124" s="120" t="s">
        <v>179</v>
      </c>
      <c r="Q124" s="75" t="s">
        <v>2859</v>
      </c>
      <c r="R124" s="75" t="s">
        <v>3415</v>
      </c>
      <c r="S124" s="143" t="s">
        <v>179</v>
      </c>
    </row>
    <row r="125" spans="1:19" x14ac:dyDescent="0.25">
      <c r="A125" s="72" t="s">
        <v>3385</v>
      </c>
      <c r="B125" s="202" t="s">
        <v>2627</v>
      </c>
      <c r="C125" s="73" t="s">
        <v>2539</v>
      </c>
      <c r="D125" s="72" t="s">
        <v>2630</v>
      </c>
      <c r="E125" s="72" t="s">
        <v>179</v>
      </c>
      <c r="F125" s="72" t="s">
        <v>179</v>
      </c>
      <c r="G125" s="24">
        <v>43577</v>
      </c>
      <c r="H125" s="72" t="s">
        <v>4128</v>
      </c>
      <c r="I125" s="72" t="s">
        <v>2635</v>
      </c>
      <c r="J125" s="25" t="s">
        <v>179</v>
      </c>
      <c r="K125" s="25" t="s">
        <v>179</v>
      </c>
      <c r="L125" s="73" t="s">
        <v>2631</v>
      </c>
      <c r="M125" s="74">
        <v>3</v>
      </c>
      <c r="N125" s="74" t="s">
        <v>179</v>
      </c>
      <c r="O125" s="74" t="s">
        <v>179</v>
      </c>
      <c r="P125" s="120" t="s">
        <v>179</v>
      </c>
      <c r="Q125" s="75" t="s">
        <v>2865</v>
      </c>
      <c r="R125" s="75" t="s">
        <v>99</v>
      </c>
      <c r="S125" s="143" t="s">
        <v>179</v>
      </c>
    </row>
    <row r="126" spans="1:19" x14ac:dyDescent="0.25">
      <c r="A126" s="72" t="s">
        <v>3385</v>
      </c>
      <c r="B126" s="202" t="s">
        <v>2637</v>
      </c>
      <c r="C126" s="73" t="s">
        <v>2539</v>
      </c>
      <c r="D126" s="72" t="s">
        <v>2638</v>
      </c>
      <c r="E126" s="72" t="s">
        <v>3834</v>
      </c>
      <c r="F126" s="72" t="s">
        <v>179</v>
      </c>
      <c r="G126" s="24">
        <v>43619</v>
      </c>
      <c r="H126" s="72" t="s">
        <v>2860</v>
      </c>
      <c r="I126" s="72" t="s">
        <v>30</v>
      </c>
      <c r="J126" s="25">
        <v>44105</v>
      </c>
      <c r="K126" s="25">
        <v>44228</v>
      </c>
      <c r="L126" s="73" t="s">
        <v>4085</v>
      </c>
      <c r="M126" s="74">
        <v>11</v>
      </c>
      <c r="N126" s="74" t="s">
        <v>179</v>
      </c>
      <c r="O126" s="74" t="s">
        <v>179</v>
      </c>
      <c r="P126" s="120" t="s">
        <v>179</v>
      </c>
      <c r="Q126" s="75" t="s">
        <v>2849</v>
      </c>
      <c r="R126" s="75" t="s">
        <v>229</v>
      </c>
      <c r="S126" s="143" t="s">
        <v>179</v>
      </c>
    </row>
    <row r="127" spans="1:19" x14ac:dyDescent="0.25">
      <c r="A127" s="72" t="s">
        <v>3385</v>
      </c>
      <c r="B127" s="202" t="s">
        <v>4003</v>
      </c>
      <c r="C127" s="73" t="s">
        <v>2539</v>
      </c>
      <c r="D127" s="72" t="s">
        <v>4008</v>
      </c>
      <c r="E127" s="72" t="s">
        <v>179</v>
      </c>
      <c r="F127" s="72" t="s">
        <v>179</v>
      </c>
      <c r="G127" s="24">
        <v>43999</v>
      </c>
      <c r="H127" s="72" t="s">
        <v>2855</v>
      </c>
      <c r="I127" s="72" t="s">
        <v>27</v>
      </c>
      <c r="J127" s="25">
        <v>44197</v>
      </c>
      <c r="K127" s="25">
        <v>44228</v>
      </c>
      <c r="L127" s="73" t="s">
        <v>4009</v>
      </c>
      <c r="M127" s="74">
        <v>19</v>
      </c>
      <c r="N127" s="74" t="s">
        <v>179</v>
      </c>
      <c r="O127" s="74" t="s">
        <v>179</v>
      </c>
      <c r="P127" s="120" t="s">
        <v>179</v>
      </c>
      <c r="Q127" s="75" t="s">
        <v>4010</v>
      </c>
      <c r="R127" s="75" t="s">
        <v>229</v>
      </c>
      <c r="S127" s="143" t="s">
        <v>179</v>
      </c>
    </row>
    <row r="128" spans="1:19" x14ac:dyDescent="0.25">
      <c r="A128" s="72" t="s">
        <v>3385</v>
      </c>
      <c r="B128" s="202" t="s">
        <v>3040</v>
      </c>
      <c r="C128" s="73" t="s">
        <v>2539</v>
      </c>
      <c r="D128" s="72" t="s">
        <v>4319</v>
      </c>
      <c r="E128" s="72" t="s">
        <v>179</v>
      </c>
      <c r="F128" s="72" t="s">
        <v>179</v>
      </c>
      <c r="G128" s="24">
        <v>44180</v>
      </c>
      <c r="H128" s="72" t="s">
        <v>4321</v>
      </c>
      <c r="I128" s="72" t="s">
        <v>4321</v>
      </c>
      <c r="J128" s="25" t="s">
        <v>179</v>
      </c>
      <c r="K128" s="25" t="s">
        <v>179</v>
      </c>
      <c r="L128" s="73" t="s">
        <v>4320</v>
      </c>
      <c r="M128" s="74" t="s">
        <v>179</v>
      </c>
      <c r="N128" s="74" t="s">
        <v>179</v>
      </c>
      <c r="O128" s="74" t="s">
        <v>179</v>
      </c>
      <c r="P128" s="120" t="s">
        <v>179</v>
      </c>
      <c r="Q128" s="75" t="s">
        <v>4322</v>
      </c>
      <c r="R128" s="75" t="s">
        <v>3111</v>
      </c>
      <c r="S128" s="143" t="s">
        <v>179</v>
      </c>
    </row>
    <row r="129" spans="1:19" x14ac:dyDescent="0.25">
      <c r="A129" s="72" t="s">
        <v>3385</v>
      </c>
      <c r="B129" s="202" t="s">
        <v>2900</v>
      </c>
      <c r="C129" s="73" t="s">
        <v>2539</v>
      </c>
      <c r="D129" s="72" t="s">
        <v>4132</v>
      </c>
      <c r="E129" s="72" t="s">
        <v>179</v>
      </c>
      <c r="F129" s="72" t="s">
        <v>179</v>
      </c>
      <c r="G129" s="24">
        <v>44110</v>
      </c>
      <c r="H129" s="72" t="s">
        <v>2841</v>
      </c>
      <c r="I129" s="72" t="s">
        <v>40</v>
      </c>
      <c r="J129" s="25">
        <v>44256</v>
      </c>
      <c r="K129" s="25">
        <v>44256</v>
      </c>
      <c r="L129" s="73" t="s">
        <v>4133</v>
      </c>
      <c r="M129" s="74" t="s">
        <v>179</v>
      </c>
      <c r="N129" s="74" t="s">
        <v>179</v>
      </c>
      <c r="O129" s="74" t="s">
        <v>179</v>
      </c>
      <c r="P129" s="120" t="s">
        <v>179</v>
      </c>
      <c r="Q129" s="75" t="s">
        <v>4134</v>
      </c>
      <c r="R129" s="75" t="s">
        <v>2856</v>
      </c>
      <c r="S129" s="143" t="s">
        <v>179</v>
      </c>
    </row>
    <row r="130" spans="1:19" x14ac:dyDescent="0.25">
      <c r="A130" s="72" t="s">
        <v>3385</v>
      </c>
      <c r="B130" s="202" t="s">
        <v>4093</v>
      </c>
      <c r="C130" s="73" t="s">
        <v>2539</v>
      </c>
      <c r="D130" s="72" t="s">
        <v>4094</v>
      </c>
      <c r="E130" s="72" t="s">
        <v>179</v>
      </c>
      <c r="F130" s="72" t="s">
        <v>179</v>
      </c>
      <c r="G130" s="24">
        <v>44097</v>
      </c>
      <c r="H130" s="72" t="s">
        <v>2857</v>
      </c>
      <c r="I130" s="72" t="s">
        <v>41</v>
      </c>
      <c r="J130" s="25">
        <v>44228</v>
      </c>
      <c r="K130" s="25">
        <v>44348</v>
      </c>
      <c r="L130" s="73" t="s">
        <v>179</v>
      </c>
      <c r="M130" s="74">
        <v>99</v>
      </c>
      <c r="N130" s="74" t="s">
        <v>179</v>
      </c>
      <c r="O130" s="74" t="s">
        <v>179</v>
      </c>
      <c r="P130" s="120" t="s">
        <v>179</v>
      </c>
      <c r="Q130" s="75" t="s">
        <v>4010</v>
      </c>
      <c r="R130" s="75" t="s">
        <v>229</v>
      </c>
      <c r="S130" s="143" t="s">
        <v>179</v>
      </c>
    </row>
    <row r="131" spans="1:19" x14ac:dyDescent="0.25">
      <c r="A131" s="72" t="s">
        <v>3385</v>
      </c>
      <c r="B131" s="202" t="s">
        <v>4106</v>
      </c>
      <c r="C131" s="73" t="s">
        <v>2539</v>
      </c>
      <c r="D131" s="72" t="s">
        <v>4107</v>
      </c>
      <c r="E131" s="72" t="s">
        <v>179</v>
      </c>
      <c r="F131" s="72" t="s">
        <v>179</v>
      </c>
      <c r="G131" s="24">
        <v>44096</v>
      </c>
      <c r="H131" s="72" t="s">
        <v>40</v>
      </c>
      <c r="I131" s="72" t="s">
        <v>41</v>
      </c>
      <c r="J131" s="25">
        <v>44287</v>
      </c>
      <c r="K131" s="25">
        <v>44378</v>
      </c>
      <c r="L131" s="73" t="s">
        <v>4108</v>
      </c>
      <c r="M131" s="74">
        <v>99</v>
      </c>
      <c r="N131" s="74" t="s">
        <v>179</v>
      </c>
      <c r="O131" s="74" t="s">
        <v>179</v>
      </c>
      <c r="P131" s="120" t="s">
        <v>179</v>
      </c>
      <c r="Q131" s="75" t="s">
        <v>3910</v>
      </c>
      <c r="R131" s="75" t="s">
        <v>229</v>
      </c>
      <c r="S131" s="143" t="s">
        <v>179</v>
      </c>
    </row>
    <row r="132" spans="1:19" x14ac:dyDescent="0.25">
      <c r="A132" s="72" t="s">
        <v>3385</v>
      </c>
      <c r="B132" s="202" t="s">
        <v>4113</v>
      </c>
      <c r="C132" s="73" t="s">
        <v>2539</v>
      </c>
      <c r="D132" s="72" t="s">
        <v>4114</v>
      </c>
      <c r="E132" s="72" t="s">
        <v>179</v>
      </c>
      <c r="F132" s="72" t="s">
        <v>179</v>
      </c>
      <c r="G132" s="24">
        <v>44089</v>
      </c>
      <c r="H132" s="72" t="s">
        <v>2857</v>
      </c>
      <c r="I132" s="72" t="s">
        <v>41</v>
      </c>
      <c r="J132" s="25">
        <v>44256</v>
      </c>
      <c r="K132" s="25">
        <v>44256</v>
      </c>
      <c r="L132" s="73" t="s">
        <v>179</v>
      </c>
      <c r="M132" s="74">
        <v>99</v>
      </c>
      <c r="N132" s="74" t="s">
        <v>179</v>
      </c>
      <c r="O132" s="74" t="s">
        <v>179</v>
      </c>
      <c r="P132" s="120" t="s">
        <v>179</v>
      </c>
      <c r="Q132" s="75" t="s">
        <v>179</v>
      </c>
      <c r="R132" s="75" t="s">
        <v>2856</v>
      </c>
      <c r="S132" s="143" t="s">
        <v>179</v>
      </c>
    </row>
    <row r="133" spans="1:19" x14ac:dyDescent="0.25">
      <c r="A133" s="72" t="s">
        <v>3385</v>
      </c>
      <c r="B133" s="202" t="s">
        <v>4111</v>
      </c>
      <c r="C133" s="73" t="s">
        <v>2539</v>
      </c>
      <c r="D133" s="72" t="s">
        <v>4112</v>
      </c>
      <c r="E133" s="72" t="s">
        <v>179</v>
      </c>
      <c r="F133" s="72" t="s">
        <v>179</v>
      </c>
      <c r="G133" s="24" t="s">
        <v>179</v>
      </c>
      <c r="H133" s="72" t="s">
        <v>2864</v>
      </c>
      <c r="I133" s="72" t="s">
        <v>33</v>
      </c>
      <c r="J133" s="25" t="s">
        <v>179</v>
      </c>
      <c r="K133" s="25" t="s">
        <v>179</v>
      </c>
      <c r="L133" s="73" t="s">
        <v>179</v>
      </c>
      <c r="M133" s="74">
        <v>99</v>
      </c>
      <c r="N133" s="74" t="s">
        <v>179</v>
      </c>
      <c r="O133" s="74" t="s">
        <v>179</v>
      </c>
      <c r="P133" s="120" t="s">
        <v>179</v>
      </c>
      <c r="Q133" s="75" t="s">
        <v>179</v>
      </c>
      <c r="R133" s="75" t="s">
        <v>56</v>
      </c>
      <c r="S133" s="143" t="s">
        <v>179</v>
      </c>
    </row>
    <row r="134" spans="1:19" x14ac:dyDescent="0.25">
      <c r="A134" s="72" t="s">
        <v>3385</v>
      </c>
      <c r="B134" s="202" t="s">
        <v>4109</v>
      </c>
      <c r="C134" s="73" t="s">
        <v>2539</v>
      </c>
      <c r="D134" s="72" t="s">
        <v>4110</v>
      </c>
      <c r="E134" s="72" t="s">
        <v>179</v>
      </c>
      <c r="F134" s="72" t="s">
        <v>179</v>
      </c>
      <c r="G134" s="24">
        <v>44089</v>
      </c>
      <c r="H134" s="72" t="s">
        <v>40</v>
      </c>
      <c r="I134" s="72" t="s">
        <v>41</v>
      </c>
      <c r="J134" s="25">
        <v>44228</v>
      </c>
      <c r="K134" s="25">
        <v>44228</v>
      </c>
      <c r="L134" s="73" t="s">
        <v>179</v>
      </c>
      <c r="M134" s="74">
        <v>99</v>
      </c>
      <c r="N134" s="74" t="s">
        <v>179</v>
      </c>
      <c r="O134" s="74" t="s">
        <v>179</v>
      </c>
      <c r="P134" s="120" t="s">
        <v>179</v>
      </c>
      <c r="Q134" s="75" t="s">
        <v>179</v>
      </c>
      <c r="R134" s="75" t="s">
        <v>2856</v>
      </c>
      <c r="S134" s="143" t="s">
        <v>179</v>
      </c>
    </row>
    <row r="135" spans="1:19" x14ac:dyDescent="0.25">
      <c r="A135" s="72" t="s">
        <v>3385</v>
      </c>
      <c r="B135" s="202" t="s">
        <v>3952</v>
      </c>
      <c r="C135" s="73" t="s">
        <v>444</v>
      </c>
      <c r="D135" s="72" t="s">
        <v>3953</v>
      </c>
      <c r="E135" s="72" t="s">
        <v>233</v>
      </c>
      <c r="F135" s="72" t="s">
        <v>2850</v>
      </c>
      <c r="G135" s="24">
        <v>43803</v>
      </c>
      <c r="H135" s="72" t="s">
        <v>2494</v>
      </c>
      <c r="I135" s="72" t="s">
        <v>179</v>
      </c>
      <c r="J135" s="25" t="s">
        <v>179</v>
      </c>
      <c r="K135" s="25" t="s">
        <v>179</v>
      </c>
      <c r="L135" s="73" t="s">
        <v>179</v>
      </c>
      <c r="M135" s="74" t="s">
        <v>179</v>
      </c>
      <c r="N135" s="74" t="s">
        <v>184</v>
      </c>
      <c r="O135" s="74" t="s">
        <v>179</v>
      </c>
      <c r="P135" s="120" t="s">
        <v>3444</v>
      </c>
      <c r="Q135" s="75" t="s">
        <v>3954</v>
      </c>
      <c r="R135" s="75" t="s">
        <v>3899</v>
      </c>
      <c r="S135" s="143">
        <v>11</v>
      </c>
    </row>
    <row r="136" spans="1:19" x14ac:dyDescent="0.25">
      <c r="A136" s="72" t="s">
        <v>3385</v>
      </c>
      <c r="B136" s="202" t="s">
        <v>4221</v>
      </c>
      <c r="C136" s="73" t="s">
        <v>444</v>
      </c>
      <c r="D136" s="72" t="s">
        <v>4277</v>
      </c>
      <c r="E136" s="72" t="s">
        <v>4279</v>
      </c>
      <c r="F136" s="72" t="s">
        <v>2948</v>
      </c>
      <c r="G136" s="24">
        <v>44008</v>
      </c>
      <c r="H136" s="72" t="s">
        <v>2492</v>
      </c>
      <c r="I136" s="72" t="s">
        <v>179</v>
      </c>
      <c r="J136" s="25" t="s">
        <v>179</v>
      </c>
      <c r="K136" s="25" t="s">
        <v>179</v>
      </c>
      <c r="L136" s="73" t="s">
        <v>4278</v>
      </c>
      <c r="M136" s="74" t="s">
        <v>179</v>
      </c>
      <c r="N136" s="74" t="s">
        <v>2736</v>
      </c>
      <c r="O136" s="74" t="s">
        <v>179</v>
      </c>
      <c r="P136" s="120" t="s">
        <v>3449</v>
      </c>
      <c r="Q136" s="75" t="s">
        <v>3328</v>
      </c>
      <c r="R136" s="75" t="s">
        <v>152</v>
      </c>
      <c r="S136" s="143">
        <v>14</v>
      </c>
    </row>
    <row r="137" spans="1:19" x14ac:dyDescent="0.25">
      <c r="A137" s="72" t="s">
        <v>3385</v>
      </c>
      <c r="B137" s="202" t="s">
        <v>3472</v>
      </c>
      <c r="C137" s="73" t="s">
        <v>2539</v>
      </c>
      <c r="D137" s="72" t="s">
        <v>4000</v>
      </c>
      <c r="E137" s="72" t="s">
        <v>179</v>
      </c>
      <c r="F137" s="72" t="s">
        <v>179</v>
      </c>
      <c r="G137" s="24">
        <v>43532</v>
      </c>
      <c r="H137" s="72" t="s">
        <v>2841</v>
      </c>
      <c r="I137" s="72" t="s">
        <v>4318</v>
      </c>
      <c r="J137" s="25" t="s">
        <v>179</v>
      </c>
      <c r="K137" s="25" t="s">
        <v>179</v>
      </c>
      <c r="L137" s="73" t="s">
        <v>3337</v>
      </c>
      <c r="M137" s="74">
        <v>2</v>
      </c>
      <c r="N137" s="74" t="s">
        <v>179</v>
      </c>
      <c r="O137" s="74" t="s">
        <v>179</v>
      </c>
      <c r="P137" s="120" t="s">
        <v>179</v>
      </c>
      <c r="Q137" s="75" t="s">
        <v>2965</v>
      </c>
      <c r="R137" s="75" t="s">
        <v>3077</v>
      </c>
      <c r="S137" s="143" t="s">
        <v>179</v>
      </c>
    </row>
    <row r="138" spans="1:19" x14ac:dyDescent="0.25">
      <c r="A138" s="72" t="s">
        <v>3385</v>
      </c>
      <c r="B138" s="202" t="s">
        <v>3471</v>
      </c>
      <c r="C138" s="73" t="s">
        <v>2539</v>
      </c>
      <c r="D138" s="72" t="s">
        <v>4000</v>
      </c>
      <c r="E138" s="72" t="s">
        <v>179</v>
      </c>
      <c r="F138" s="72" t="s">
        <v>179</v>
      </c>
      <c r="G138" s="24">
        <v>43532</v>
      </c>
      <c r="H138" s="72" t="s">
        <v>2860</v>
      </c>
      <c r="I138" s="72" t="s">
        <v>30</v>
      </c>
      <c r="J138" s="25">
        <v>44166</v>
      </c>
      <c r="K138" s="25">
        <v>44348</v>
      </c>
      <c r="L138" s="73" t="s">
        <v>3337</v>
      </c>
      <c r="M138" s="74">
        <v>2</v>
      </c>
      <c r="N138" s="74" t="s">
        <v>179</v>
      </c>
      <c r="O138" s="74" t="s">
        <v>179</v>
      </c>
      <c r="P138" s="120" t="s">
        <v>179</v>
      </c>
      <c r="Q138" s="75" t="s">
        <v>2965</v>
      </c>
      <c r="R138" s="75" t="s">
        <v>3077</v>
      </c>
      <c r="S138" s="143" t="s">
        <v>179</v>
      </c>
    </row>
    <row r="139" spans="1:19" x14ac:dyDescent="0.25">
      <c r="A139" s="72" t="s">
        <v>3385</v>
      </c>
      <c r="B139" s="202" t="s">
        <v>4006</v>
      </c>
      <c r="C139" s="73" t="s">
        <v>2539</v>
      </c>
      <c r="D139" s="72" t="s">
        <v>3998</v>
      </c>
      <c r="E139" s="72" t="s">
        <v>377</v>
      </c>
      <c r="F139" s="72" t="s">
        <v>179</v>
      </c>
      <c r="G139" s="24">
        <v>43796</v>
      </c>
      <c r="H139" s="72" t="s">
        <v>2857</v>
      </c>
      <c r="I139" s="72" t="s">
        <v>4158</v>
      </c>
      <c r="J139" s="25">
        <v>44256</v>
      </c>
      <c r="K139" s="25">
        <v>44348</v>
      </c>
      <c r="L139" s="73" t="s">
        <v>3998</v>
      </c>
      <c r="M139" s="74">
        <v>4</v>
      </c>
      <c r="N139" s="74" t="s">
        <v>179</v>
      </c>
      <c r="O139" s="74" t="s">
        <v>179</v>
      </c>
      <c r="P139" s="120" t="s">
        <v>179</v>
      </c>
      <c r="Q139" s="75" t="s">
        <v>3999</v>
      </c>
      <c r="R139" s="75" t="s">
        <v>97</v>
      </c>
      <c r="S139" s="143" t="s">
        <v>179</v>
      </c>
    </row>
    <row r="140" spans="1:19" x14ac:dyDescent="0.25">
      <c r="A140" s="72" t="s">
        <v>378</v>
      </c>
      <c r="B140" s="202" t="s">
        <v>114</v>
      </c>
      <c r="C140" s="73" t="s">
        <v>2539</v>
      </c>
      <c r="D140" s="72" t="s">
        <v>353</v>
      </c>
      <c r="E140" s="72" t="s">
        <v>179</v>
      </c>
      <c r="F140" s="72" t="s">
        <v>179</v>
      </c>
      <c r="G140" s="24">
        <v>42719</v>
      </c>
      <c r="H140" s="72" t="s">
        <v>4313</v>
      </c>
      <c r="I140" s="72" t="s">
        <v>4314</v>
      </c>
      <c r="J140" s="25" t="s">
        <v>179</v>
      </c>
      <c r="K140" s="25" t="s">
        <v>179</v>
      </c>
      <c r="L140" s="73" t="s">
        <v>115</v>
      </c>
      <c r="M140" s="74">
        <v>1</v>
      </c>
      <c r="N140" s="74" t="s">
        <v>179</v>
      </c>
      <c r="O140" s="74" t="s">
        <v>179</v>
      </c>
      <c r="P140" s="120" t="s">
        <v>179</v>
      </c>
      <c r="Q140" s="75" t="s">
        <v>2998</v>
      </c>
      <c r="R140" s="75" t="s">
        <v>253</v>
      </c>
      <c r="S140" s="143" t="s">
        <v>179</v>
      </c>
    </row>
    <row r="141" spans="1:19" x14ac:dyDescent="0.25">
      <c r="A141" s="72" t="s">
        <v>117</v>
      </c>
      <c r="B141" s="202" t="s">
        <v>3960</v>
      </c>
      <c r="C141" s="73" t="s">
        <v>2539</v>
      </c>
      <c r="D141" s="72" t="s">
        <v>3961</v>
      </c>
      <c r="E141" s="72" t="s">
        <v>179</v>
      </c>
      <c r="F141" s="72" t="s">
        <v>179</v>
      </c>
      <c r="G141" s="24">
        <v>43894</v>
      </c>
      <c r="H141" s="72" t="s">
        <v>4144</v>
      </c>
      <c r="I141" s="72" t="s">
        <v>40</v>
      </c>
      <c r="J141" s="25" t="s">
        <v>179</v>
      </c>
      <c r="K141" s="25" t="s">
        <v>179</v>
      </c>
      <c r="L141" s="73" t="s">
        <v>4090</v>
      </c>
      <c r="M141" s="74">
        <v>2</v>
      </c>
      <c r="N141" s="74" t="s">
        <v>179</v>
      </c>
      <c r="O141" s="74" t="s">
        <v>179</v>
      </c>
      <c r="P141" s="120" t="s">
        <v>179</v>
      </c>
      <c r="Q141" s="75" t="s">
        <v>3962</v>
      </c>
      <c r="R141" s="75" t="s">
        <v>56</v>
      </c>
      <c r="S141" s="143" t="s">
        <v>179</v>
      </c>
    </row>
    <row r="142" spans="1:19" x14ac:dyDescent="0.25">
      <c r="A142" s="72" t="s">
        <v>117</v>
      </c>
      <c r="B142" s="202" t="s">
        <v>4034</v>
      </c>
      <c r="C142" s="73" t="s">
        <v>2539</v>
      </c>
      <c r="D142" s="72" t="s">
        <v>4035</v>
      </c>
      <c r="E142" s="72" t="s">
        <v>179</v>
      </c>
      <c r="F142" s="72" t="s">
        <v>179</v>
      </c>
      <c r="G142" s="24">
        <v>44039</v>
      </c>
      <c r="H142" s="72" t="s">
        <v>2860</v>
      </c>
      <c r="I142" s="72" t="s">
        <v>30</v>
      </c>
      <c r="J142" s="25">
        <v>44166</v>
      </c>
      <c r="K142" s="25">
        <v>44256</v>
      </c>
      <c r="L142" s="73" t="s">
        <v>4036</v>
      </c>
      <c r="M142" s="74">
        <v>1</v>
      </c>
      <c r="N142" s="74" t="s">
        <v>179</v>
      </c>
      <c r="O142" s="74" t="s">
        <v>179</v>
      </c>
      <c r="P142" s="120" t="s">
        <v>179</v>
      </c>
      <c r="Q142" s="75" t="s">
        <v>3414</v>
      </c>
      <c r="R142" s="75" t="s">
        <v>3415</v>
      </c>
      <c r="S142" s="143" t="s">
        <v>179</v>
      </c>
    </row>
    <row r="143" spans="1:19" x14ac:dyDescent="0.25">
      <c r="A143" s="72" t="s">
        <v>117</v>
      </c>
      <c r="B143" s="202" t="s">
        <v>4165</v>
      </c>
      <c r="C143" s="73" t="s">
        <v>444</v>
      </c>
      <c r="D143" s="72" t="s">
        <v>4193</v>
      </c>
      <c r="E143" s="72" t="s">
        <v>424</v>
      </c>
      <c r="F143" s="72" t="s">
        <v>4195</v>
      </c>
      <c r="G143" s="24">
        <v>44001</v>
      </c>
      <c r="H143" s="72" t="s">
        <v>2515</v>
      </c>
      <c r="I143" s="72" t="s">
        <v>179</v>
      </c>
      <c r="J143" s="25" t="s">
        <v>179</v>
      </c>
      <c r="K143" s="25" t="s">
        <v>179</v>
      </c>
      <c r="L143" s="73" t="s">
        <v>4194</v>
      </c>
      <c r="M143" s="74" t="s">
        <v>179</v>
      </c>
      <c r="N143" s="74" t="s">
        <v>512</v>
      </c>
      <c r="O143" s="74" t="s">
        <v>2508</v>
      </c>
      <c r="P143" s="120" t="s">
        <v>3449</v>
      </c>
      <c r="Q143" s="75" t="s">
        <v>3001</v>
      </c>
      <c r="R143" s="75" t="s">
        <v>3899</v>
      </c>
      <c r="S143" s="143">
        <v>14</v>
      </c>
    </row>
    <row r="144" spans="1:19" x14ac:dyDescent="0.25">
      <c r="A144" s="72" t="s">
        <v>3750</v>
      </c>
      <c r="B144" s="202" t="s">
        <v>3749</v>
      </c>
      <c r="C144" s="73" t="s">
        <v>2539</v>
      </c>
      <c r="D144" s="72" t="s">
        <v>3751</v>
      </c>
      <c r="E144" s="72" t="s">
        <v>1917</v>
      </c>
      <c r="F144" s="72" t="s">
        <v>179</v>
      </c>
      <c r="G144" s="24">
        <v>43809</v>
      </c>
      <c r="H144" s="72" t="s">
        <v>91</v>
      </c>
      <c r="I144" s="72" t="s">
        <v>3980</v>
      </c>
      <c r="J144" s="25" t="s">
        <v>179</v>
      </c>
      <c r="K144" s="25" t="s">
        <v>179</v>
      </c>
      <c r="L144" s="73" t="s">
        <v>3752</v>
      </c>
      <c r="M144" s="74">
        <v>2</v>
      </c>
      <c r="N144" s="74" t="s">
        <v>179</v>
      </c>
      <c r="O144" s="74" t="s">
        <v>179</v>
      </c>
      <c r="P144" s="120" t="s">
        <v>179</v>
      </c>
      <c r="Q144" s="75" t="s">
        <v>3755</v>
      </c>
      <c r="R144" s="75" t="s">
        <v>56</v>
      </c>
      <c r="S144" s="143" t="s">
        <v>179</v>
      </c>
    </row>
    <row r="145" spans="1:20" x14ac:dyDescent="0.25">
      <c r="A145" s="72" t="s">
        <v>118</v>
      </c>
      <c r="B145" s="202" t="s">
        <v>119</v>
      </c>
      <c r="C145" s="73" t="s">
        <v>2539</v>
      </c>
      <c r="D145" s="72" t="s">
        <v>120</v>
      </c>
      <c r="E145" s="72" t="s">
        <v>371</v>
      </c>
      <c r="F145" s="72" t="s">
        <v>179</v>
      </c>
      <c r="G145" s="24">
        <v>42899</v>
      </c>
      <c r="H145" s="72" t="s">
        <v>91</v>
      </c>
      <c r="I145" s="72" t="s">
        <v>91</v>
      </c>
      <c r="J145" s="25" t="s">
        <v>179</v>
      </c>
      <c r="K145" s="25" t="s">
        <v>179</v>
      </c>
      <c r="L145" s="73" t="s">
        <v>3008</v>
      </c>
      <c r="M145" s="74">
        <v>1</v>
      </c>
      <c r="N145" s="74" t="s">
        <v>179</v>
      </c>
      <c r="O145" s="74" t="s">
        <v>179</v>
      </c>
      <c r="P145" s="120" t="s">
        <v>179</v>
      </c>
      <c r="Q145" s="75" t="s">
        <v>3009</v>
      </c>
      <c r="R145" s="75" t="s">
        <v>2856</v>
      </c>
      <c r="S145" s="143" t="s">
        <v>179</v>
      </c>
    </row>
    <row r="146" spans="1:20" x14ac:dyDescent="0.25">
      <c r="A146" s="72" t="s">
        <v>118</v>
      </c>
      <c r="B146" s="202" t="s">
        <v>3358</v>
      </c>
      <c r="C146" s="73" t="s">
        <v>444</v>
      </c>
      <c r="D146" s="72" t="s">
        <v>3390</v>
      </c>
      <c r="E146" s="72" t="s">
        <v>413</v>
      </c>
      <c r="F146" s="72" t="s">
        <v>3391</v>
      </c>
      <c r="G146" s="24">
        <v>43665</v>
      </c>
      <c r="H146" s="72" t="s">
        <v>2486</v>
      </c>
      <c r="I146" s="72" t="s">
        <v>179</v>
      </c>
      <c r="J146" s="25" t="s">
        <v>179</v>
      </c>
      <c r="K146" s="25" t="s">
        <v>179</v>
      </c>
      <c r="L146" s="73" t="s">
        <v>3421</v>
      </c>
      <c r="M146" s="74" t="s">
        <v>179</v>
      </c>
      <c r="N146" s="74" t="s">
        <v>184</v>
      </c>
      <c r="O146" s="74" t="s">
        <v>179</v>
      </c>
      <c r="P146" s="120" t="s">
        <v>3370</v>
      </c>
      <c r="Q146" s="75" t="s">
        <v>3003</v>
      </c>
      <c r="R146" s="75" t="s">
        <v>152</v>
      </c>
      <c r="S146" s="143">
        <v>9</v>
      </c>
    </row>
    <row r="147" spans="1:20" x14ac:dyDescent="0.25">
      <c r="A147" s="72" t="s">
        <v>118</v>
      </c>
      <c r="B147" s="202" t="s">
        <v>4211</v>
      </c>
      <c r="C147" s="73" t="s">
        <v>444</v>
      </c>
      <c r="D147" s="72" t="s">
        <v>4243</v>
      </c>
      <c r="E147" s="72" t="s">
        <v>409</v>
      </c>
      <c r="F147" s="72" t="s">
        <v>4245</v>
      </c>
      <c r="G147" s="24">
        <v>43602</v>
      </c>
      <c r="H147" s="72" t="s">
        <v>2492</v>
      </c>
      <c r="I147" s="72" t="s">
        <v>179</v>
      </c>
      <c r="J147" s="25" t="s">
        <v>179</v>
      </c>
      <c r="K147" s="25" t="s">
        <v>179</v>
      </c>
      <c r="L147" s="73" t="s">
        <v>4244</v>
      </c>
      <c r="M147" s="74" t="s">
        <v>179</v>
      </c>
      <c r="N147" s="74" t="s">
        <v>200</v>
      </c>
      <c r="O147" s="74" t="s">
        <v>179</v>
      </c>
      <c r="P147" s="120" t="s">
        <v>3449</v>
      </c>
      <c r="Q147" s="75" t="s">
        <v>3003</v>
      </c>
      <c r="R147" s="75" t="s">
        <v>3085</v>
      </c>
      <c r="S147" s="143">
        <v>14</v>
      </c>
    </row>
    <row r="148" spans="1:20" x14ac:dyDescent="0.25">
      <c r="A148" s="72" t="s">
        <v>118</v>
      </c>
      <c r="B148" s="202" t="s">
        <v>3760</v>
      </c>
      <c r="C148" s="73" t="s">
        <v>444</v>
      </c>
      <c r="D148" s="72" t="s">
        <v>3761</v>
      </c>
      <c r="E148" s="72" t="s">
        <v>246</v>
      </c>
      <c r="F148" s="72" t="s">
        <v>3762</v>
      </c>
      <c r="G148" s="24">
        <v>43787</v>
      </c>
      <c r="H148" s="72" t="s">
        <v>2486</v>
      </c>
      <c r="I148" s="72" t="s">
        <v>179</v>
      </c>
      <c r="J148" s="25" t="s">
        <v>179</v>
      </c>
      <c r="K148" s="25" t="s">
        <v>179</v>
      </c>
      <c r="L148" s="73" t="s">
        <v>3839</v>
      </c>
      <c r="M148" s="74" t="s">
        <v>179</v>
      </c>
      <c r="N148" s="74" t="s">
        <v>184</v>
      </c>
      <c r="O148" s="74" t="s">
        <v>179</v>
      </c>
      <c r="P148" s="120" t="s">
        <v>3448</v>
      </c>
      <c r="Q148" s="75" t="s">
        <v>3763</v>
      </c>
      <c r="R148" s="75" t="s">
        <v>152</v>
      </c>
      <c r="S148" s="143">
        <v>10</v>
      </c>
    </row>
    <row r="149" spans="1:20" x14ac:dyDescent="0.25">
      <c r="A149" s="72" t="s">
        <v>118</v>
      </c>
      <c r="B149" s="202" t="s">
        <v>3963</v>
      </c>
      <c r="C149" s="73" t="s">
        <v>444</v>
      </c>
      <c r="D149" s="72" t="s">
        <v>3964</v>
      </c>
      <c r="E149" s="72" t="s">
        <v>392</v>
      </c>
      <c r="F149" s="72" t="s">
        <v>2957</v>
      </c>
      <c r="G149" s="24">
        <v>43868</v>
      </c>
      <c r="H149" s="72" t="s">
        <v>2494</v>
      </c>
      <c r="I149" s="72" t="s">
        <v>179</v>
      </c>
      <c r="J149" s="25" t="s">
        <v>179</v>
      </c>
      <c r="K149" s="25" t="s">
        <v>179</v>
      </c>
      <c r="L149" s="73" t="s">
        <v>179</v>
      </c>
      <c r="M149" s="74" t="s">
        <v>179</v>
      </c>
      <c r="N149" s="74" t="s">
        <v>184</v>
      </c>
      <c r="O149" s="74" t="s">
        <v>179</v>
      </c>
      <c r="P149" s="120" t="s">
        <v>3444</v>
      </c>
      <c r="Q149" s="75" t="s">
        <v>3002</v>
      </c>
      <c r="R149" s="75" t="s">
        <v>3899</v>
      </c>
      <c r="S149" s="143">
        <v>11</v>
      </c>
    </row>
    <row r="150" spans="1:20" x14ac:dyDescent="0.25">
      <c r="A150" s="72" t="s">
        <v>118</v>
      </c>
      <c r="B150" s="202" t="s">
        <v>4166</v>
      </c>
      <c r="C150" s="73" t="s">
        <v>444</v>
      </c>
      <c r="D150" s="72" t="s">
        <v>4196</v>
      </c>
      <c r="E150" s="72" t="s">
        <v>409</v>
      </c>
      <c r="F150" s="72" t="s">
        <v>4197</v>
      </c>
      <c r="G150" s="24">
        <v>44005</v>
      </c>
      <c r="H150" s="72" t="s">
        <v>2515</v>
      </c>
      <c r="I150" s="72" t="s">
        <v>179</v>
      </c>
      <c r="J150" s="25" t="s">
        <v>179</v>
      </c>
      <c r="K150" s="25" t="s">
        <v>179</v>
      </c>
      <c r="L150" s="73" t="s">
        <v>4175</v>
      </c>
      <c r="M150" s="74" t="s">
        <v>179</v>
      </c>
      <c r="N150" s="74" t="s">
        <v>512</v>
      </c>
      <c r="O150" s="74" t="s">
        <v>179</v>
      </c>
      <c r="P150" s="120" t="s">
        <v>3449</v>
      </c>
      <c r="Q150" s="75" t="s">
        <v>3005</v>
      </c>
      <c r="R150" s="75" t="s">
        <v>3899</v>
      </c>
      <c r="S150" s="143">
        <v>14</v>
      </c>
    </row>
    <row r="151" spans="1:20" x14ac:dyDescent="0.25">
      <c r="A151" s="72" t="s">
        <v>118</v>
      </c>
      <c r="B151" s="202" t="s">
        <v>4225</v>
      </c>
      <c r="C151" s="73" t="s">
        <v>444</v>
      </c>
      <c r="D151" s="72" t="s">
        <v>4293</v>
      </c>
      <c r="E151" s="72" t="s">
        <v>3393</v>
      </c>
      <c r="F151" s="72" t="s">
        <v>179</v>
      </c>
      <c r="G151" s="24">
        <v>44097</v>
      </c>
      <c r="H151" s="72" t="s">
        <v>2492</v>
      </c>
      <c r="I151" s="72" t="s">
        <v>179</v>
      </c>
      <c r="J151" s="25" t="s">
        <v>179</v>
      </c>
      <c r="K151" s="25" t="s">
        <v>179</v>
      </c>
      <c r="L151" s="73" t="s">
        <v>4294</v>
      </c>
      <c r="M151" s="74" t="s">
        <v>179</v>
      </c>
      <c r="N151" s="74" t="s">
        <v>184</v>
      </c>
      <c r="O151" s="74" t="s">
        <v>179</v>
      </c>
      <c r="P151" s="120" t="s">
        <v>3449</v>
      </c>
      <c r="Q151" s="75" t="s">
        <v>3004</v>
      </c>
      <c r="R151" s="75" t="s">
        <v>3085</v>
      </c>
      <c r="S151" s="143">
        <v>14</v>
      </c>
    </row>
    <row r="152" spans="1:20" x14ac:dyDescent="0.25">
      <c r="A152" s="72" t="s">
        <v>118</v>
      </c>
      <c r="B152" s="202" t="s">
        <v>4170</v>
      </c>
      <c r="C152" s="73" t="s">
        <v>444</v>
      </c>
      <c r="D152" s="72" t="s">
        <v>4204</v>
      </c>
      <c r="E152" s="72" t="s">
        <v>402</v>
      </c>
      <c r="F152" s="72" t="s">
        <v>179</v>
      </c>
      <c r="G152" s="24">
        <v>44099</v>
      </c>
      <c r="H152" s="72" t="s">
        <v>2515</v>
      </c>
      <c r="I152" s="72" t="s">
        <v>179</v>
      </c>
      <c r="J152" s="25" t="s">
        <v>179</v>
      </c>
      <c r="K152" s="25" t="s">
        <v>179</v>
      </c>
      <c r="L152" s="73" t="s">
        <v>4205</v>
      </c>
      <c r="M152" s="74" t="s">
        <v>179</v>
      </c>
      <c r="N152" s="74" t="s">
        <v>512</v>
      </c>
      <c r="O152" s="74" t="s">
        <v>179</v>
      </c>
      <c r="P152" s="120" t="s">
        <v>3449</v>
      </c>
      <c r="Q152" s="75" t="s">
        <v>4206</v>
      </c>
      <c r="R152" s="75" t="s">
        <v>3899</v>
      </c>
      <c r="S152" s="143">
        <v>14</v>
      </c>
      <c r="T152" s="70"/>
    </row>
    <row r="153" spans="1:20" x14ac:dyDescent="0.25">
      <c r="A153" s="72" t="s">
        <v>3399</v>
      </c>
      <c r="B153" s="202" t="s">
        <v>122</v>
      </c>
      <c r="C153" s="73" t="s">
        <v>2539</v>
      </c>
      <c r="D153" s="72" t="s">
        <v>3440</v>
      </c>
      <c r="E153" s="72" t="s">
        <v>228</v>
      </c>
      <c r="F153" s="72" t="s">
        <v>179</v>
      </c>
      <c r="G153" s="24">
        <v>43332</v>
      </c>
      <c r="H153" s="72" t="s">
        <v>40</v>
      </c>
      <c r="I153" s="72" t="s">
        <v>41</v>
      </c>
      <c r="J153" s="25" t="s">
        <v>179</v>
      </c>
      <c r="K153" s="25" t="s">
        <v>179</v>
      </c>
      <c r="L153" s="73" t="s">
        <v>3018</v>
      </c>
      <c r="M153" s="74">
        <v>3</v>
      </c>
      <c r="N153" s="74" t="s">
        <v>179</v>
      </c>
      <c r="O153" s="74" t="s">
        <v>179</v>
      </c>
      <c r="P153" s="120" t="s">
        <v>179</v>
      </c>
      <c r="Q153" s="75" t="s">
        <v>3019</v>
      </c>
      <c r="R153" s="75" t="s">
        <v>56</v>
      </c>
      <c r="S153" s="143" t="s">
        <v>179</v>
      </c>
    </row>
    <row r="154" spans="1:20" x14ac:dyDescent="0.25">
      <c r="A154" s="72" t="s">
        <v>3399</v>
      </c>
      <c r="B154" s="202" t="s">
        <v>2613</v>
      </c>
      <c r="C154" s="73" t="s">
        <v>2539</v>
      </c>
      <c r="D154" s="72" t="s">
        <v>2623</v>
      </c>
      <c r="E154" s="72" t="s">
        <v>42</v>
      </c>
      <c r="F154" s="72" t="s">
        <v>3016</v>
      </c>
      <c r="G154" s="24">
        <v>43543</v>
      </c>
      <c r="H154" s="72" t="s">
        <v>4060</v>
      </c>
      <c r="I154" s="72" t="s">
        <v>3979</v>
      </c>
      <c r="J154" s="25" t="s">
        <v>179</v>
      </c>
      <c r="K154" s="25" t="s">
        <v>179</v>
      </c>
      <c r="L154" s="73" t="s">
        <v>2624</v>
      </c>
      <c r="M154" s="74">
        <v>2</v>
      </c>
      <c r="N154" s="74" t="s">
        <v>179</v>
      </c>
      <c r="O154" s="74" t="s">
        <v>179</v>
      </c>
      <c r="P154" s="120" t="s">
        <v>179</v>
      </c>
      <c r="Q154" s="75" t="s">
        <v>3017</v>
      </c>
      <c r="R154" s="75" t="s">
        <v>56</v>
      </c>
      <c r="S154" s="143" t="s">
        <v>179</v>
      </c>
    </row>
    <row r="155" spans="1:20" x14ac:dyDescent="0.25">
      <c r="A155" s="72" t="s">
        <v>3399</v>
      </c>
      <c r="B155" s="202" t="s">
        <v>2628</v>
      </c>
      <c r="C155" s="73" t="s">
        <v>2539</v>
      </c>
      <c r="D155" s="72" t="s">
        <v>3547</v>
      </c>
      <c r="E155" s="72" t="s">
        <v>383</v>
      </c>
      <c r="F155" s="72" t="s">
        <v>179</v>
      </c>
      <c r="G155" s="24">
        <v>43571</v>
      </c>
      <c r="H155" s="72" t="s">
        <v>40</v>
      </c>
      <c r="I155" s="72" t="s">
        <v>4057</v>
      </c>
      <c r="J155" s="25">
        <v>44287</v>
      </c>
      <c r="K155" s="25">
        <v>44317</v>
      </c>
      <c r="L155" s="73" t="s">
        <v>3012</v>
      </c>
      <c r="M155" s="74">
        <v>1</v>
      </c>
      <c r="N155" s="74" t="s">
        <v>179</v>
      </c>
      <c r="O155" s="74" t="s">
        <v>179</v>
      </c>
      <c r="P155" s="120" t="s">
        <v>179</v>
      </c>
      <c r="Q155" s="75" t="s">
        <v>3013</v>
      </c>
      <c r="R155" s="75" t="s">
        <v>2856</v>
      </c>
      <c r="S155" s="143" t="s">
        <v>179</v>
      </c>
    </row>
    <row r="156" spans="1:20" x14ac:dyDescent="0.25">
      <c r="A156" s="72" t="s">
        <v>3399</v>
      </c>
      <c r="B156" s="202" t="s">
        <v>4115</v>
      </c>
      <c r="C156" s="73" t="s">
        <v>2539</v>
      </c>
      <c r="D156" s="72" t="s">
        <v>4116</v>
      </c>
      <c r="E156" s="72" t="s">
        <v>179</v>
      </c>
      <c r="F156" s="72" t="s">
        <v>179</v>
      </c>
      <c r="G156" s="24">
        <v>44095</v>
      </c>
      <c r="H156" s="72" t="s">
        <v>2864</v>
      </c>
      <c r="I156" s="72" t="s">
        <v>40</v>
      </c>
      <c r="J156" s="25" t="s">
        <v>179</v>
      </c>
      <c r="K156" s="25" t="s">
        <v>179</v>
      </c>
      <c r="L156" s="73" t="s">
        <v>4117</v>
      </c>
      <c r="M156" s="74">
        <v>8</v>
      </c>
      <c r="N156" s="74" t="s">
        <v>179</v>
      </c>
      <c r="O156" s="74" t="s">
        <v>179</v>
      </c>
      <c r="P156" s="120" t="s">
        <v>179</v>
      </c>
      <c r="Q156" s="75" t="s">
        <v>3019</v>
      </c>
      <c r="R156" s="75" t="s">
        <v>56</v>
      </c>
      <c r="S156" s="143" t="s">
        <v>179</v>
      </c>
    </row>
    <row r="157" spans="1:20" x14ac:dyDescent="0.25">
      <c r="A157" s="72" t="s">
        <v>3399</v>
      </c>
      <c r="B157" s="202" t="s">
        <v>564</v>
      </c>
      <c r="C157" s="73" t="s">
        <v>444</v>
      </c>
      <c r="D157" s="72" t="s">
        <v>2744</v>
      </c>
      <c r="E157" s="72" t="s">
        <v>396</v>
      </c>
      <c r="F157" s="72" t="s">
        <v>179</v>
      </c>
      <c r="G157" s="24">
        <v>43077</v>
      </c>
      <c r="H157" s="72" t="s">
        <v>2486</v>
      </c>
      <c r="I157" s="72" t="s">
        <v>179</v>
      </c>
      <c r="J157" s="25" t="s">
        <v>179</v>
      </c>
      <c r="K157" s="25" t="s">
        <v>179</v>
      </c>
      <c r="L157" s="73" t="s">
        <v>3787</v>
      </c>
      <c r="M157" s="74" t="s">
        <v>179</v>
      </c>
      <c r="N157" s="74" t="s">
        <v>200</v>
      </c>
      <c r="O157" s="74" t="s">
        <v>179</v>
      </c>
      <c r="P157" s="120" t="s">
        <v>3437</v>
      </c>
      <c r="Q157" s="75" t="s">
        <v>3011</v>
      </c>
      <c r="R157" s="75" t="s">
        <v>152</v>
      </c>
      <c r="S157" s="143">
        <v>2</v>
      </c>
    </row>
    <row r="158" spans="1:20" x14ac:dyDescent="0.25">
      <c r="A158" s="72" t="s">
        <v>3399</v>
      </c>
      <c r="B158" s="202" t="s">
        <v>3809</v>
      </c>
      <c r="C158" s="73" t="s">
        <v>444</v>
      </c>
      <c r="D158" s="72" t="s">
        <v>3845</v>
      </c>
      <c r="E158" s="72" t="s">
        <v>693</v>
      </c>
      <c r="F158" s="72" t="s">
        <v>179</v>
      </c>
      <c r="G158" s="24">
        <v>43762</v>
      </c>
      <c r="H158" s="72" t="s">
        <v>2492</v>
      </c>
      <c r="I158" s="72" t="s">
        <v>179</v>
      </c>
      <c r="J158" s="25" t="s">
        <v>179</v>
      </c>
      <c r="K158" s="25" t="s">
        <v>179</v>
      </c>
      <c r="L158" s="73" t="s">
        <v>3846</v>
      </c>
      <c r="M158" s="74" t="s">
        <v>179</v>
      </c>
      <c r="N158" s="74" t="s">
        <v>2736</v>
      </c>
      <c r="O158" s="74" t="s">
        <v>179</v>
      </c>
      <c r="P158" s="120" t="s">
        <v>3449</v>
      </c>
      <c r="Q158" s="75" t="s">
        <v>3844</v>
      </c>
      <c r="R158" s="75" t="s">
        <v>152</v>
      </c>
      <c r="S158" s="143">
        <v>14</v>
      </c>
    </row>
  </sheetData>
  <mergeCells count="3">
    <mergeCell ref="C6:F6"/>
    <mergeCell ref="G6:K6"/>
    <mergeCell ref="L6:R6"/>
  </mergeCells>
  <conditionalFormatting sqref="C8:C158">
    <cfRule type="containsText" dxfId="131" priority="36" operator="containsText" text="PD&amp;C">
      <formula>NOT(ISERROR(SEARCH("PD&amp;C",C8)))</formula>
    </cfRule>
    <cfRule type="containsText" dxfId="130" priority="37" operator="containsText" text="FS">
      <formula>NOT(ISERROR(SEARCH("FS",C8)))</formula>
    </cfRule>
  </conditionalFormatting>
  <conditionalFormatting sqref="B159:B1048576 B1:B7">
    <cfRule type="duplicateValues" dxfId="129" priority="510"/>
  </conditionalFormatting>
  <conditionalFormatting sqref="B8:B158">
    <cfRule type="duplicateValues" dxfId="128" priority="516"/>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zoomScale="70" zoomScaleNormal="100" zoomScalePageLayoutView="70" workbookViewId="0">
      <selection activeCell="H11" sqref="H11"/>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159</v>
      </c>
      <c r="B1" s="32"/>
      <c r="C1" s="32"/>
      <c r="D1" s="32"/>
      <c r="E1" s="32"/>
      <c r="F1" s="32"/>
      <c r="G1" s="37" t="s">
        <v>163</v>
      </c>
      <c r="H1" s="38">
        <f>'Active Project Summary'!B6</f>
        <v>44181</v>
      </c>
    </row>
    <row r="2" spans="1:8" ht="12" customHeight="1" x14ac:dyDescent="0.25">
      <c r="A2" s="227" t="str">
        <f>F9</f>
        <v>FS</v>
      </c>
      <c r="B2" s="227"/>
      <c r="C2" s="227"/>
      <c r="D2" s="227"/>
      <c r="E2" s="227"/>
      <c r="F2" s="227"/>
      <c r="G2" s="227"/>
      <c r="H2" s="227"/>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125</v>
      </c>
      <c r="B5" s="85" t="s">
        <v>3190</v>
      </c>
      <c r="C5" s="33"/>
      <c r="D5" s="33"/>
      <c r="E5" s="33"/>
      <c r="F5" s="33"/>
      <c r="G5" s="84"/>
      <c r="H5" s="33"/>
    </row>
    <row r="6" spans="1:8" ht="12" customHeight="1" x14ac:dyDescent="0.25">
      <c r="A6" s="5"/>
      <c r="B6" s="33"/>
      <c r="C6" s="33"/>
      <c r="D6" s="33"/>
      <c r="E6" s="33"/>
      <c r="F6" s="33"/>
      <c r="G6" s="227" t="str">
        <f>F9</f>
        <v>FS</v>
      </c>
      <c r="H6" s="227"/>
    </row>
    <row r="7" spans="1:8" s="22" customFormat="1" ht="26.25" x14ac:dyDescent="0.4">
      <c r="A7" s="33"/>
      <c r="B7" s="33"/>
      <c r="C7" s="33"/>
      <c r="D7" s="33"/>
      <c r="E7" s="33"/>
      <c r="F7" s="33"/>
      <c r="G7" s="63" t="s">
        <v>757</v>
      </c>
      <c r="H7" s="64"/>
    </row>
    <row r="8" spans="1:8" s="23" customFormat="1" ht="43.15" customHeight="1" x14ac:dyDescent="0.25">
      <c r="A8" s="81" t="s">
        <v>160</v>
      </c>
      <c r="B8" s="83" t="str">
        <f t="array" ref="B8">IF(INDEX(q_Report_Integrated!$A:$AN,MATCH(1,(q_Report_Integrated!$A:$A=$B$5)*(q_Report_Integrated!$AM:$AM=$H$1),0),15)=0,"",INDEX(q_Report_Integrated!$A:$AN,MATCH(1,(q_Report_Integrated!$A:$A=$B$5)*(q_Report_Integrated!$AM:$AM=$H$1),0),15))</f>
        <v>Dan Lerman</v>
      </c>
      <c r="C8" s="81" t="s">
        <v>126</v>
      </c>
      <c r="D8" s="83" t="str">
        <f t="array" ref="D8">IF(INDEX(q_Report_Integrated!$A:$AN,MATCH(1,(q_Report_Integrated!$A:$A=$B$5)*(q_Report_Integrated!$AM:$AM=$H$1),0),5)=0,"",INDEX(q_Report_Integrated!$A:$AN,MATCH(1,(q_Report_Integrated!$A:$A=$B$5)*(q_Report_Integrated!$AM:$AM=$H$1),0),5))</f>
        <v>CNAS</v>
      </c>
      <c r="E8" s="81" t="s">
        <v>144</v>
      </c>
      <c r="F8" s="83" t="str">
        <f t="array" ref="F8">IF(INDEX(q_Report_Integrated!$A:$AN,MATCH(1,(q_Report_Integrated!$A:$A=$B$5)*(q_Report_Integrated!$AM:$AM=$H$1),0),12)=0,"",INDEX(q_Report_Integrated!$A:$AN,MATCH(1,(q_Report_Integrated!$A:$A=$B$5)*(q_Report_Integrated!$AM:$AM=$H$1),0),12))</f>
        <v>TBD</v>
      </c>
      <c r="G8" s="76" t="s">
        <v>523</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2541</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140</v>
      </c>
      <c r="F9" s="54" t="str">
        <f t="array" ref="F9">IF(INDEX(q_Report_Integrated!$A:$AN,MATCH(1,(q_Report_Integrated!$A:$A=$B$5)*(q_Report_Integrated!$AM:$AM=$H$1),0),36)=0,"",INDEX(q_Report_Integrated!$A:$AN,MATCH(1,(q_Report_Integrated!$A:$A=$B$5)*(q_Report_Integrated!$AM:$AM=$H$1),0),36))</f>
        <v>FS</v>
      </c>
      <c r="G9" s="76" t="s">
        <v>524</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161</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521</v>
      </c>
      <c r="F10" s="50" t="str">
        <f t="array" ref="F10">IF(INDEX(q_Report_Integrated!$A:$AN,MATCH(1,(q_Report_Integrated!$A:$A=$B$5)*(q_Report_Integrated!$AM:$AM=$H$1),0),16)=0,"",INDEX(q_Report_Integrated!$A:$AN,MATCH(1,(q_Report_Integrated!$A:$A=$B$5)*(q_Report_Integrated!$AM:$AM=$H$1),0),16))</f>
        <v/>
      </c>
      <c r="G10" s="76" t="s">
        <v>2459</v>
      </c>
      <c r="H10" s="102" t="str">
        <f>VLOOKUP(D9,'Data Validation'!$U:$V,2,FALSE)</f>
        <v>CORE</v>
      </c>
    </row>
    <row r="11" spans="1:8" s="23" customFormat="1" ht="29.25" customHeight="1" x14ac:dyDescent="0.25">
      <c r="A11" s="81" t="s">
        <v>162</v>
      </c>
      <c r="B11" s="83" t="str">
        <f t="array" ref="B11">IF(INDEX(q_Report_Integrated!$A:$AN,MATCH(1,(q_Report_Integrated!$A:$A=$B$5)*(q_Report_Integrated!$AM:$AM=$H$1),0),3)=0,"",INDEX(q_Report_Integrated!$A:$AN,MATCH(1,(q_Report_Integrated!$A:$A=$B$5)*(q_Report_Integrated!$AM:$AM=$H$1),0),3))</f>
        <v>20P000086</v>
      </c>
      <c r="C11" s="81" t="s">
        <v>143</v>
      </c>
      <c r="D11" s="39">
        <f t="array" ref="D11">IF(INDEX(q_Report_Integrated!$A:$AN,MATCH(1,(q_Report_Integrated!$A:$A=$B$5)*(q_Report_Integrated!$AM:$AM=$H$1),0),22)=0,"",INDEX(q_Report_Integrated!$A:$AN,MATCH(1,(q_Report_Integrated!$A:$A=$B$5)*(q_Report_Integrated!$AM:$AM=$H$1),0),22))</f>
        <v>43696</v>
      </c>
      <c r="E11" s="76" t="s">
        <v>522</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132</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129</v>
      </c>
      <c r="B14" s="231" t="str">
        <f>VLOOKUP($B$5,q_Report_Integrated!$A$2:$G$763,7,FALSE)</f>
        <v/>
      </c>
      <c r="C14" s="232"/>
      <c r="D14" s="232"/>
      <c r="E14" s="232"/>
      <c r="F14" s="232"/>
      <c r="G14" s="232"/>
      <c r="H14" s="232"/>
    </row>
    <row r="15" spans="1:8" s="23" customFormat="1" ht="12" customHeight="1" x14ac:dyDescent="0.25">
      <c r="A15" s="227" t="str">
        <f>F9</f>
        <v>FS</v>
      </c>
      <c r="B15" s="227"/>
      <c r="C15" s="227"/>
      <c r="D15" s="227"/>
      <c r="E15" s="227"/>
      <c r="F15" s="227"/>
      <c r="G15" s="227"/>
      <c r="H15" s="227"/>
    </row>
    <row r="16" spans="1:8" s="23" customFormat="1" ht="26.25" x14ac:dyDescent="0.25">
      <c r="A16" s="60" t="s">
        <v>141</v>
      </c>
      <c r="B16" s="65"/>
      <c r="C16" s="65"/>
      <c r="D16" s="65"/>
      <c r="E16" s="65"/>
      <c r="F16" s="65"/>
      <c r="G16" s="65"/>
      <c r="H16" s="65"/>
    </row>
    <row r="17" spans="1:8" s="23" customFormat="1" ht="44.25" customHeight="1" x14ac:dyDescent="0.25">
      <c r="A17" s="81" t="s">
        <v>141</v>
      </c>
      <c r="B17" s="230" t="str">
        <f>IF(VLOOKUP($B$5,Table1[],10,FALSE)=0,"",VLOOKUP($B$5,Table1[],10,FALSE))</f>
        <v>CANCELED BY CLIENT</v>
      </c>
      <c r="C17" s="230"/>
      <c r="D17" s="230"/>
      <c r="E17" s="230"/>
      <c r="F17" s="233" t="s">
        <v>169</v>
      </c>
      <c r="G17" s="233"/>
      <c r="H17" s="79" t="str">
        <f>IF(VLOOKUP($B$5,Table1[],24,FALSE)=0,"",VLOOKUP($B$5,Table1[],24,FALSE))</f>
        <v/>
      </c>
    </row>
    <row r="18" spans="1:8" s="23" customFormat="1" ht="44.25" customHeight="1" x14ac:dyDescent="0.25">
      <c r="A18" s="81" t="s">
        <v>168</v>
      </c>
      <c r="B18" s="234" t="str">
        <f>IF(VLOOKUP($B$5,Table1[],23,FALSE)=0,"",VLOOKUP($B$5,Table1[],23,FALSE))</f>
        <v/>
      </c>
      <c r="C18" s="234"/>
      <c r="D18" s="234"/>
      <c r="E18" s="234"/>
      <c r="F18" s="233" t="s">
        <v>171</v>
      </c>
      <c r="G18" s="233"/>
      <c r="H18" s="79" t="str">
        <f>IF(VLOOKUP($B$5,Table1[],25,FALSE)=0,"",VLOOKUP($B$5,Table1[],25,FALSE))</f>
        <v/>
      </c>
    </row>
    <row r="19" spans="1:8" s="23" customFormat="1" ht="29.25" customHeight="1" x14ac:dyDescent="0.25">
      <c r="A19" s="36"/>
      <c r="B19" s="36"/>
      <c r="C19" s="36"/>
      <c r="D19" s="36"/>
      <c r="E19" s="36"/>
      <c r="F19" s="233" t="s">
        <v>139</v>
      </c>
      <c r="G19" s="233"/>
      <c r="H19" s="79" t="str">
        <f>IF(VLOOKUP($B$5,Table1[],4,FALSE)=TRUE,"In Review","")</f>
        <v/>
      </c>
    </row>
    <row r="20" spans="1:8" s="23" customFormat="1" ht="12" customHeight="1" x14ac:dyDescent="0.25">
      <c r="A20" s="227" t="str">
        <f>F9</f>
        <v>FS</v>
      </c>
      <c r="B20" s="227"/>
      <c r="C20" s="227"/>
      <c r="D20" s="227"/>
      <c r="E20" s="227"/>
      <c r="F20" s="227"/>
      <c r="G20" s="227"/>
      <c r="H20" s="227"/>
    </row>
    <row r="21" spans="1:8" s="23" customFormat="1" ht="26.25" x14ac:dyDescent="0.25">
      <c r="A21" s="60" t="s">
        <v>172</v>
      </c>
      <c r="B21" s="65"/>
      <c r="C21" s="65"/>
      <c r="D21" s="65"/>
      <c r="E21" s="65"/>
      <c r="F21" s="65"/>
      <c r="G21" s="65"/>
      <c r="H21" s="65"/>
    </row>
    <row r="22" spans="1:8" s="23" customFormat="1" ht="59.25" customHeight="1" x14ac:dyDescent="0.25">
      <c r="A22" s="81" t="s">
        <v>164</v>
      </c>
      <c r="B22" s="230" t="str">
        <f>IF(VLOOKUP($B$5,Table1[],26,FALSE)=0,"",VLOOKUP($B$5,Table1[],26,FALSE))</f>
        <v/>
      </c>
      <c r="C22" s="230"/>
      <c r="D22" s="230"/>
      <c r="E22" s="230"/>
      <c r="F22" s="230"/>
      <c r="G22" s="230"/>
      <c r="H22" s="230"/>
    </row>
    <row r="23" spans="1:8" s="23" customFormat="1" ht="25.5" customHeight="1" x14ac:dyDescent="0.25">
      <c r="A23" s="81" t="s">
        <v>759</v>
      </c>
      <c r="B23" s="79" t="str">
        <f>IF(VLOOKUP($B$5,Table1[],27,FALSE)=0,"",VLOOKUP($B$5,Table1[],27,FALSE))</f>
        <v/>
      </c>
      <c r="C23" s="82"/>
      <c r="D23" s="82"/>
      <c r="E23" s="82"/>
      <c r="F23" s="82"/>
      <c r="G23" s="82"/>
      <c r="H23" s="82"/>
    </row>
    <row r="24" spans="1:8" s="23" customFormat="1" ht="25.5" customHeight="1" x14ac:dyDescent="0.25">
      <c r="A24" s="81" t="s">
        <v>760</v>
      </c>
      <c r="B24" s="79" t="str">
        <f>IF(VLOOKUP($B$5,Table1[],28,FALSE)=0,"",VLOOKUP($B$5,Table1[],28,FALSE))</f>
        <v/>
      </c>
      <c r="C24" s="82"/>
      <c r="D24" s="82"/>
      <c r="E24" s="82"/>
      <c r="F24" s="82"/>
      <c r="G24" s="82"/>
      <c r="H24" s="82"/>
    </row>
    <row r="25" spans="1:8" s="23" customFormat="1" ht="12" customHeight="1" x14ac:dyDescent="0.25">
      <c r="A25" s="227" t="str">
        <f>F9</f>
        <v>FS</v>
      </c>
      <c r="B25" s="227"/>
      <c r="C25" s="227"/>
      <c r="D25" s="227"/>
      <c r="E25" s="227"/>
      <c r="F25" s="227"/>
      <c r="G25" s="227"/>
      <c r="H25" s="227"/>
    </row>
    <row r="26" spans="1:8" s="23" customFormat="1" ht="37.5" customHeight="1" x14ac:dyDescent="0.25">
      <c r="A26" s="60" t="s">
        <v>426</v>
      </c>
      <c r="B26" s="61"/>
      <c r="C26" s="81" t="s">
        <v>160</v>
      </c>
      <c r="D26" s="78" t="str">
        <f t="array" ref="D26">IF(INDEX(q_Report_Integrated!$A:$AN,MATCH(1,(q_Report_Integrated!$A:$A=$B$5)*(q_Report_Integrated!$AM:$AM=$H$1),0),15)=0,"",INDEX(q_Report_Integrated!$A:$AN,MATCH(1,(q_Report_Integrated!$A:$A=$B$5)*(q_Report_Integrated!$AM:$AM=$H$1),0),15))</f>
        <v>Dan Lerman</v>
      </c>
      <c r="E26" s="81" t="s">
        <v>427</v>
      </c>
      <c r="F26" s="86" t="str">
        <f>IF(VLOOKUP(B8,'Data Validation'!I1:K40,3,TRUE)=0,"",VLOOKUP(B8,'Data Validation'!I1:K40,3,TRUE))</f>
        <v>daniel.lerman@ucr.edu</v>
      </c>
      <c r="G26" s="81" t="s">
        <v>428</v>
      </c>
      <c r="H26" s="86" t="str">
        <f>IF(VLOOKUP(B8,'Data Validation'!I1:K40,2,TRUE)=0,"",VLOOKUP(B8,'Data Validation'!I1:K40,2,TRUE))</f>
        <v>951-827-6224</v>
      </c>
    </row>
    <row r="27" spans="1:8" s="52" customFormat="1" ht="195" customHeight="1" x14ac:dyDescent="0.25">
      <c r="A27" s="228" t="str">
        <f>IF(VLOOKUP($B$5,q_Report_Integrated!$A$2:$AC$763,29,FALSE)=0,"",VLOOKUP($B$5,q_Report_Integrated!$A$2:$AC$763,29,FALSE))</f>
        <v>09/26/19 O-ANS: CANCELED BY CUSTOMER - Estimated cost to go keyless outside of budget.</v>
      </c>
      <c r="B27" s="229"/>
      <c r="C27" s="229"/>
      <c r="D27" s="229"/>
      <c r="E27" s="229"/>
      <c r="F27" s="229"/>
      <c r="G27" s="229"/>
      <c r="H27" s="229"/>
    </row>
    <row r="28" spans="1:8" s="52" customFormat="1" ht="20.25" customHeight="1" x14ac:dyDescent="0.25">
      <c r="A28" s="81"/>
      <c r="B28" s="80"/>
      <c r="C28" s="77"/>
      <c r="D28" s="77"/>
      <c r="E28" s="83"/>
      <c r="F28" s="83"/>
      <c r="G28" s="83"/>
      <c r="H28" s="83"/>
    </row>
    <row r="29" spans="1:8" s="23" customFormat="1" ht="12" customHeight="1" x14ac:dyDescent="0.25">
      <c r="A29" s="227" t="str">
        <f>F9</f>
        <v>FS</v>
      </c>
      <c r="B29" s="227"/>
      <c r="C29" s="227"/>
      <c r="D29" s="227"/>
      <c r="E29" s="227"/>
      <c r="F29" s="227"/>
      <c r="G29" s="227"/>
      <c r="H29" s="227"/>
    </row>
    <row r="30" spans="1:8" s="23" customFormat="1" ht="42" customHeight="1" x14ac:dyDescent="0.25">
      <c r="A30" s="60" t="s">
        <v>3428</v>
      </c>
      <c r="B30" s="61"/>
      <c r="C30" s="81" t="s">
        <v>758</v>
      </c>
      <c r="D30" s="78" t="str">
        <f t="array" ref="D30">IF(INDEX(q_Report_Integrated!$A:$AN,MATCH(1,(q_Report_Integrated!$A:$A=$B$5)*(q_Report_Integrated!$AM:$AM=$H$1),0),31)=0,"",INDEX(q_Report_Integrated!$A:$AN,MATCH(1,(q_Report_Integrated!$A:$A=$B$5)*(q_Report_Integrated!$AM:$AM=$H$1),0),31))</f>
        <v>Enrico Baez</v>
      </c>
      <c r="E30" s="81" t="s">
        <v>429</v>
      </c>
      <c r="F30" s="86" t="str">
        <f>IFERROR(VLOOKUP(D30,'Data Validation'!I1:K40,3,TRUE),"")</f>
        <v>enrico.baez@ucr.edu</v>
      </c>
      <c r="G30" s="81" t="s">
        <v>430</v>
      </c>
      <c r="H30" s="86" t="str">
        <f>IF(F9="FS","951-827-4214","")</f>
        <v>951-827-4214</v>
      </c>
    </row>
    <row r="31" spans="1:8" s="22" customFormat="1" ht="102.75" customHeight="1" x14ac:dyDescent="0.25">
      <c r="A31" s="228" t="str">
        <f>IF(VLOOKUP($B$5,q_Report_Integrated!$A$2:$AF$763,32,FALSE)=0,"",VLOOKUP($B$5,q_Report_Integrated!$A$2:$AF$763,32,FALSE))</f>
        <v>Provide estimate for keyless entry.</v>
      </c>
      <c r="B31" s="229"/>
      <c r="C31" s="229"/>
      <c r="D31" s="229"/>
      <c r="E31" s="229"/>
      <c r="F31" s="229"/>
      <c r="G31" s="229"/>
      <c r="H31" s="229"/>
    </row>
    <row r="32" spans="1:8" ht="37.5" x14ac:dyDescent="0.25">
      <c r="A32" s="81" t="s">
        <v>756</v>
      </c>
      <c r="B32" s="78" t="str">
        <f t="array" ref="B32">IF(INDEX(q_Report_Integrated!$A:$AN,MATCH(1,(q_Report_Integrated!$A:$A=$B$5)*(q_Report_Integrated!$AM:$AM=$H$1),0),33)=TRUE,"Yes","")</f>
        <v/>
      </c>
      <c r="C32" s="5"/>
      <c r="D32" s="5"/>
      <c r="E32" s="5"/>
      <c r="F32" s="5"/>
      <c r="G32" s="5"/>
      <c r="H32" s="5"/>
    </row>
  </sheetData>
  <mergeCells count="15">
    <mergeCell ref="A15:H15"/>
    <mergeCell ref="G6:H6"/>
    <mergeCell ref="A2:H2"/>
    <mergeCell ref="B22:H22"/>
    <mergeCell ref="B14:H14"/>
    <mergeCell ref="F17:G17"/>
    <mergeCell ref="F18:G18"/>
    <mergeCell ref="F19:G19"/>
    <mergeCell ref="B17:E17"/>
    <mergeCell ref="B18:E18"/>
    <mergeCell ref="A29:H29"/>
    <mergeCell ref="A31:H31"/>
    <mergeCell ref="A27:H27"/>
    <mergeCell ref="A25:H25"/>
    <mergeCell ref="A20:H20"/>
  </mergeCells>
  <conditionalFormatting sqref="A29">
    <cfRule type="containsText" dxfId="106" priority="2" operator="containsText" text="PD&amp;C">
      <formula>NOT(ISERROR(SEARCH("PD&amp;C",A29)))</formula>
    </cfRule>
    <cfRule type="containsText" dxfId="105" priority="3" operator="containsText" text="FS">
      <formula>NOT(ISERROR(SEARCH("FS",A29)))</formula>
    </cfRule>
  </conditionalFormatting>
  <conditionalFormatting sqref="A29:H29">
    <cfRule type="containsText" dxfId="104" priority="1" operator="containsText" text="REVIEW">
      <formula>NOT(ISERROR(SEARCH("REVIEW",A29)))</formula>
    </cfRule>
  </conditionalFormatting>
  <conditionalFormatting sqref="A25">
    <cfRule type="containsText" dxfId="103" priority="16" operator="containsText" text="PD&amp;C">
      <formula>NOT(ISERROR(SEARCH("PD&amp;C",A25)))</formula>
    </cfRule>
    <cfRule type="containsText" dxfId="102" priority="17" operator="containsText" text="FS">
      <formula>NOT(ISERROR(SEARCH("FS",A25)))</formula>
    </cfRule>
  </conditionalFormatting>
  <conditionalFormatting sqref="A20">
    <cfRule type="containsText" dxfId="101" priority="14" operator="containsText" text="PD&amp;C">
      <formula>NOT(ISERROR(SEARCH("PD&amp;C",A20)))</formula>
    </cfRule>
    <cfRule type="containsText" dxfId="100" priority="15" operator="containsText" text="FS">
      <formula>NOT(ISERROR(SEARCH("FS",A20)))</formula>
    </cfRule>
  </conditionalFormatting>
  <conditionalFormatting sqref="A15">
    <cfRule type="containsText" dxfId="99" priority="12" operator="containsText" text="PD&amp;C">
      <formula>NOT(ISERROR(SEARCH("PD&amp;C",A15)))</formula>
    </cfRule>
    <cfRule type="containsText" dxfId="98" priority="13" operator="containsText" text="FS">
      <formula>NOT(ISERROR(SEARCH("FS",A15)))</formula>
    </cfRule>
  </conditionalFormatting>
  <conditionalFormatting sqref="G6">
    <cfRule type="containsText" dxfId="97" priority="10" operator="containsText" text="PD&amp;C">
      <formula>NOT(ISERROR(SEARCH("PD&amp;C",G6)))</formula>
    </cfRule>
    <cfRule type="containsText" dxfId="96" priority="11" operator="containsText" text="FS">
      <formula>NOT(ISERROR(SEARCH("FS",G6)))</formula>
    </cfRule>
  </conditionalFormatting>
  <conditionalFormatting sqref="A2">
    <cfRule type="containsText" dxfId="95" priority="8" operator="containsText" text="PD&amp;C">
      <formula>NOT(ISERROR(SEARCH("PD&amp;C",A2)))</formula>
    </cfRule>
    <cfRule type="containsText" dxfId="94" priority="9" operator="containsText" text="FS">
      <formula>NOT(ISERROR(SEARCH("FS",A2)))</formula>
    </cfRule>
  </conditionalFormatting>
  <conditionalFormatting sqref="A2:H2">
    <cfRule type="containsText" dxfId="93" priority="5" operator="containsText" text="#N/A">
      <formula>NOT(ISERROR(SEARCH("#N/A",A2)))</formula>
    </cfRule>
    <cfRule type="containsText" dxfId="92" priority="7" operator="containsText" text="REVIEW">
      <formula>NOT(ISERROR(SEARCH("REVIEW",A2)))</formula>
    </cfRule>
  </conditionalFormatting>
  <conditionalFormatting sqref="G6:H6 A25:H25 A20:H20 A15:H15">
    <cfRule type="containsText" dxfId="91" priority="6" operator="containsText" text="REVIEW">
      <formula>NOT(ISERROR(SEARCH("REVIEW",A6)))</formula>
    </cfRule>
  </conditionalFormatting>
  <dataValidations disablePrompts="1"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36"/>
  <sheetViews>
    <sheetView zoomScaleNormal="100" workbookViewId="0">
      <pane xSplit="2" ySplit="4" topLeftCell="C5" activePane="bottomRight" state="frozen"/>
      <selection pane="topRight" activeCell="C1" sqref="C1"/>
      <selection pane="bottomLeft" activeCell="A5" sqref="A5"/>
      <selection pane="bottomRight" activeCell="A5" sqref="A5:N236"/>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3454</v>
      </c>
      <c r="B1" s="92"/>
      <c r="C1" s="92"/>
      <c r="D1" s="92"/>
      <c r="E1" s="92"/>
      <c r="F1" s="92"/>
      <c r="G1" s="92"/>
      <c r="H1" s="92"/>
      <c r="I1" s="237" t="s">
        <v>3456</v>
      </c>
      <c r="J1" s="237"/>
      <c r="K1" s="237"/>
      <c r="L1" s="237"/>
      <c r="M1" s="237"/>
      <c r="N1" s="237"/>
    </row>
    <row r="2" spans="1:14" ht="18.75" x14ac:dyDescent="0.3">
      <c r="A2" s="93" t="s">
        <v>2490</v>
      </c>
      <c r="B2" s="94"/>
      <c r="C2" s="95">
        <f>COUNTIFS(Table3[Project Service Unit],"FS")</f>
        <v>232</v>
      </c>
      <c r="D2" s="5"/>
      <c r="E2" s="5"/>
      <c r="F2" s="5"/>
      <c r="G2" s="5"/>
      <c r="H2" s="5"/>
      <c r="I2" s="5"/>
      <c r="J2" s="5"/>
      <c r="K2" s="5"/>
      <c r="L2" s="5"/>
      <c r="M2" s="5"/>
      <c r="N2" s="5"/>
    </row>
    <row r="3" spans="1:14" ht="18.75" customHeight="1" x14ac:dyDescent="0.3">
      <c r="A3" s="40" t="s">
        <v>163</v>
      </c>
      <c r="B3" s="41">
        <f>'Active Project Summary'!B6</f>
        <v>44181</v>
      </c>
      <c r="C3" s="235" t="s">
        <v>3455</v>
      </c>
      <c r="D3" s="236"/>
      <c r="E3" s="236"/>
      <c r="F3" s="236"/>
      <c r="G3" s="236"/>
      <c r="H3" s="236"/>
      <c r="I3" s="236"/>
      <c r="J3" s="236"/>
      <c r="K3" s="236"/>
      <c r="L3" s="236"/>
      <c r="M3" s="236"/>
      <c r="N3" s="236"/>
    </row>
    <row r="4" spans="1:14" ht="60.75" thickBot="1" x14ac:dyDescent="0.3">
      <c r="A4" s="6" t="s">
        <v>126</v>
      </c>
      <c r="B4" s="20" t="s">
        <v>127</v>
      </c>
      <c r="C4" s="87" t="s">
        <v>140</v>
      </c>
      <c r="D4" s="88" t="s">
        <v>128</v>
      </c>
      <c r="E4" s="88" t="s">
        <v>6</v>
      </c>
      <c r="F4" s="88" t="s">
        <v>7</v>
      </c>
      <c r="G4" s="96" t="s">
        <v>143</v>
      </c>
      <c r="H4" s="96" t="s">
        <v>130</v>
      </c>
      <c r="I4" s="117" t="s">
        <v>3097</v>
      </c>
      <c r="J4" s="118" t="s">
        <v>2803</v>
      </c>
      <c r="K4" s="47" t="s">
        <v>522</v>
      </c>
      <c r="L4" s="47" t="s">
        <v>173</v>
      </c>
      <c r="M4" s="88" t="s">
        <v>8</v>
      </c>
      <c r="N4" s="89" t="s">
        <v>131</v>
      </c>
    </row>
    <row r="5" spans="1:14" ht="15.75" thickTop="1" x14ac:dyDescent="0.25">
      <c r="A5" s="97" t="s">
        <v>86</v>
      </c>
      <c r="B5" s="202" t="s">
        <v>271</v>
      </c>
      <c r="C5" s="73" t="s">
        <v>444</v>
      </c>
      <c r="D5" s="98" t="s">
        <v>2705</v>
      </c>
      <c r="E5" s="98" t="s">
        <v>400</v>
      </c>
      <c r="F5" s="98" t="s">
        <v>2917</v>
      </c>
      <c r="G5" s="101">
        <v>43006</v>
      </c>
      <c r="H5" s="98" t="s">
        <v>2496</v>
      </c>
      <c r="I5" s="101">
        <v>43647</v>
      </c>
      <c r="J5" s="99" t="s">
        <v>4342</v>
      </c>
      <c r="K5" s="99" t="s">
        <v>247</v>
      </c>
      <c r="L5" s="99" t="s">
        <v>179</v>
      </c>
      <c r="M5" s="100" t="s">
        <v>2918</v>
      </c>
      <c r="N5" s="100" t="s">
        <v>152</v>
      </c>
    </row>
    <row r="6" spans="1:14" x14ac:dyDescent="0.25">
      <c r="A6" s="97" t="s">
        <v>3399</v>
      </c>
      <c r="B6" s="202" t="s">
        <v>365</v>
      </c>
      <c r="C6" s="73" t="s">
        <v>444</v>
      </c>
      <c r="D6" s="98" t="s">
        <v>2746</v>
      </c>
      <c r="E6" s="98" t="s">
        <v>228</v>
      </c>
      <c r="F6" s="98" t="s">
        <v>249</v>
      </c>
      <c r="G6" s="101">
        <v>43060</v>
      </c>
      <c r="H6" s="98" t="s">
        <v>2503</v>
      </c>
      <c r="I6" s="101">
        <v>43768</v>
      </c>
      <c r="J6" s="99" t="s">
        <v>4342</v>
      </c>
      <c r="K6" s="99" t="s">
        <v>2736</v>
      </c>
      <c r="L6" s="99" t="s">
        <v>179</v>
      </c>
      <c r="M6" s="100" t="s">
        <v>3014</v>
      </c>
      <c r="N6" s="100" t="s">
        <v>152</v>
      </c>
    </row>
    <row r="7" spans="1:14" x14ac:dyDescent="0.25">
      <c r="A7" s="97" t="s">
        <v>86</v>
      </c>
      <c r="B7" s="202" t="s">
        <v>272</v>
      </c>
      <c r="C7" s="73" t="s">
        <v>444</v>
      </c>
      <c r="D7" s="98" t="s">
        <v>2706</v>
      </c>
      <c r="E7" s="98" t="s">
        <v>835</v>
      </c>
      <c r="F7" s="98" t="s">
        <v>2919</v>
      </c>
      <c r="G7" s="101">
        <v>43175</v>
      </c>
      <c r="H7" s="98" t="s">
        <v>2496</v>
      </c>
      <c r="I7" s="101">
        <v>43784</v>
      </c>
      <c r="J7" s="99" t="s">
        <v>4342</v>
      </c>
      <c r="K7" s="99" t="s">
        <v>273</v>
      </c>
      <c r="L7" s="99" t="s">
        <v>179</v>
      </c>
      <c r="M7" s="100" t="s">
        <v>2901</v>
      </c>
      <c r="N7" s="100" t="s">
        <v>152</v>
      </c>
    </row>
    <row r="8" spans="1:14" x14ac:dyDescent="0.25">
      <c r="A8" s="97" t="s">
        <v>378</v>
      </c>
      <c r="B8" s="202" t="s">
        <v>598</v>
      </c>
      <c r="C8" s="73" t="s">
        <v>444</v>
      </c>
      <c r="D8" s="98" t="s">
        <v>2738</v>
      </c>
      <c r="E8" s="98" t="s">
        <v>3112</v>
      </c>
      <c r="F8" s="98" t="s">
        <v>247</v>
      </c>
      <c r="G8" s="101">
        <v>43178</v>
      </c>
      <c r="H8" s="98" t="s">
        <v>2496</v>
      </c>
      <c r="I8" s="101">
        <v>43678</v>
      </c>
      <c r="J8" s="99" t="s">
        <v>4342</v>
      </c>
      <c r="K8" s="99" t="s">
        <v>179</v>
      </c>
      <c r="L8" s="99" t="s">
        <v>179</v>
      </c>
      <c r="M8" s="100" t="s">
        <v>2995</v>
      </c>
      <c r="N8" s="100" t="s">
        <v>152</v>
      </c>
    </row>
    <row r="9" spans="1:14" x14ac:dyDescent="0.25">
      <c r="A9" s="66" t="s">
        <v>92</v>
      </c>
      <c r="B9" s="202" t="s">
        <v>292</v>
      </c>
      <c r="C9" s="163" t="s">
        <v>444</v>
      </c>
      <c r="D9" s="66" t="s">
        <v>2721</v>
      </c>
      <c r="E9" s="66" t="s">
        <v>409</v>
      </c>
      <c r="F9" s="66" t="s">
        <v>2949</v>
      </c>
      <c r="G9" s="164">
        <v>43200</v>
      </c>
      <c r="H9" s="66" t="s">
        <v>2496</v>
      </c>
      <c r="I9" s="164">
        <v>43691</v>
      </c>
      <c r="J9" s="165" t="s">
        <v>4342</v>
      </c>
      <c r="K9" s="165" t="s">
        <v>273</v>
      </c>
      <c r="L9" s="165" t="s">
        <v>179</v>
      </c>
      <c r="M9" s="166" t="s">
        <v>2884</v>
      </c>
      <c r="N9" s="166" t="s">
        <v>152</v>
      </c>
    </row>
    <row r="10" spans="1:14" x14ac:dyDescent="0.25">
      <c r="A10" s="212" t="s">
        <v>92</v>
      </c>
      <c r="B10" s="211" t="s">
        <v>288</v>
      </c>
      <c r="C10" s="207" t="s">
        <v>444</v>
      </c>
      <c r="D10" s="212" t="s">
        <v>2719</v>
      </c>
      <c r="E10" s="212" t="s">
        <v>406</v>
      </c>
      <c r="F10" s="212" t="s">
        <v>179</v>
      </c>
      <c r="G10" s="214">
        <v>43245</v>
      </c>
      <c r="H10" s="212" t="s">
        <v>2837</v>
      </c>
      <c r="I10" s="214">
        <v>44172</v>
      </c>
      <c r="J10" s="215" t="s">
        <v>4343</v>
      </c>
      <c r="K10" s="215" t="s">
        <v>266</v>
      </c>
      <c r="L10" s="215" t="s">
        <v>179</v>
      </c>
      <c r="M10" s="216" t="s">
        <v>2936</v>
      </c>
      <c r="N10" s="216" t="s">
        <v>152</v>
      </c>
    </row>
    <row r="11" spans="1:14" x14ac:dyDescent="0.25">
      <c r="A11" s="97" t="s">
        <v>92</v>
      </c>
      <c r="B11" s="202" t="s">
        <v>3187</v>
      </c>
      <c r="C11" s="73" t="s">
        <v>444</v>
      </c>
      <c r="D11" s="98" t="s">
        <v>3214</v>
      </c>
      <c r="E11" s="98" t="s">
        <v>407</v>
      </c>
      <c r="F11" s="98" t="s">
        <v>3215</v>
      </c>
      <c r="G11" s="101">
        <v>43257</v>
      </c>
      <c r="H11" s="98" t="s">
        <v>2496</v>
      </c>
      <c r="I11" s="101">
        <v>43724</v>
      </c>
      <c r="J11" s="99" t="s">
        <v>4342</v>
      </c>
      <c r="K11" s="99" t="s">
        <v>3216</v>
      </c>
      <c r="L11" s="99" t="s">
        <v>179</v>
      </c>
      <c r="M11" s="100" t="s">
        <v>2931</v>
      </c>
      <c r="N11" s="100" t="s">
        <v>135</v>
      </c>
    </row>
    <row r="12" spans="1:14" x14ac:dyDescent="0.25">
      <c r="A12" s="97" t="s">
        <v>92</v>
      </c>
      <c r="B12" s="202" t="s">
        <v>294</v>
      </c>
      <c r="C12" s="73" t="s">
        <v>444</v>
      </c>
      <c r="D12" s="98" t="s">
        <v>2722</v>
      </c>
      <c r="E12" s="98" t="s">
        <v>377</v>
      </c>
      <c r="F12" s="98" t="s">
        <v>2950</v>
      </c>
      <c r="G12" s="101">
        <v>43279</v>
      </c>
      <c r="H12" s="98" t="s">
        <v>2496</v>
      </c>
      <c r="I12" s="101">
        <v>43678</v>
      </c>
      <c r="J12" s="99" t="s">
        <v>4342</v>
      </c>
      <c r="K12" s="99" t="s">
        <v>295</v>
      </c>
      <c r="L12" s="99" t="s">
        <v>179</v>
      </c>
      <c r="M12" s="100" t="s">
        <v>2926</v>
      </c>
      <c r="N12" s="100" t="s">
        <v>152</v>
      </c>
    </row>
    <row r="13" spans="1:14" x14ac:dyDescent="0.25">
      <c r="A13" s="97" t="s">
        <v>106</v>
      </c>
      <c r="B13" s="202" t="s">
        <v>2478</v>
      </c>
      <c r="C13" s="73" t="s">
        <v>444</v>
      </c>
      <c r="D13" s="98" t="s">
        <v>2733</v>
      </c>
      <c r="E13" s="98" t="s">
        <v>394</v>
      </c>
      <c r="F13" s="98" t="s">
        <v>2846</v>
      </c>
      <c r="G13" s="101">
        <v>43069</v>
      </c>
      <c r="H13" s="98" t="s">
        <v>2502</v>
      </c>
      <c r="I13" s="101">
        <v>43668</v>
      </c>
      <c r="J13" s="99" t="s">
        <v>4342</v>
      </c>
      <c r="K13" s="99" t="s">
        <v>179</v>
      </c>
      <c r="L13" s="99" t="s">
        <v>179</v>
      </c>
      <c r="M13" s="100" t="s">
        <v>2977</v>
      </c>
      <c r="N13" s="100" t="s">
        <v>152</v>
      </c>
    </row>
    <row r="14" spans="1:14" x14ac:dyDescent="0.25">
      <c r="A14" s="97" t="s">
        <v>92</v>
      </c>
      <c r="B14" s="202" t="s">
        <v>312</v>
      </c>
      <c r="C14" s="163" t="s">
        <v>444</v>
      </c>
      <c r="D14" s="97" t="s">
        <v>2726</v>
      </c>
      <c r="E14" s="97" t="s">
        <v>371</v>
      </c>
      <c r="F14" s="97" t="s">
        <v>2958</v>
      </c>
      <c r="G14" s="169">
        <v>43332</v>
      </c>
      <c r="H14" s="97" t="s">
        <v>2496</v>
      </c>
      <c r="I14" s="169">
        <v>44048</v>
      </c>
      <c r="J14" s="170" t="s">
        <v>4343</v>
      </c>
      <c r="K14" s="170" t="s">
        <v>313</v>
      </c>
      <c r="L14" s="170" t="s">
        <v>179</v>
      </c>
      <c r="M14" s="171" t="s">
        <v>2959</v>
      </c>
      <c r="N14" s="171" t="s">
        <v>152</v>
      </c>
    </row>
    <row r="15" spans="1:14" x14ac:dyDescent="0.25">
      <c r="A15" s="182" t="s">
        <v>86</v>
      </c>
      <c r="B15" s="202" t="s">
        <v>277</v>
      </c>
      <c r="C15" s="183" t="s">
        <v>444</v>
      </c>
      <c r="D15" s="182" t="s">
        <v>2711</v>
      </c>
      <c r="E15" s="182" t="s">
        <v>399</v>
      </c>
      <c r="F15" s="182" t="s">
        <v>179</v>
      </c>
      <c r="G15" s="184">
        <v>43335</v>
      </c>
      <c r="H15" s="182" t="s">
        <v>2496</v>
      </c>
      <c r="I15" s="184">
        <v>43678</v>
      </c>
      <c r="J15" s="185" t="s">
        <v>4342</v>
      </c>
      <c r="K15" s="185" t="s">
        <v>207</v>
      </c>
      <c r="L15" s="185" t="s">
        <v>179</v>
      </c>
      <c r="M15" s="186" t="s">
        <v>2908</v>
      </c>
      <c r="N15" s="186" t="s">
        <v>152</v>
      </c>
    </row>
    <row r="16" spans="1:14" x14ac:dyDescent="0.25">
      <c r="A16" s="97" t="s">
        <v>3385</v>
      </c>
      <c r="B16" s="202" t="s">
        <v>348</v>
      </c>
      <c r="C16" s="73" t="s">
        <v>444</v>
      </c>
      <c r="D16" s="98" t="s">
        <v>2734</v>
      </c>
      <c r="E16" s="98" t="s">
        <v>1140</v>
      </c>
      <c r="F16" s="98" t="s">
        <v>2846</v>
      </c>
      <c r="G16" s="101">
        <v>43336</v>
      </c>
      <c r="H16" s="98" t="s">
        <v>2496</v>
      </c>
      <c r="I16" s="101">
        <v>43647</v>
      </c>
      <c r="J16" s="99" t="s">
        <v>4342</v>
      </c>
      <c r="K16" s="99" t="s">
        <v>179</v>
      </c>
      <c r="L16" s="99" t="s">
        <v>179</v>
      </c>
      <c r="M16" s="100" t="s">
        <v>2984</v>
      </c>
      <c r="N16" s="100" t="s">
        <v>349</v>
      </c>
    </row>
    <row r="17" spans="1:14" x14ac:dyDescent="0.25">
      <c r="A17" s="97" t="s">
        <v>92</v>
      </c>
      <c r="B17" s="202" t="s">
        <v>296</v>
      </c>
      <c r="C17" s="73" t="s">
        <v>444</v>
      </c>
      <c r="D17" s="98" t="s">
        <v>2723</v>
      </c>
      <c r="E17" s="98" t="s">
        <v>397</v>
      </c>
      <c r="F17" s="98" t="s">
        <v>2951</v>
      </c>
      <c r="G17" s="101">
        <v>43336</v>
      </c>
      <c r="H17" s="98" t="s">
        <v>2496</v>
      </c>
      <c r="I17" s="101">
        <v>43647</v>
      </c>
      <c r="J17" s="99" t="s">
        <v>4342</v>
      </c>
      <c r="K17" s="99" t="s">
        <v>297</v>
      </c>
      <c r="L17" s="99" t="s">
        <v>179</v>
      </c>
      <c r="M17" s="100" t="s">
        <v>2930</v>
      </c>
      <c r="N17" s="100" t="s">
        <v>152</v>
      </c>
    </row>
    <row r="18" spans="1:14" x14ac:dyDescent="0.25">
      <c r="A18" s="97" t="s">
        <v>118</v>
      </c>
      <c r="B18" s="202" t="s">
        <v>351</v>
      </c>
      <c r="C18" s="73" t="s">
        <v>444</v>
      </c>
      <c r="D18" s="98" t="s">
        <v>2743</v>
      </c>
      <c r="E18" s="98" t="s">
        <v>2190</v>
      </c>
      <c r="F18" s="98" t="s">
        <v>3006</v>
      </c>
      <c r="G18" s="101">
        <v>43340</v>
      </c>
      <c r="H18" s="98" t="s">
        <v>2502</v>
      </c>
      <c r="I18" s="101">
        <v>44154</v>
      </c>
      <c r="J18" s="99" t="s">
        <v>4343</v>
      </c>
      <c r="K18" s="99" t="s">
        <v>153</v>
      </c>
      <c r="L18" s="99" t="s">
        <v>179</v>
      </c>
      <c r="M18" s="100" t="s">
        <v>3004</v>
      </c>
      <c r="N18" s="100" t="s">
        <v>152</v>
      </c>
    </row>
    <row r="19" spans="1:14" x14ac:dyDescent="0.25">
      <c r="A19" s="97" t="s">
        <v>117</v>
      </c>
      <c r="B19" s="202" t="s">
        <v>359</v>
      </c>
      <c r="C19" s="73" t="s">
        <v>444</v>
      </c>
      <c r="D19" s="98" t="s">
        <v>2740</v>
      </c>
      <c r="E19" s="98" t="s">
        <v>393</v>
      </c>
      <c r="F19" s="98" t="s">
        <v>179</v>
      </c>
      <c r="G19" s="101">
        <v>43350</v>
      </c>
      <c r="H19" s="98" t="s">
        <v>2496</v>
      </c>
      <c r="I19" s="101">
        <v>43647</v>
      </c>
      <c r="J19" s="99" t="s">
        <v>4342</v>
      </c>
      <c r="K19" s="99" t="s">
        <v>203</v>
      </c>
      <c r="L19" s="99" t="s">
        <v>179</v>
      </c>
      <c r="M19" s="100" t="s">
        <v>3001</v>
      </c>
      <c r="N19" s="100" t="s">
        <v>152</v>
      </c>
    </row>
    <row r="20" spans="1:14" x14ac:dyDescent="0.25">
      <c r="A20" s="66" t="s">
        <v>21</v>
      </c>
      <c r="B20" s="202" t="s">
        <v>185</v>
      </c>
      <c r="C20" s="163" t="s">
        <v>444</v>
      </c>
      <c r="D20" s="66" t="s">
        <v>2686</v>
      </c>
      <c r="E20" s="66" t="s">
        <v>280</v>
      </c>
      <c r="F20" s="66" t="s">
        <v>179</v>
      </c>
      <c r="G20" s="164">
        <v>43355</v>
      </c>
      <c r="H20" s="66" t="s">
        <v>2503</v>
      </c>
      <c r="I20" s="164">
        <v>43854</v>
      </c>
      <c r="J20" s="165" t="s">
        <v>4342</v>
      </c>
      <c r="K20" s="165" t="s">
        <v>187</v>
      </c>
      <c r="L20" s="165" t="s">
        <v>179</v>
      </c>
      <c r="M20" s="166" t="s">
        <v>2840</v>
      </c>
      <c r="N20" s="166" t="s">
        <v>152</v>
      </c>
    </row>
    <row r="21" spans="1:14" x14ac:dyDescent="0.25">
      <c r="A21" s="66" t="s">
        <v>92</v>
      </c>
      <c r="B21" s="202" t="s">
        <v>291</v>
      </c>
      <c r="C21" s="163" t="s">
        <v>444</v>
      </c>
      <c r="D21" s="66" t="s">
        <v>2720</v>
      </c>
      <c r="E21" s="66" t="s">
        <v>784</v>
      </c>
      <c r="F21" s="66" t="s">
        <v>2948</v>
      </c>
      <c r="G21" s="164">
        <v>43348</v>
      </c>
      <c r="H21" s="66" t="s">
        <v>2496</v>
      </c>
      <c r="I21" s="164">
        <v>43678</v>
      </c>
      <c r="J21" s="165" t="s">
        <v>4342</v>
      </c>
      <c r="K21" s="165" t="s">
        <v>270</v>
      </c>
      <c r="L21" s="165" t="s">
        <v>179</v>
      </c>
      <c r="M21" s="166" t="s">
        <v>2946</v>
      </c>
      <c r="N21" s="166" t="s">
        <v>152</v>
      </c>
    </row>
    <row r="22" spans="1:14" x14ac:dyDescent="0.25">
      <c r="A22" s="97" t="s">
        <v>21</v>
      </c>
      <c r="B22" s="202" t="s">
        <v>731</v>
      </c>
      <c r="C22" s="73" t="s">
        <v>444</v>
      </c>
      <c r="D22" s="98" t="s">
        <v>2687</v>
      </c>
      <c r="E22" s="98" t="s">
        <v>280</v>
      </c>
      <c r="F22" s="98" t="s">
        <v>179</v>
      </c>
      <c r="G22" s="101">
        <v>43355</v>
      </c>
      <c r="H22" s="98" t="s">
        <v>2496</v>
      </c>
      <c r="I22" s="101">
        <v>43866</v>
      </c>
      <c r="J22" s="99" t="s">
        <v>4342</v>
      </c>
      <c r="K22" s="99" t="s">
        <v>207</v>
      </c>
      <c r="L22" s="99" t="s">
        <v>179</v>
      </c>
      <c r="M22" s="100" t="s">
        <v>2840</v>
      </c>
      <c r="N22" s="100" t="s">
        <v>152</v>
      </c>
    </row>
    <row r="23" spans="1:14" x14ac:dyDescent="0.25">
      <c r="A23" s="97" t="s">
        <v>21</v>
      </c>
      <c r="B23" s="202" t="s">
        <v>2804</v>
      </c>
      <c r="C23" s="163" t="s">
        <v>444</v>
      </c>
      <c r="D23" s="97" t="s">
        <v>2805</v>
      </c>
      <c r="E23" s="97" t="s">
        <v>280</v>
      </c>
      <c r="F23" s="97" t="s">
        <v>3084</v>
      </c>
      <c r="G23" s="169">
        <v>43375</v>
      </c>
      <c r="H23" s="97" t="s">
        <v>2503</v>
      </c>
      <c r="I23" s="169">
        <v>43868</v>
      </c>
      <c r="J23" s="170" t="s">
        <v>4342</v>
      </c>
      <c r="K23" s="170" t="s">
        <v>2737</v>
      </c>
      <c r="L23" s="170" t="s">
        <v>179</v>
      </c>
      <c r="M23" s="171" t="s">
        <v>2840</v>
      </c>
      <c r="N23" s="171" t="s">
        <v>152</v>
      </c>
    </row>
    <row r="24" spans="1:14" x14ac:dyDescent="0.25">
      <c r="A24" s="97" t="s">
        <v>86</v>
      </c>
      <c r="B24" s="202" t="s">
        <v>743</v>
      </c>
      <c r="C24" s="73" t="s">
        <v>444</v>
      </c>
      <c r="D24" s="98" t="s">
        <v>2700</v>
      </c>
      <c r="E24" s="98" t="s">
        <v>402</v>
      </c>
      <c r="F24" s="98" t="s">
        <v>2911</v>
      </c>
      <c r="G24" s="101">
        <v>43384</v>
      </c>
      <c r="H24" s="98" t="s">
        <v>2496</v>
      </c>
      <c r="I24" s="101">
        <v>43739</v>
      </c>
      <c r="J24" s="99" t="s">
        <v>4342</v>
      </c>
      <c r="K24" s="99" t="s">
        <v>184</v>
      </c>
      <c r="L24" s="99" t="s">
        <v>179</v>
      </c>
      <c r="M24" s="100" t="s">
        <v>2908</v>
      </c>
      <c r="N24" s="100" t="s">
        <v>152</v>
      </c>
    </row>
    <row r="25" spans="1:14" x14ac:dyDescent="0.25">
      <c r="A25" s="149" t="s">
        <v>86</v>
      </c>
      <c r="B25" s="202" t="s">
        <v>749</v>
      </c>
      <c r="C25" s="150" t="s">
        <v>444</v>
      </c>
      <c r="D25" s="149" t="s">
        <v>2701</v>
      </c>
      <c r="E25" s="149" t="s">
        <v>402</v>
      </c>
      <c r="F25" s="149" t="s">
        <v>2913</v>
      </c>
      <c r="G25" s="151">
        <v>43390</v>
      </c>
      <c r="H25" s="149" t="s">
        <v>2496</v>
      </c>
      <c r="I25" s="151">
        <v>43692</v>
      </c>
      <c r="J25" s="152" t="s">
        <v>4342</v>
      </c>
      <c r="K25" s="152" t="s">
        <v>203</v>
      </c>
      <c r="L25" s="152" t="s">
        <v>2508</v>
      </c>
      <c r="M25" s="153" t="s">
        <v>2908</v>
      </c>
      <c r="N25" s="153" t="s">
        <v>152</v>
      </c>
    </row>
    <row r="26" spans="1:14" x14ac:dyDescent="0.25">
      <c r="A26" s="66" t="s">
        <v>92</v>
      </c>
      <c r="B26" s="202" t="s">
        <v>2471</v>
      </c>
      <c r="C26" s="163" t="s">
        <v>444</v>
      </c>
      <c r="D26" s="66" t="s">
        <v>2718</v>
      </c>
      <c r="E26" s="66" t="s">
        <v>1208</v>
      </c>
      <c r="F26" s="66" t="s">
        <v>179</v>
      </c>
      <c r="G26" s="164">
        <v>43412</v>
      </c>
      <c r="H26" s="66" t="s">
        <v>2496</v>
      </c>
      <c r="I26" s="164">
        <v>43795</v>
      </c>
      <c r="J26" s="165" t="s">
        <v>4342</v>
      </c>
      <c r="K26" s="165" t="s">
        <v>2737</v>
      </c>
      <c r="L26" s="165" t="s">
        <v>179</v>
      </c>
      <c r="M26" s="166" t="s">
        <v>2929</v>
      </c>
      <c r="N26" s="166" t="s">
        <v>152</v>
      </c>
    </row>
    <row r="27" spans="1:14" x14ac:dyDescent="0.25">
      <c r="A27" s="97" t="s">
        <v>43</v>
      </c>
      <c r="B27" s="202" t="s">
        <v>2596</v>
      </c>
      <c r="C27" s="73" t="s">
        <v>444</v>
      </c>
      <c r="D27" s="98" t="s">
        <v>2688</v>
      </c>
      <c r="E27" s="98" t="s">
        <v>2873</v>
      </c>
      <c r="F27" s="98" t="s">
        <v>2874</v>
      </c>
      <c r="G27" s="101">
        <v>43430</v>
      </c>
      <c r="H27" s="98" t="s">
        <v>2496</v>
      </c>
      <c r="I27" s="101">
        <v>43661</v>
      </c>
      <c r="J27" s="99" t="s">
        <v>4342</v>
      </c>
      <c r="K27" s="99" t="s">
        <v>249</v>
      </c>
      <c r="L27" s="99" t="s">
        <v>179</v>
      </c>
      <c r="M27" s="100" t="s">
        <v>2875</v>
      </c>
      <c r="N27" s="100" t="s">
        <v>152</v>
      </c>
    </row>
    <row r="28" spans="1:14" x14ac:dyDescent="0.25">
      <c r="A28" s="97" t="s">
        <v>92</v>
      </c>
      <c r="B28" s="202" t="s">
        <v>2551</v>
      </c>
      <c r="C28" s="73" t="s">
        <v>444</v>
      </c>
      <c r="D28" s="98" t="s">
        <v>2715</v>
      </c>
      <c r="E28" s="98" t="s">
        <v>401</v>
      </c>
      <c r="F28" s="98" t="s">
        <v>2940</v>
      </c>
      <c r="G28" s="101">
        <v>43433</v>
      </c>
      <c r="H28" s="98" t="s">
        <v>2496</v>
      </c>
      <c r="I28" s="101">
        <v>43647</v>
      </c>
      <c r="J28" s="99" t="s">
        <v>4342</v>
      </c>
      <c r="K28" s="99" t="s">
        <v>249</v>
      </c>
      <c r="L28" s="99" t="s">
        <v>2508</v>
      </c>
      <c r="M28" s="100" t="s">
        <v>2933</v>
      </c>
      <c r="N28" s="100" t="s">
        <v>152</v>
      </c>
    </row>
    <row r="29" spans="1:14" x14ac:dyDescent="0.25">
      <c r="A29" s="66" t="s">
        <v>382</v>
      </c>
      <c r="B29" s="202" t="s">
        <v>2547</v>
      </c>
      <c r="C29" s="163" t="s">
        <v>444</v>
      </c>
      <c r="D29" s="66" t="s">
        <v>2698</v>
      </c>
      <c r="E29" s="66" t="s">
        <v>42</v>
      </c>
      <c r="F29" s="66" t="s">
        <v>2894</v>
      </c>
      <c r="G29" s="164">
        <v>43445</v>
      </c>
      <c r="H29" s="66" t="s">
        <v>2496</v>
      </c>
      <c r="I29" s="164">
        <v>44048</v>
      </c>
      <c r="J29" s="165" t="s">
        <v>4343</v>
      </c>
      <c r="K29" s="165" t="s">
        <v>184</v>
      </c>
      <c r="L29" s="165" t="s">
        <v>179</v>
      </c>
      <c r="M29" s="166" t="s">
        <v>2895</v>
      </c>
      <c r="N29" s="166" t="s">
        <v>152</v>
      </c>
    </row>
    <row r="30" spans="1:14" x14ac:dyDescent="0.25">
      <c r="A30" s="97" t="s">
        <v>92</v>
      </c>
      <c r="B30" s="202" t="s">
        <v>2618</v>
      </c>
      <c r="C30" s="73" t="s">
        <v>444</v>
      </c>
      <c r="D30" s="98" t="s">
        <v>2717</v>
      </c>
      <c r="E30" s="98" t="s">
        <v>254</v>
      </c>
      <c r="F30" s="98" t="s">
        <v>2943</v>
      </c>
      <c r="G30" s="101">
        <v>43451</v>
      </c>
      <c r="H30" s="98" t="s">
        <v>2503</v>
      </c>
      <c r="I30" s="101">
        <v>43703</v>
      </c>
      <c r="J30" s="99" t="s">
        <v>4342</v>
      </c>
      <c r="K30" s="99" t="s">
        <v>2736</v>
      </c>
      <c r="L30" s="99" t="s">
        <v>179</v>
      </c>
      <c r="M30" s="100" t="s">
        <v>2936</v>
      </c>
      <c r="N30" s="100" t="s">
        <v>152</v>
      </c>
    </row>
    <row r="31" spans="1:14" x14ac:dyDescent="0.25">
      <c r="A31" s="159" t="s">
        <v>3385</v>
      </c>
      <c r="B31" s="202" t="s">
        <v>2771</v>
      </c>
      <c r="C31" s="155" t="s">
        <v>444</v>
      </c>
      <c r="D31" s="159" t="s">
        <v>2772</v>
      </c>
      <c r="E31" s="159" t="s">
        <v>384</v>
      </c>
      <c r="F31" s="159" t="s">
        <v>2846</v>
      </c>
      <c r="G31" s="160">
        <v>43451</v>
      </c>
      <c r="H31" s="159" t="s">
        <v>2496</v>
      </c>
      <c r="I31" s="160">
        <v>44048</v>
      </c>
      <c r="J31" s="161" t="s">
        <v>4343</v>
      </c>
      <c r="K31" s="161" t="s">
        <v>184</v>
      </c>
      <c r="L31" s="161" t="s">
        <v>179</v>
      </c>
      <c r="M31" s="162" t="s">
        <v>3879</v>
      </c>
      <c r="N31" s="162" t="s">
        <v>152</v>
      </c>
    </row>
    <row r="32" spans="1:14" x14ac:dyDescent="0.25">
      <c r="A32" s="97" t="s">
        <v>3343</v>
      </c>
      <c r="B32" s="202" t="s">
        <v>2835</v>
      </c>
      <c r="C32" s="73" t="s">
        <v>444</v>
      </c>
      <c r="D32" s="98" t="s">
        <v>2836</v>
      </c>
      <c r="E32" s="98" t="s">
        <v>2190</v>
      </c>
      <c r="F32" s="98" t="s">
        <v>2877</v>
      </c>
      <c r="G32" s="101">
        <v>43452</v>
      </c>
      <c r="H32" s="98" t="s">
        <v>2503</v>
      </c>
      <c r="I32" s="101">
        <v>43683</v>
      </c>
      <c r="J32" s="99" t="s">
        <v>4342</v>
      </c>
      <c r="K32" s="99" t="s">
        <v>2736</v>
      </c>
      <c r="L32" s="99" t="s">
        <v>179</v>
      </c>
      <c r="M32" s="100" t="s">
        <v>3021</v>
      </c>
      <c r="N32" s="100" t="s">
        <v>152</v>
      </c>
    </row>
    <row r="33" spans="1:14" x14ac:dyDescent="0.25">
      <c r="A33" s="97" t="s">
        <v>86</v>
      </c>
      <c r="B33" s="202" t="s">
        <v>2610</v>
      </c>
      <c r="C33" s="73" t="s">
        <v>444</v>
      </c>
      <c r="D33" s="98" t="s">
        <v>2808</v>
      </c>
      <c r="E33" s="98" t="s">
        <v>381</v>
      </c>
      <c r="F33" s="98" t="s">
        <v>2912</v>
      </c>
      <c r="G33" s="101">
        <v>43452</v>
      </c>
      <c r="H33" s="98" t="s">
        <v>2496</v>
      </c>
      <c r="I33" s="101">
        <v>43815</v>
      </c>
      <c r="J33" s="99" t="s">
        <v>4342</v>
      </c>
      <c r="K33" s="99" t="s">
        <v>200</v>
      </c>
      <c r="L33" s="99" t="s">
        <v>179</v>
      </c>
      <c r="M33" s="100" t="s">
        <v>2901</v>
      </c>
      <c r="N33" s="100" t="s">
        <v>152</v>
      </c>
    </row>
    <row r="34" spans="1:14" x14ac:dyDescent="0.25">
      <c r="A34" s="97" t="s">
        <v>86</v>
      </c>
      <c r="B34" s="202" t="s">
        <v>2612</v>
      </c>
      <c r="C34" s="73" t="s">
        <v>444</v>
      </c>
      <c r="D34" s="98" t="s">
        <v>2702</v>
      </c>
      <c r="E34" s="98" t="s">
        <v>399</v>
      </c>
      <c r="F34" s="98" t="s">
        <v>2914</v>
      </c>
      <c r="G34" s="101">
        <v>43453</v>
      </c>
      <c r="H34" s="98" t="s">
        <v>2496</v>
      </c>
      <c r="I34" s="101">
        <v>43889</v>
      </c>
      <c r="J34" s="99" t="s">
        <v>4342</v>
      </c>
      <c r="K34" s="99" t="s">
        <v>204</v>
      </c>
      <c r="L34" s="99" t="s">
        <v>2508</v>
      </c>
      <c r="M34" s="100" t="s">
        <v>2908</v>
      </c>
      <c r="N34" s="100" t="s">
        <v>152</v>
      </c>
    </row>
    <row r="35" spans="1:14" x14ac:dyDescent="0.25">
      <c r="A35" s="182" t="s">
        <v>43</v>
      </c>
      <c r="B35" s="202" t="s">
        <v>3163</v>
      </c>
      <c r="C35" s="183" t="s">
        <v>444</v>
      </c>
      <c r="D35" s="182" t="s">
        <v>3874</v>
      </c>
      <c r="E35" s="182" t="s">
        <v>784</v>
      </c>
      <c r="F35" s="182" t="s">
        <v>3217</v>
      </c>
      <c r="G35" s="184">
        <v>43468</v>
      </c>
      <c r="H35" s="182" t="s">
        <v>2502</v>
      </c>
      <c r="I35" s="184">
        <v>44154</v>
      </c>
      <c r="J35" s="185" t="s">
        <v>4343</v>
      </c>
      <c r="K35" s="185" t="s">
        <v>2737</v>
      </c>
      <c r="L35" s="185" t="s">
        <v>179</v>
      </c>
      <c r="M35" s="186" t="s">
        <v>2871</v>
      </c>
      <c r="N35" s="186" t="s">
        <v>152</v>
      </c>
    </row>
    <row r="36" spans="1:14" x14ac:dyDescent="0.25">
      <c r="A36" s="97" t="s">
        <v>86</v>
      </c>
      <c r="B36" s="202" t="s">
        <v>2550</v>
      </c>
      <c r="C36" s="73" t="s">
        <v>444</v>
      </c>
      <c r="D36" s="98" t="s">
        <v>2713</v>
      </c>
      <c r="E36" s="98" t="s">
        <v>411</v>
      </c>
      <c r="F36" s="98" t="s">
        <v>180</v>
      </c>
      <c r="G36" s="101">
        <v>43468</v>
      </c>
      <c r="H36" s="98" t="s">
        <v>2496</v>
      </c>
      <c r="I36" s="101">
        <v>43672</v>
      </c>
      <c r="J36" s="99" t="s">
        <v>4342</v>
      </c>
      <c r="K36" s="99" t="s">
        <v>93</v>
      </c>
      <c r="L36" s="99" t="s">
        <v>179</v>
      </c>
      <c r="M36" s="100" t="s">
        <v>2922</v>
      </c>
      <c r="N36" s="100" t="s">
        <v>135</v>
      </c>
    </row>
    <row r="37" spans="1:14" x14ac:dyDescent="0.25">
      <c r="A37" s="97" t="s">
        <v>106</v>
      </c>
      <c r="B37" s="202" t="s">
        <v>2831</v>
      </c>
      <c r="C37" s="73" t="s">
        <v>444</v>
      </c>
      <c r="D37" s="98" t="s">
        <v>2832</v>
      </c>
      <c r="E37" s="98" t="s">
        <v>3837</v>
      </c>
      <c r="F37" s="98" t="s">
        <v>2978</v>
      </c>
      <c r="G37" s="101">
        <v>43472</v>
      </c>
      <c r="H37" s="98" t="s">
        <v>2496</v>
      </c>
      <c r="I37" s="101">
        <v>44048</v>
      </c>
      <c r="J37" s="99" t="s">
        <v>4343</v>
      </c>
      <c r="K37" s="99" t="s">
        <v>2736</v>
      </c>
      <c r="L37" s="99" t="s">
        <v>179</v>
      </c>
      <c r="M37" s="100" t="s">
        <v>3499</v>
      </c>
      <c r="N37" s="100" t="s">
        <v>152</v>
      </c>
    </row>
    <row r="38" spans="1:14" x14ac:dyDescent="0.25">
      <c r="A38" s="66" t="s">
        <v>2570</v>
      </c>
      <c r="B38" s="202" t="s">
        <v>2801</v>
      </c>
      <c r="C38" s="163" t="s">
        <v>444</v>
      </c>
      <c r="D38" s="66" t="s">
        <v>2802</v>
      </c>
      <c r="E38" s="66" t="s">
        <v>2873</v>
      </c>
      <c r="F38" s="66" t="s">
        <v>3082</v>
      </c>
      <c r="G38" s="164">
        <v>43472</v>
      </c>
      <c r="H38" s="66" t="s">
        <v>2496</v>
      </c>
      <c r="I38" s="164">
        <v>43668</v>
      </c>
      <c r="J38" s="165" t="s">
        <v>4342</v>
      </c>
      <c r="K38" s="165" t="s">
        <v>200</v>
      </c>
      <c r="L38" s="165" t="s">
        <v>179</v>
      </c>
      <c r="M38" s="166" t="s">
        <v>3079</v>
      </c>
      <c r="N38" s="166" t="s">
        <v>135</v>
      </c>
    </row>
    <row r="39" spans="1:14" x14ac:dyDescent="0.25">
      <c r="A39" s="97" t="s">
        <v>86</v>
      </c>
      <c r="B39" s="202" t="s">
        <v>2664</v>
      </c>
      <c r="C39" s="73" t="s">
        <v>444</v>
      </c>
      <c r="D39" s="98" t="s">
        <v>2712</v>
      </c>
      <c r="E39" s="98" t="s">
        <v>147</v>
      </c>
      <c r="F39" s="98" t="s">
        <v>2909</v>
      </c>
      <c r="G39" s="101">
        <v>43479</v>
      </c>
      <c r="H39" s="98" t="s">
        <v>2496</v>
      </c>
      <c r="I39" s="101">
        <v>43712</v>
      </c>
      <c r="J39" s="99" t="s">
        <v>4342</v>
      </c>
      <c r="K39" s="99" t="s">
        <v>208</v>
      </c>
      <c r="L39" s="99" t="s">
        <v>179</v>
      </c>
      <c r="M39" s="100" t="s">
        <v>2910</v>
      </c>
      <c r="N39" s="100" t="s">
        <v>135</v>
      </c>
    </row>
    <row r="40" spans="1:14" x14ac:dyDescent="0.25">
      <c r="A40" s="206" t="s">
        <v>3399</v>
      </c>
      <c r="B40" s="211" t="s">
        <v>2683</v>
      </c>
      <c r="C40" s="207" t="s">
        <v>444</v>
      </c>
      <c r="D40" s="206" t="s">
        <v>2745</v>
      </c>
      <c r="E40" s="206" t="s">
        <v>396</v>
      </c>
      <c r="F40" s="206" t="s">
        <v>2846</v>
      </c>
      <c r="G40" s="208">
        <v>43482</v>
      </c>
      <c r="H40" s="206" t="s">
        <v>2496</v>
      </c>
      <c r="I40" s="208">
        <v>43826</v>
      </c>
      <c r="J40" s="209" t="s">
        <v>4342</v>
      </c>
      <c r="K40" s="209" t="s">
        <v>184</v>
      </c>
      <c r="L40" s="209" t="s">
        <v>179</v>
      </c>
      <c r="M40" s="210" t="s">
        <v>3015</v>
      </c>
      <c r="N40" s="210" t="s">
        <v>135</v>
      </c>
    </row>
    <row r="41" spans="1:14" x14ac:dyDescent="0.25">
      <c r="A41" s="97" t="s">
        <v>155</v>
      </c>
      <c r="B41" s="202" t="s">
        <v>2790</v>
      </c>
      <c r="C41" s="73" t="s">
        <v>444</v>
      </c>
      <c r="D41" s="98" t="s">
        <v>2791</v>
      </c>
      <c r="E41" s="98" t="s">
        <v>388</v>
      </c>
      <c r="F41" s="98" t="s">
        <v>3074</v>
      </c>
      <c r="G41" s="101">
        <v>43487</v>
      </c>
      <c r="H41" s="98" t="s">
        <v>2496</v>
      </c>
      <c r="I41" s="101">
        <v>44048</v>
      </c>
      <c r="J41" s="99" t="s">
        <v>4343</v>
      </c>
      <c r="K41" s="99" t="s">
        <v>184</v>
      </c>
      <c r="L41" s="99" t="s">
        <v>179</v>
      </c>
      <c r="M41" s="100" t="s">
        <v>3075</v>
      </c>
      <c r="N41" s="100" t="s">
        <v>152</v>
      </c>
    </row>
    <row r="42" spans="1:14" x14ac:dyDescent="0.25">
      <c r="A42" s="154" t="s">
        <v>155</v>
      </c>
      <c r="B42" s="202" t="s">
        <v>2793</v>
      </c>
      <c r="C42" s="155" t="s">
        <v>444</v>
      </c>
      <c r="D42" s="154" t="s">
        <v>2794</v>
      </c>
      <c r="E42" s="154" t="s">
        <v>387</v>
      </c>
      <c r="F42" s="154" t="s">
        <v>3076</v>
      </c>
      <c r="G42" s="156">
        <v>43487</v>
      </c>
      <c r="H42" s="154" t="s">
        <v>2496</v>
      </c>
      <c r="I42" s="156">
        <v>43844</v>
      </c>
      <c r="J42" s="157" t="s">
        <v>4342</v>
      </c>
      <c r="K42" s="157" t="s">
        <v>184</v>
      </c>
      <c r="L42" s="157" t="s">
        <v>179</v>
      </c>
      <c r="M42" s="158" t="s">
        <v>3075</v>
      </c>
      <c r="N42" s="158" t="s">
        <v>152</v>
      </c>
    </row>
    <row r="43" spans="1:14" x14ac:dyDescent="0.25">
      <c r="A43" s="97" t="s">
        <v>2570</v>
      </c>
      <c r="B43" s="202" t="s">
        <v>2777</v>
      </c>
      <c r="C43" s="73" t="s">
        <v>444</v>
      </c>
      <c r="D43" s="98" t="s">
        <v>2784</v>
      </c>
      <c r="E43" s="98" t="s">
        <v>42</v>
      </c>
      <c r="F43" s="98" t="s">
        <v>3078</v>
      </c>
      <c r="G43" s="101">
        <v>43494</v>
      </c>
      <c r="H43" s="98" t="s">
        <v>2496</v>
      </c>
      <c r="I43" s="101">
        <v>43766</v>
      </c>
      <c r="J43" s="99" t="s">
        <v>4342</v>
      </c>
      <c r="K43" s="99" t="s">
        <v>184</v>
      </c>
      <c r="L43" s="99" t="s">
        <v>179</v>
      </c>
      <c r="M43" s="100" t="s">
        <v>3079</v>
      </c>
      <c r="N43" s="100" t="s">
        <v>135</v>
      </c>
    </row>
    <row r="44" spans="1:14" x14ac:dyDescent="0.25">
      <c r="A44" s="154" t="s">
        <v>43</v>
      </c>
      <c r="B44" s="202" t="s">
        <v>2644</v>
      </c>
      <c r="C44" s="155" t="s">
        <v>444</v>
      </c>
      <c r="D44" s="154" t="s">
        <v>2690</v>
      </c>
      <c r="E44" s="154" t="s">
        <v>784</v>
      </c>
      <c r="F44" s="154" t="s">
        <v>3025</v>
      </c>
      <c r="G44" s="156">
        <v>43495</v>
      </c>
      <c r="H44" s="154" t="s">
        <v>2496</v>
      </c>
      <c r="I44" s="156">
        <v>43676</v>
      </c>
      <c r="J44" s="157" t="s">
        <v>4342</v>
      </c>
      <c r="K44" s="157" t="s">
        <v>189</v>
      </c>
      <c r="L44" s="157" t="s">
        <v>179</v>
      </c>
      <c r="M44" s="158" t="s">
        <v>2871</v>
      </c>
      <c r="N44" s="158" t="s">
        <v>135</v>
      </c>
    </row>
    <row r="45" spans="1:14" x14ac:dyDescent="0.25">
      <c r="A45" s="212" t="s">
        <v>3399</v>
      </c>
      <c r="B45" s="211" t="s">
        <v>2685</v>
      </c>
      <c r="C45" s="207" t="s">
        <v>444</v>
      </c>
      <c r="D45" s="212" t="s">
        <v>2748</v>
      </c>
      <c r="E45" s="212" t="s">
        <v>396</v>
      </c>
      <c r="F45" s="212" t="s">
        <v>3067</v>
      </c>
      <c r="G45" s="214">
        <v>43497</v>
      </c>
      <c r="H45" s="212" t="s">
        <v>2496</v>
      </c>
      <c r="I45" s="214">
        <v>43791</v>
      </c>
      <c r="J45" s="215" t="s">
        <v>4342</v>
      </c>
      <c r="K45" s="215" t="s">
        <v>153</v>
      </c>
      <c r="L45" s="215" t="s">
        <v>179</v>
      </c>
      <c r="M45" s="216" t="s">
        <v>3011</v>
      </c>
      <c r="N45" s="216" t="s">
        <v>135</v>
      </c>
    </row>
    <row r="46" spans="1:14" x14ac:dyDescent="0.25">
      <c r="A46" s="97" t="s">
        <v>43</v>
      </c>
      <c r="B46" s="202" t="s">
        <v>2645</v>
      </c>
      <c r="C46" s="73" t="s">
        <v>444</v>
      </c>
      <c r="D46" s="98" t="s">
        <v>2691</v>
      </c>
      <c r="E46" s="98" t="s">
        <v>246</v>
      </c>
      <c r="F46" s="98" t="s">
        <v>3026</v>
      </c>
      <c r="G46" s="101">
        <v>43501</v>
      </c>
      <c r="H46" s="98" t="s">
        <v>2496</v>
      </c>
      <c r="I46" s="101">
        <v>43668</v>
      </c>
      <c r="J46" s="99" t="s">
        <v>4342</v>
      </c>
      <c r="K46" s="99" t="s">
        <v>200</v>
      </c>
      <c r="L46" s="99" t="s">
        <v>179</v>
      </c>
      <c r="M46" s="100" t="s">
        <v>3027</v>
      </c>
      <c r="N46" s="100" t="s">
        <v>135</v>
      </c>
    </row>
    <row r="47" spans="1:14" x14ac:dyDescent="0.25">
      <c r="A47" s="206" t="s">
        <v>118</v>
      </c>
      <c r="B47" s="202" t="s">
        <v>2681</v>
      </c>
      <c r="C47" s="207" t="s">
        <v>444</v>
      </c>
      <c r="D47" s="206" t="s">
        <v>2742</v>
      </c>
      <c r="E47" s="206" t="s">
        <v>392</v>
      </c>
      <c r="F47" s="206" t="s">
        <v>2953</v>
      </c>
      <c r="G47" s="208">
        <v>43504</v>
      </c>
      <c r="H47" s="206" t="s">
        <v>2496</v>
      </c>
      <c r="I47" s="208">
        <v>43676</v>
      </c>
      <c r="J47" s="209" t="s">
        <v>4342</v>
      </c>
      <c r="K47" s="209" t="s">
        <v>200</v>
      </c>
      <c r="L47" s="209" t="s">
        <v>179</v>
      </c>
      <c r="M47" s="210" t="s">
        <v>3004</v>
      </c>
      <c r="N47" s="210" t="s">
        <v>135</v>
      </c>
    </row>
    <row r="48" spans="1:14" x14ac:dyDescent="0.25">
      <c r="A48" s="66" t="s">
        <v>43</v>
      </c>
      <c r="B48" s="202" t="s">
        <v>3164</v>
      </c>
      <c r="C48" s="163" t="s">
        <v>444</v>
      </c>
      <c r="D48" s="66" t="s">
        <v>3875</v>
      </c>
      <c r="E48" s="66" t="s">
        <v>784</v>
      </c>
      <c r="F48" s="66" t="s">
        <v>3218</v>
      </c>
      <c r="G48" s="164">
        <v>43515</v>
      </c>
      <c r="H48" s="66" t="s">
        <v>2502</v>
      </c>
      <c r="I48" s="164">
        <v>44154</v>
      </c>
      <c r="J48" s="165" t="s">
        <v>4343</v>
      </c>
      <c r="K48" s="165" t="s">
        <v>2812</v>
      </c>
      <c r="L48" s="165" t="s">
        <v>179</v>
      </c>
      <c r="M48" s="166" t="s">
        <v>2879</v>
      </c>
      <c r="N48" s="166" t="s">
        <v>152</v>
      </c>
    </row>
    <row r="49" spans="1:14" x14ac:dyDescent="0.25">
      <c r="A49" s="212" t="s">
        <v>92</v>
      </c>
      <c r="B49" s="211" t="s">
        <v>2818</v>
      </c>
      <c r="C49" s="207" t="s">
        <v>444</v>
      </c>
      <c r="D49" s="212" t="s">
        <v>2819</v>
      </c>
      <c r="E49" s="212" t="s">
        <v>409</v>
      </c>
      <c r="F49" s="212" t="s">
        <v>3088</v>
      </c>
      <c r="G49" s="214">
        <v>43516</v>
      </c>
      <c r="H49" s="212" t="s">
        <v>2837</v>
      </c>
      <c r="I49" s="214">
        <v>44154</v>
      </c>
      <c r="J49" s="215" t="s">
        <v>4343</v>
      </c>
      <c r="K49" s="215" t="s">
        <v>204</v>
      </c>
      <c r="L49" s="215" t="s">
        <v>179</v>
      </c>
      <c r="M49" s="216" t="s">
        <v>2884</v>
      </c>
      <c r="N49" s="216" t="s">
        <v>152</v>
      </c>
    </row>
    <row r="50" spans="1:14" x14ac:dyDescent="0.25">
      <c r="A50" s="154" t="s">
        <v>92</v>
      </c>
      <c r="B50" s="202" t="s">
        <v>2769</v>
      </c>
      <c r="C50" s="155" t="s">
        <v>444</v>
      </c>
      <c r="D50" s="154" t="s">
        <v>2770</v>
      </c>
      <c r="E50" s="154" t="s">
        <v>401</v>
      </c>
      <c r="F50" s="154" t="s">
        <v>3055</v>
      </c>
      <c r="G50" s="156">
        <v>43517</v>
      </c>
      <c r="H50" s="154" t="s">
        <v>2496</v>
      </c>
      <c r="I50" s="156">
        <v>43860</v>
      </c>
      <c r="J50" s="157" t="s">
        <v>4342</v>
      </c>
      <c r="K50" s="157" t="s">
        <v>203</v>
      </c>
      <c r="L50" s="157" t="s">
        <v>179</v>
      </c>
      <c r="M50" s="158" t="s">
        <v>2932</v>
      </c>
      <c r="N50" s="158" t="s">
        <v>152</v>
      </c>
    </row>
    <row r="51" spans="1:14" x14ac:dyDescent="0.25">
      <c r="A51" s="97" t="s">
        <v>92</v>
      </c>
      <c r="B51" s="202" t="s">
        <v>2820</v>
      </c>
      <c r="C51" s="163" t="s">
        <v>444</v>
      </c>
      <c r="D51" s="97" t="s">
        <v>2821</v>
      </c>
      <c r="E51" s="97" t="s">
        <v>2873</v>
      </c>
      <c r="F51" s="97" t="s">
        <v>3089</v>
      </c>
      <c r="G51" s="169">
        <v>43523</v>
      </c>
      <c r="H51" s="97" t="s">
        <v>2502</v>
      </c>
      <c r="I51" s="169">
        <v>44154</v>
      </c>
      <c r="J51" s="170" t="s">
        <v>4343</v>
      </c>
      <c r="K51" s="170" t="s">
        <v>2822</v>
      </c>
      <c r="L51" s="170" t="s">
        <v>179</v>
      </c>
      <c r="M51" s="171" t="s">
        <v>2937</v>
      </c>
      <c r="N51" s="171" t="s">
        <v>152</v>
      </c>
    </row>
    <row r="52" spans="1:14" x14ac:dyDescent="0.25">
      <c r="A52" s="154" t="s">
        <v>378</v>
      </c>
      <c r="B52" s="202" t="s">
        <v>2679</v>
      </c>
      <c r="C52" s="155" t="s">
        <v>444</v>
      </c>
      <c r="D52" s="154" t="s">
        <v>2739</v>
      </c>
      <c r="E52" s="154" t="s">
        <v>2996</v>
      </c>
      <c r="F52" s="154" t="s">
        <v>3063</v>
      </c>
      <c r="G52" s="156">
        <v>43532</v>
      </c>
      <c r="H52" s="154" t="s">
        <v>2496</v>
      </c>
      <c r="I52" s="156">
        <v>43655</v>
      </c>
      <c r="J52" s="157" t="s">
        <v>4342</v>
      </c>
      <c r="K52" s="157" t="s">
        <v>184</v>
      </c>
      <c r="L52" s="157" t="s">
        <v>179</v>
      </c>
      <c r="M52" s="158" t="s">
        <v>2995</v>
      </c>
      <c r="N52" s="158" t="s">
        <v>135</v>
      </c>
    </row>
    <row r="53" spans="1:14" x14ac:dyDescent="0.25">
      <c r="A53" s="97" t="s">
        <v>92</v>
      </c>
      <c r="B53" s="202" t="s">
        <v>2674</v>
      </c>
      <c r="C53" s="73" t="s">
        <v>444</v>
      </c>
      <c r="D53" s="98" t="s">
        <v>2730</v>
      </c>
      <c r="E53" s="98" t="s">
        <v>409</v>
      </c>
      <c r="F53" s="98" t="s">
        <v>53</v>
      </c>
      <c r="G53" s="101">
        <v>43536</v>
      </c>
      <c r="H53" s="98" t="s">
        <v>2496</v>
      </c>
      <c r="I53" s="101">
        <v>43789</v>
      </c>
      <c r="J53" s="99" t="s">
        <v>4342</v>
      </c>
      <c r="K53" s="99" t="s">
        <v>204</v>
      </c>
      <c r="L53" s="99" t="s">
        <v>179</v>
      </c>
      <c r="M53" s="100" t="s">
        <v>2884</v>
      </c>
      <c r="N53" s="100" t="s">
        <v>135</v>
      </c>
    </row>
    <row r="54" spans="1:14" x14ac:dyDescent="0.25">
      <c r="A54" s="66" t="s">
        <v>43</v>
      </c>
      <c r="B54" s="202" t="s">
        <v>2649</v>
      </c>
      <c r="C54" s="163" t="s">
        <v>444</v>
      </c>
      <c r="D54" s="66" t="s">
        <v>2695</v>
      </c>
      <c r="E54" s="66" t="s">
        <v>784</v>
      </c>
      <c r="F54" s="66" t="s">
        <v>3034</v>
      </c>
      <c r="G54" s="164">
        <v>43536</v>
      </c>
      <c r="H54" s="66" t="s">
        <v>2496</v>
      </c>
      <c r="I54" s="164">
        <v>43685</v>
      </c>
      <c r="J54" s="165" t="s">
        <v>4342</v>
      </c>
      <c r="K54" s="165" t="s">
        <v>206</v>
      </c>
      <c r="L54" s="165" t="s">
        <v>179</v>
      </c>
      <c r="M54" s="166" t="s">
        <v>2871</v>
      </c>
      <c r="N54" s="166" t="s">
        <v>135</v>
      </c>
    </row>
    <row r="55" spans="1:14" x14ac:dyDescent="0.25">
      <c r="A55" s="97" t="s">
        <v>3399</v>
      </c>
      <c r="B55" s="202" t="s">
        <v>2684</v>
      </c>
      <c r="C55" s="73" t="s">
        <v>444</v>
      </c>
      <c r="D55" s="98" t="s">
        <v>2747</v>
      </c>
      <c r="E55" s="98" t="s">
        <v>396</v>
      </c>
      <c r="F55" s="98" t="s">
        <v>3066</v>
      </c>
      <c r="G55" s="101">
        <v>43539</v>
      </c>
      <c r="H55" s="98" t="s">
        <v>2502</v>
      </c>
      <c r="I55" s="101">
        <v>43805</v>
      </c>
      <c r="J55" s="99" t="s">
        <v>4342</v>
      </c>
      <c r="K55" s="99" t="s">
        <v>200</v>
      </c>
      <c r="L55" s="99" t="s">
        <v>179</v>
      </c>
      <c r="M55" s="100" t="s">
        <v>3015</v>
      </c>
      <c r="N55" s="100" t="s">
        <v>135</v>
      </c>
    </row>
    <row r="56" spans="1:14" x14ac:dyDescent="0.25">
      <c r="A56" s="66" t="s">
        <v>3385</v>
      </c>
      <c r="B56" s="202" t="s">
        <v>2833</v>
      </c>
      <c r="C56" s="163" t="s">
        <v>444</v>
      </c>
      <c r="D56" s="66" t="s">
        <v>2834</v>
      </c>
      <c r="E56" s="66" t="s">
        <v>630</v>
      </c>
      <c r="F56" s="66" t="s">
        <v>3094</v>
      </c>
      <c r="G56" s="164">
        <v>43538</v>
      </c>
      <c r="H56" s="66" t="s">
        <v>2496</v>
      </c>
      <c r="I56" s="164">
        <v>43672</v>
      </c>
      <c r="J56" s="165" t="s">
        <v>4342</v>
      </c>
      <c r="K56" s="165" t="s">
        <v>2736</v>
      </c>
      <c r="L56" s="165" t="s">
        <v>179</v>
      </c>
      <c r="M56" s="166" t="s">
        <v>2848</v>
      </c>
      <c r="N56" s="166" t="s">
        <v>152</v>
      </c>
    </row>
    <row r="57" spans="1:14" x14ac:dyDescent="0.25">
      <c r="A57" s="97" t="s">
        <v>86</v>
      </c>
      <c r="B57" s="202" t="s">
        <v>2762</v>
      </c>
      <c r="C57" s="73" t="s">
        <v>444</v>
      </c>
      <c r="D57" s="98" t="s">
        <v>2800</v>
      </c>
      <c r="E57" s="98" t="s">
        <v>400</v>
      </c>
      <c r="F57" s="98" t="s">
        <v>3049</v>
      </c>
      <c r="G57" s="101">
        <v>43544</v>
      </c>
      <c r="H57" s="98" t="s">
        <v>2496</v>
      </c>
      <c r="I57" s="101">
        <v>43879</v>
      </c>
      <c r="J57" s="99" t="s">
        <v>4342</v>
      </c>
      <c r="K57" s="99" t="s">
        <v>93</v>
      </c>
      <c r="L57" s="99" t="s">
        <v>179</v>
      </c>
      <c r="M57" s="100" t="s">
        <v>3507</v>
      </c>
      <c r="N57" s="100" t="s">
        <v>152</v>
      </c>
    </row>
    <row r="58" spans="1:14" x14ac:dyDescent="0.25">
      <c r="A58" s="97" t="s">
        <v>92</v>
      </c>
      <c r="B58" s="202" t="s">
        <v>2823</v>
      </c>
      <c r="C58" s="73" t="s">
        <v>444</v>
      </c>
      <c r="D58" s="98" t="s">
        <v>2824</v>
      </c>
      <c r="E58" s="98" t="s">
        <v>397</v>
      </c>
      <c r="F58" s="98" t="s">
        <v>3090</v>
      </c>
      <c r="G58" s="101">
        <v>43545</v>
      </c>
      <c r="H58" s="98" t="s">
        <v>2502</v>
      </c>
      <c r="I58" s="101">
        <v>43795</v>
      </c>
      <c r="J58" s="99" t="s">
        <v>4342</v>
      </c>
      <c r="K58" s="99" t="s">
        <v>2825</v>
      </c>
      <c r="L58" s="99" t="s">
        <v>179</v>
      </c>
      <c r="M58" s="100" t="s">
        <v>3091</v>
      </c>
      <c r="N58" s="100" t="s">
        <v>152</v>
      </c>
    </row>
    <row r="59" spans="1:14" x14ac:dyDescent="0.25">
      <c r="A59" s="66" t="s">
        <v>92</v>
      </c>
      <c r="B59" s="202" t="s">
        <v>2810</v>
      </c>
      <c r="C59" s="163" t="s">
        <v>444</v>
      </c>
      <c r="D59" s="66" t="s">
        <v>2811</v>
      </c>
      <c r="E59" s="66" t="s">
        <v>409</v>
      </c>
      <c r="F59" s="66" t="s">
        <v>2941</v>
      </c>
      <c r="G59" s="164">
        <v>43550</v>
      </c>
      <c r="H59" s="66" t="s">
        <v>2496</v>
      </c>
      <c r="I59" s="164">
        <v>44048</v>
      </c>
      <c r="J59" s="165" t="s">
        <v>4343</v>
      </c>
      <c r="K59" s="165" t="s">
        <v>2812</v>
      </c>
      <c r="L59" s="165" t="s">
        <v>2508</v>
      </c>
      <c r="M59" s="166" t="s">
        <v>2884</v>
      </c>
      <c r="N59" s="166" t="s">
        <v>152</v>
      </c>
    </row>
    <row r="60" spans="1:14" x14ac:dyDescent="0.25">
      <c r="A60" s="97" t="s">
        <v>86</v>
      </c>
      <c r="B60" s="202" t="s">
        <v>2663</v>
      </c>
      <c r="C60" s="73" t="s">
        <v>444</v>
      </c>
      <c r="D60" s="98" t="s">
        <v>2710</v>
      </c>
      <c r="E60" s="98" t="s">
        <v>400</v>
      </c>
      <c r="F60" s="98" t="s">
        <v>3047</v>
      </c>
      <c r="G60" s="101">
        <v>43551</v>
      </c>
      <c r="H60" s="98" t="s">
        <v>2496</v>
      </c>
      <c r="I60" s="101">
        <v>43655</v>
      </c>
      <c r="J60" s="99" t="s">
        <v>4342</v>
      </c>
      <c r="K60" s="99" t="s">
        <v>207</v>
      </c>
      <c r="L60" s="99" t="s">
        <v>179</v>
      </c>
      <c r="M60" s="100" t="s">
        <v>2899</v>
      </c>
      <c r="N60" s="100" t="s">
        <v>135</v>
      </c>
    </row>
    <row r="61" spans="1:14" x14ac:dyDescent="0.25">
      <c r="A61" s="97" t="s">
        <v>118</v>
      </c>
      <c r="B61" s="202" t="s">
        <v>2680</v>
      </c>
      <c r="C61" s="73" t="s">
        <v>444</v>
      </c>
      <c r="D61" s="98" t="s">
        <v>2741</v>
      </c>
      <c r="E61" s="98" t="s">
        <v>409</v>
      </c>
      <c r="F61" s="98" t="s">
        <v>3064</v>
      </c>
      <c r="G61" s="101">
        <v>43556</v>
      </c>
      <c r="H61" s="98" t="s">
        <v>2496</v>
      </c>
      <c r="I61" s="101">
        <v>43672</v>
      </c>
      <c r="J61" s="99" t="s">
        <v>4342</v>
      </c>
      <c r="K61" s="99" t="s">
        <v>184</v>
      </c>
      <c r="L61" s="99" t="s">
        <v>179</v>
      </c>
      <c r="M61" s="100" t="s">
        <v>3005</v>
      </c>
      <c r="N61" s="100" t="s">
        <v>135</v>
      </c>
    </row>
    <row r="62" spans="1:14" x14ac:dyDescent="0.25">
      <c r="A62" s="97" t="s">
        <v>92</v>
      </c>
      <c r="B62" s="202" t="s">
        <v>2813</v>
      </c>
      <c r="C62" s="73" t="s">
        <v>444</v>
      </c>
      <c r="D62" s="98" t="s">
        <v>3099</v>
      </c>
      <c r="E62" s="98" t="s">
        <v>1094</v>
      </c>
      <c r="F62" s="98" t="s">
        <v>249</v>
      </c>
      <c r="G62" s="101">
        <v>43558</v>
      </c>
      <c r="H62" s="98" t="s">
        <v>2503</v>
      </c>
      <c r="I62" s="101">
        <v>43768</v>
      </c>
      <c r="J62" s="99" t="s">
        <v>4342</v>
      </c>
      <c r="K62" s="99" t="s">
        <v>2814</v>
      </c>
      <c r="L62" s="99" t="s">
        <v>179</v>
      </c>
      <c r="M62" s="100" t="s">
        <v>2929</v>
      </c>
      <c r="N62" s="100" t="s">
        <v>152</v>
      </c>
    </row>
    <row r="63" spans="1:14" x14ac:dyDescent="0.25">
      <c r="A63" s="97" t="s">
        <v>43</v>
      </c>
      <c r="B63" s="202" t="s">
        <v>2648</v>
      </c>
      <c r="C63" s="73" t="s">
        <v>444</v>
      </c>
      <c r="D63" s="98" t="s">
        <v>2694</v>
      </c>
      <c r="E63" s="98" t="s">
        <v>246</v>
      </c>
      <c r="F63" s="98" t="s">
        <v>3033</v>
      </c>
      <c r="G63" s="101">
        <v>43558</v>
      </c>
      <c r="H63" s="98" t="s">
        <v>2496</v>
      </c>
      <c r="I63" s="101">
        <v>43655</v>
      </c>
      <c r="J63" s="99" t="s">
        <v>4342</v>
      </c>
      <c r="K63" s="99" t="s">
        <v>204</v>
      </c>
      <c r="L63" s="99" t="s">
        <v>179</v>
      </c>
      <c r="M63" s="100" t="s">
        <v>2871</v>
      </c>
      <c r="N63" s="100" t="s">
        <v>135</v>
      </c>
    </row>
    <row r="64" spans="1:14" x14ac:dyDescent="0.25">
      <c r="A64" s="97" t="s">
        <v>155</v>
      </c>
      <c r="B64" s="202" t="s">
        <v>2776</v>
      </c>
      <c r="C64" s="73" t="s">
        <v>444</v>
      </c>
      <c r="D64" s="98" t="s">
        <v>2781</v>
      </c>
      <c r="E64" s="98" t="s">
        <v>2103</v>
      </c>
      <c r="F64" s="98" t="s">
        <v>2985</v>
      </c>
      <c r="G64" s="101">
        <v>43559</v>
      </c>
      <c r="H64" s="98" t="s">
        <v>2496</v>
      </c>
      <c r="I64" s="101">
        <v>43711</v>
      </c>
      <c r="J64" s="99" t="s">
        <v>4342</v>
      </c>
      <c r="K64" s="99" t="s">
        <v>2736</v>
      </c>
      <c r="L64" s="99" t="s">
        <v>179</v>
      </c>
      <c r="M64" s="100" t="s">
        <v>2986</v>
      </c>
      <c r="N64" s="100" t="s">
        <v>152</v>
      </c>
    </row>
    <row r="65" spans="1:14" x14ac:dyDescent="0.25">
      <c r="A65" s="212" t="s">
        <v>3343</v>
      </c>
      <c r="B65" s="211" t="s">
        <v>2773</v>
      </c>
      <c r="C65" s="207" t="s">
        <v>444</v>
      </c>
      <c r="D65" s="212" t="s">
        <v>2774</v>
      </c>
      <c r="E65" s="212" t="s">
        <v>42</v>
      </c>
      <c r="F65" s="212" t="s">
        <v>3069</v>
      </c>
      <c r="G65" s="214">
        <v>43563</v>
      </c>
      <c r="H65" s="212" t="s">
        <v>2496</v>
      </c>
      <c r="I65" s="214">
        <v>43715</v>
      </c>
      <c r="J65" s="215" t="s">
        <v>4342</v>
      </c>
      <c r="K65" s="215" t="s">
        <v>184</v>
      </c>
      <c r="L65" s="215" t="s">
        <v>179</v>
      </c>
      <c r="M65" s="216" t="s">
        <v>3070</v>
      </c>
      <c r="N65" s="216" t="s">
        <v>135</v>
      </c>
    </row>
    <row r="66" spans="1:14" x14ac:dyDescent="0.25">
      <c r="A66" s="97" t="s">
        <v>43</v>
      </c>
      <c r="B66" s="202" t="s">
        <v>2650</v>
      </c>
      <c r="C66" s="73" t="s">
        <v>444</v>
      </c>
      <c r="D66" s="98" t="s">
        <v>2696</v>
      </c>
      <c r="E66" s="98" t="s">
        <v>246</v>
      </c>
      <c r="F66" s="98" t="s">
        <v>3035</v>
      </c>
      <c r="G66" s="101">
        <v>43563</v>
      </c>
      <c r="H66" s="98" t="s">
        <v>2503</v>
      </c>
      <c r="I66" s="101">
        <v>43676</v>
      </c>
      <c r="J66" s="99" t="s">
        <v>4342</v>
      </c>
      <c r="K66" s="99" t="s">
        <v>207</v>
      </c>
      <c r="L66" s="99" t="s">
        <v>179</v>
      </c>
      <c r="M66" s="100" t="s">
        <v>2876</v>
      </c>
      <c r="N66" s="100" t="s">
        <v>135</v>
      </c>
    </row>
    <row r="67" spans="1:14" x14ac:dyDescent="0.25">
      <c r="A67" s="97" t="s">
        <v>86</v>
      </c>
      <c r="B67" s="202" t="s">
        <v>3176</v>
      </c>
      <c r="C67" s="163" t="s">
        <v>444</v>
      </c>
      <c r="D67" s="97" t="s">
        <v>3220</v>
      </c>
      <c r="E67" s="97" t="s">
        <v>400</v>
      </c>
      <c r="F67" s="97" t="s">
        <v>2915</v>
      </c>
      <c r="G67" s="169">
        <v>43564</v>
      </c>
      <c r="H67" s="97" t="s">
        <v>2496</v>
      </c>
      <c r="I67" s="169">
        <v>43732</v>
      </c>
      <c r="J67" s="170" t="s">
        <v>4342</v>
      </c>
      <c r="K67" s="170" t="s">
        <v>2736</v>
      </c>
      <c r="L67" s="170" t="s">
        <v>179</v>
      </c>
      <c r="M67" s="171" t="s">
        <v>2902</v>
      </c>
      <c r="N67" s="171" t="s">
        <v>152</v>
      </c>
    </row>
    <row r="68" spans="1:14" x14ac:dyDescent="0.25">
      <c r="A68" s="97" t="s">
        <v>92</v>
      </c>
      <c r="B68" s="202" t="s">
        <v>2666</v>
      </c>
      <c r="C68" s="73" t="s">
        <v>444</v>
      </c>
      <c r="D68" s="98" t="s">
        <v>2716</v>
      </c>
      <c r="E68" s="98" t="s">
        <v>408</v>
      </c>
      <c r="F68" s="98" t="s">
        <v>3052</v>
      </c>
      <c r="G68" s="101">
        <v>43565</v>
      </c>
      <c r="H68" s="98" t="s">
        <v>2496</v>
      </c>
      <c r="I68" s="101">
        <v>43676</v>
      </c>
      <c r="J68" s="99" t="s">
        <v>4342</v>
      </c>
      <c r="K68" s="99" t="s">
        <v>187</v>
      </c>
      <c r="L68" s="99" t="s">
        <v>179</v>
      </c>
      <c r="M68" s="100" t="s">
        <v>2885</v>
      </c>
      <c r="N68" s="100" t="s">
        <v>135</v>
      </c>
    </row>
    <row r="69" spans="1:14" x14ac:dyDescent="0.25">
      <c r="A69" s="66" t="s">
        <v>3377</v>
      </c>
      <c r="B69" s="202" t="s">
        <v>2675</v>
      </c>
      <c r="C69" s="163" t="s">
        <v>444</v>
      </c>
      <c r="D69" s="66" t="s">
        <v>2731</v>
      </c>
      <c r="E69" s="66" t="s">
        <v>392</v>
      </c>
      <c r="F69" s="66" t="s">
        <v>3058</v>
      </c>
      <c r="G69" s="164">
        <v>43566</v>
      </c>
      <c r="H69" s="66" t="s">
        <v>2496</v>
      </c>
      <c r="I69" s="164">
        <v>43795</v>
      </c>
      <c r="J69" s="165" t="s">
        <v>4342</v>
      </c>
      <c r="K69" s="165" t="s">
        <v>184</v>
      </c>
      <c r="L69" s="165" t="s">
        <v>179</v>
      </c>
      <c r="M69" s="166" t="s">
        <v>2972</v>
      </c>
      <c r="N69" s="166" t="s">
        <v>135</v>
      </c>
    </row>
    <row r="70" spans="1:14" x14ac:dyDescent="0.25">
      <c r="A70" s="66" t="s">
        <v>86</v>
      </c>
      <c r="B70" s="202" t="s">
        <v>2659</v>
      </c>
      <c r="C70" s="163" t="s">
        <v>444</v>
      </c>
      <c r="D70" s="66" t="s">
        <v>2707</v>
      </c>
      <c r="E70" s="66" t="s">
        <v>400</v>
      </c>
      <c r="F70" s="66" t="s">
        <v>3043</v>
      </c>
      <c r="G70" s="164">
        <v>43567</v>
      </c>
      <c r="H70" s="66" t="s">
        <v>2496</v>
      </c>
      <c r="I70" s="164">
        <v>43649</v>
      </c>
      <c r="J70" s="165" t="s">
        <v>4342</v>
      </c>
      <c r="K70" s="165" t="s">
        <v>153</v>
      </c>
      <c r="L70" s="165" t="s">
        <v>179</v>
      </c>
      <c r="M70" s="166" t="s">
        <v>2899</v>
      </c>
      <c r="N70" s="166" t="s">
        <v>135</v>
      </c>
    </row>
    <row r="71" spans="1:14" x14ac:dyDescent="0.25">
      <c r="A71" s="66" t="s">
        <v>86</v>
      </c>
      <c r="B71" s="202" t="s">
        <v>2653</v>
      </c>
      <c r="C71" s="163" t="s">
        <v>444</v>
      </c>
      <c r="D71" s="66" t="s">
        <v>2699</v>
      </c>
      <c r="E71" s="66" t="s">
        <v>387</v>
      </c>
      <c r="F71" s="66" t="s">
        <v>3038</v>
      </c>
      <c r="G71" s="164">
        <v>43572</v>
      </c>
      <c r="H71" s="66" t="s">
        <v>2496</v>
      </c>
      <c r="I71" s="164">
        <v>43713</v>
      </c>
      <c r="J71" s="165" t="s">
        <v>4342</v>
      </c>
      <c r="K71" s="165" t="s">
        <v>184</v>
      </c>
      <c r="L71" s="165" t="s">
        <v>179</v>
      </c>
      <c r="M71" s="166" t="s">
        <v>2901</v>
      </c>
      <c r="N71" s="166" t="s">
        <v>135</v>
      </c>
    </row>
    <row r="72" spans="1:14" x14ac:dyDescent="0.25">
      <c r="A72" s="97" t="s">
        <v>86</v>
      </c>
      <c r="B72" s="202" t="s">
        <v>2760</v>
      </c>
      <c r="C72" s="73" t="s">
        <v>444</v>
      </c>
      <c r="D72" s="98" t="s">
        <v>2761</v>
      </c>
      <c r="E72" s="98" t="s">
        <v>400</v>
      </c>
      <c r="F72" s="98" t="s">
        <v>3048</v>
      </c>
      <c r="G72" s="101">
        <v>43578</v>
      </c>
      <c r="H72" s="98" t="s">
        <v>2496</v>
      </c>
      <c r="I72" s="101">
        <v>43788</v>
      </c>
      <c r="J72" s="99" t="s">
        <v>4342</v>
      </c>
      <c r="K72" s="99" t="s">
        <v>208</v>
      </c>
      <c r="L72" s="99" t="s">
        <v>179</v>
      </c>
      <c r="M72" s="100" t="s">
        <v>2901</v>
      </c>
      <c r="N72" s="100" t="s">
        <v>152</v>
      </c>
    </row>
    <row r="73" spans="1:14" x14ac:dyDescent="0.25">
      <c r="A73" s="66" t="s">
        <v>92</v>
      </c>
      <c r="B73" s="202" t="s">
        <v>2826</v>
      </c>
      <c r="C73" s="163" t="s">
        <v>444</v>
      </c>
      <c r="D73" s="66" t="s">
        <v>2827</v>
      </c>
      <c r="E73" s="66" t="s">
        <v>395</v>
      </c>
      <c r="F73" s="66" t="s">
        <v>3092</v>
      </c>
      <c r="G73" s="164">
        <v>43581</v>
      </c>
      <c r="H73" s="66" t="s">
        <v>2503</v>
      </c>
      <c r="I73" s="164">
        <v>43726</v>
      </c>
      <c r="J73" s="165" t="s">
        <v>4342</v>
      </c>
      <c r="K73" s="165" t="s">
        <v>2828</v>
      </c>
      <c r="L73" s="165" t="s">
        <v>179</v>
      </c>
      <c r="M73" s="166" t="s">
        <v>2928</v>
      </c>
      <c r="N73" s="166" t="s">
        <v>152</v>
      </c>
    </row>
    <row r="74" spans="1:14" x14ac:dyDescent="0.25">
      <c r="A74" s="154" t="s">
        <v>43</v>
      </c>
      <c r="B74" s="202" t="s">
        <v>2646</v>
      </c>
      <c r="C74" s="155" t="s">
        <v>444</v>
      </c>
      <c r="D74" s="154" t="s">
        <v>2692</v>
      </c>
      <c r="E74" s="154" t="s">
        <v>784</v>
      </c>
      <c r="F74" s="154" t="s">
        <v>3031</v>
      </c>
      <c r="G74" s="156">
        <v>43588</v>
      </c>
      <c r="H74" s="154" t="s">
        <v>2496</v>
      </c>
      <c r="I74" s="156">
        <v>43662</v>
      </c>
      <c r="J74" s="157" t="s">
        <v>4342</v>
      </c>
      <c r="K74" s="157" t="s">
        <v>153</v>
      </c>
      <c r="L74" s="157" t="s">
        <v>179</v>
      </c>
      <c r="M74" s="158" t="s">
        <v>2880</v>
      </c>
      <c r="N74" s="158" t="s">
        <v>135</v>
      </c>
    </row>
    <row r="75" spans="1:14" x14ac:dyDescent="0.25">
      <c r="A75" s="97" t="s">
        <v>3385</v>
      </c>
      <c r="B75" s="202" t="s">
        <v>2678</v>
      </c>
      <c r="C75" s="73" t="s">
        <v>444</v>
      </c>
      <c r="D75" s="98" t="s">
        <v>2735</v>
      </c>
      <c r="E75" s="98" t="s">
        <v>404</v>
      </c>
      <c r="F75" s="98" t="s">
        <v>3061</v>
      </c>
      <c r="G75" s="101">
        <v>43594</v>
      </c>
      <c r="H75" s="98" t="s">
        <v>2496</v>
      </c>
      <c r="I75" s="101">
        <v>43668</v>
      </c>
      <c r="J75" s="99" t="s">
        <v>4342</v>
      </c>
      <c r="K75" s="99" t="s">
        <v>2736</v>
      </c>
      <c r="L75" s="99" t="s">
        <v>179</v>
      </c>
      <c r="M75" s="100" t="s">
        <v>3062</v>
      </c>
      <c r="N75" s="100" t="s">
        <v>135</v>
      </c>
    </row>
    <row r="76" spans="1:14" x14ac:dyDescent="0.25">
      <c r="A76" s="97" t="s">
        <v>43</v>
      </c>
      <c r="B76" s="202" t="s">
        <v>2754</v>
      </c>
      <c r="C76" s="73" t="s">
        <v>444</v>
      </c>
      <c r="D76" s="98" t="s">
        <v>2755</v>
      </c>
      <c r="E76" s="98" t="s">
        <v>246</v>
      </c>
      <c r="F76" s="98" t="s">
        <v>3028</v>
      </c>
      <c r="G76" s="101">
        <v>43594</v>
      </c>
      <c r="H76" s="98" t="s">
        <v>2496</v>
      </c>
      <c r="I76" s="101">
        <v>44048</v>
      </c>
      <c r="J76" s="99" t="s">
        <v>4343</v>
      </c>
      <c r="K76" s="99" t="s">
        <v>200</v>
      </c>
      <c r="L76" s="99" t="s">
        <v>179</v>
      </c>
      <c r="M76" s="100" t="s">
        <v>3029</v>
      </c>
      <c r="N76" s="100" t="s">
        <v>152</v>
      </c>
    </row>
    <row r="77" spans="1:14" x14ac:dyDescent="0.25">
      <c r="A77" s="159" t="s">
        <v>43</v>
      </c>
      <c r="B77" s="202" t="s">
        <v>2756</v>
      </c>
      <c r="C77" s="155" t="s">
        <v>444</v>
      </c>
      <c r="D77" s="159" t="s">
        <v>2757</v>
      </c>
      <c r="E77" s="159" t="s">
        <v>246</v>
      </c>
      <c r="F77" s="159" t="s">
        <v>3030</v>
      </c>
      <c r="G77" s="160">
        <v>43594</v>
      </c>
      <c r="H77" s="159" t="s">
        <v>2496</v>
      </c>
      <c r="I77" s="160">
        <v>43889</v>
      </c>
      <c r="J77" s="161" t="s">
        <v>4342</v>
      </c>
      <c r="K77" s="161" t="s">
        <v>153</v>
      </c>
      <c r="L77" s="161" t="s">
        <v>179</v>
      </c>
      <c r="M77" s="162" t="s">
        <v>3029</v>
      </c>
      <c r="N77" s="162" t="s">
        <v>152</v>
      </c>
    </row>
    <row r="78" spans="1:14" x14ac:dyDescent="0.25">
      <c r="A78" s="154" t="s">
        <v>43</v>
      </c>
      <c r="B78" s="202" t="s">
        <v>3154</v>
      </c>
      <c r="C78" s="155" t="s">
        <v>444</v>
      </c>
      <c r="D78" s="154" t="s">
        <v>3873</v>
      </c>
      <c r="E78" s="154" t="s">
        <v>246</v>
      </c>
      <c r="F78" s="154" t="s">
        <v>3221</v>
      </c>
      <c r="G78" s="156">
        <v>43594</v>
      </c>
      <c r="H78" s="154" t="s">
        <v>2496</v>
      </c>
      <c r="I78" s="156">
        <v>43915</v>
      </c>
      <c r="J78" s="157" t="s">
        <v>4342</v>
      </c>
      <c r="K78" s="157" t="s">
        <v>200</v>
      </c>
      <c r="L78" s="157" t="s">
        <v>179</v>
      </c>
      <c r="M78" s="158" t="s">
        <v>3029</v>
      </c>
      <c r="N78" s="158" t="s">
        <v>152</v>
      </c>
    </row>
    <row r="79" spans="1:14" x14ac:dyDescent="0.25">
      <c r="A79" s="97" t="s">
        <v>86</v>
      </c>
      <c r="B79" s="202" t="s">
        <v>2660</v>
      </c>
      <c r="C79" s="73" t="s">
        <v>444</v>
      </c>
      <c r="D79" s="98" t="s">
        <v>2708</v>
      </c>
      <c r="E79" s="98" t="s">
        <v>387</v>
      </c>
      <c r="F79" s="98" t="s">
        <v>3044</v>
      </c>
      <c r="G79" s="101">
        <v>43595</v>
      </c>
      <c r="H79" s="98" t="s">
        <v>2503</v>
      </c>
      <c r="I79" s="101">
        <v>43662</v>
      </c>
      <c r="J79" s="99" t="s">
        <v>4342</v>
      </c>
      <c r="K79" s="99" t="s">
        <v>203</v>
      </c>
      <c r="L79" s="99" t="s">
        <v>179</v>
      </c>
      <c r="M79" s="100" t="s">
        <v>3039</v>
      </c>
      <c r="N79" s="100" t="s">
        <v>135</v>
      </c>
    </row>
    <row r="80" spans="1:14" x14ac:dyDescent="0.25">
      <c r="A80" s="97" t="s">
        <v>86</v>
      </c>
      <c r="B80" s="202" t="s">
        <v>2658</v>
      </c>
      <c r="C80" s="73" t="s">
        <v>444</v>
      </c>
      <c r="D80" s="98" t="s">
        <v>2704</v>
      </c>
      <c r="E80" s="98" t="s">
        <v>387</v>
      </c>
      <c r="F80" s="98" t="s">
        <v>2942</v>
      </c>
      <c r="G80" s="101">
        <v>43595</v>
      </c>
      <c r="H80" s="98" t="s">
        <v>2503</v>
      </c>
      <c r="I80" s="101">
        <v>43662</v>
      </c>
      <c r="J80" s="99" t="s">
        <v>4342</v>
      </c>
      <c r="K80" s="99" t="s">
        <v>200</v>
      </c>
      <c r="L80" s="99" t="s">
        <v>2508</v>
      </c>
      <c r="M80" s="100" t="s">
        <v>3039</v>
      </c>
      <c r="N80" s="100" t="s">
        <v>135</v>
      </c>
    </row>
    <row r="81" spans="1:14" x14ac:dyDescent="0.25">
      <c r="A81" s="97" t="s">
        <v>86</v>
      </c>
      <c r="B81" s="202" t="s">
        <v>2665</v>
      </c>
      <c r="C81" s="73" t="s">
        <v>444</v>
      </c>
      <c r="D81" s="98" t="s">
        <v>2714</v>
      </c>
      <c r="E81" s="98" t="s">
        <v>387</v>
      </c>
      <c r="F81" s="98" t="s">
        <v>3050</v>
      </c>
      <c r="G81" s="101">
        <v>43595</v>
      </c>
      <c r="H81" s="98" t="s">
        <v>2496</v>
      </c>
      <c r="I81" s="101">
        <v>43704</v>
      </c>
      <c r="J81" s="99" t="s">
        <v>4342</v>
      </c>
      <c r="K81" s="99" t="s">
        <v>93</v>
      </c>
      <c r="L81" s="99" t="s">
        <v>179</v>
      </c>
      <c r="M81" s="100" t="s">
        <v>3039</v>
      </c>
      <c r="N81" s="100" t="s">
        <v>135</v>
      </c>
    </row>
    <row r="82" spans="1:14" x14ac:dyDescent="0.25">
      <c r="A82" s="97" t="s">
        <v>86</v>
      </c>
      <c r="B82" s="202" t="s">
        <v>2758</v>
      </c>
      <c r="C82" s="73" t="s">
        <v>444</v>
      </c>
      <c r="D82" s="98" t="s">
        <v>2759</v>
      </c>
      <c r="E82" s="98" t="s">
        <v>387</v>
      </c>
      <c r="F82" s="98" t="s">
        <v>3045</v>
      </c>
      <c r="G82" s="101">
        <v>43595</v>
      </c>
      <c r="H82" s="98" t="s">
        <v>2496</v>
      </c>
      <c r="I82" s="101">
        <v>43649</v>
      </c>
      <c r="J82" s="99" t="s">
        <v>4342</v>
      </c>
      <c r="K82" s="99" t="s">
        <v>203</v>
      </c>
      <c r="L82" s="99" t="s">
        <v>179</v>
      </c>
      <c r="M82" s="100" t="s">
        <v>2901</v>
      </c>
      <c r="N82" s="100" t="s">
        <v>135</v>
      </c>
    </row>
    <row r="83" spans="1:14" x14ac:dyDescent="0.25">
      <c r="A83" s="97" t="s">
        <v>92</v>
      </c>
      <c r="B83" s="202" t="s">
        <v>2668</v>
      </c>
      <c r="C83" s="73" t="s">
        <v>444</v>
      </c>
      <c r="D83" s="98" t="s">
        <v>2724</v>
      </c>
      <c r="E83" s="98" t="s">
        <v>411</v>
      </c>
      <c r="F83" s="98" t="s">
        <v>2960</v>
      </c>
      <c r="G83" s="101">
        <v>43599</v>
      </c>
      <c r="H83" s="98" t="s">
        <v>2496</v>
      </c>
      <c r="I83" s="101">
        <v>43698</v>
      </c>
      <c r="J83" s="99" t="s">
        <v>4342</v>
      </c>
      <c r="K83" s="99" t="s">
        <v>153</v>
      </c>
      <c r="L83" s="99" t="s">
        <v>179</v>
      </c>
      <c r="M83" s="100" t="s">
        <v>2931</v>
      </c>
      <c r="N83" s="100" t="s">
        <v>135</v>
      </c>
    </row>
    <row r="84" spans="1:14" x14ac:dyDescent="0.25">
      <c r="A84" s="97" t="s">
        <v>92</v>
      </c>
      <c r="B84" s="202" t="s">
        <v>2669</v>
      </c>
      <c r="C84" s="73" t="s">
        <v>444</v>
      </c>
      <c r="D84" s="98" t="s">
        <v>2725</v>
      </c>
      <c r="E84" s="98" t="s">
        <v>411</v>
      </c>
      <c r="F84" s="98" t="s">
        <v>3056</v>
      </c>
      <c r="G84" s="101">
        <v>43599</v>
      </c>
      <c r="H84" s="98" t="s">
        <v>2502</v>
      </c>
      <c r="I84" s="101">
        <v>43662</v>
      </c>
      <c r="J84" s="99" t="s">
        <v>4342</v>
      </c>
      <c r="K84" s="99" t="s">
        <v>203</v>
      </c>
      <c r="L84" s="99" t="s">
        <v>179</v>
      </c>
      <c r="M84" s="100" t="s">
        <v>2931</v>
      </c>
      <c r="N84" s="100" t="s">
        <v>135</v>
      </c>
    </row>
    <row r="85" spans="1:14" x14ac:dyDescent="0.25">
      <c r="A85" s="97" t="s">
        <v>92</v>
      </c>
      <c r="B85" s="202" t="s">
        <v>2670</v>
      </c>
      <c r="C85" s="73" t="s">
        <v>444</v>
      </c>
      <c r="D85" s="98" t="s">
        <v>2727</v>
      </c>
      <c r="E85" s="98" t="s">
        <v>411</v>
      </c>
      <c r="F85" s="98" t="s">
        <v>3057</v>
      </c>
      <c r="G85" s="101">
        <v>43599</v>
      </c>
      <c r="H85" s="98" t="s">
        <v>2496</v>
      </c>
      <c r="I85" s="101">
        <v>43699</v>
      </c>
      <c r="J85" s="99" t="s">
        <v>4342</v>
      </c>
      <c r="K85" s="99" t="s">
        <v>204</v>
      </c>
      <c r="L85" s="99" t="s">
        <v>179</v>
      </c>
      <c r="M85" s="100" t="s">
        <v>2931</v>
      </c>
      <c r="N85" s="100" t="s">
        <v>135</v>
      </c>
    </row>
    <row r="86" spans="1:14" x14ac:dyDescent="0.25">
      <c r="A86" s="154" t="s">
        <v>92</v>
      </c>
      <c r="B86" s="202" t="s">
        <v>2671</v>
      </c>
      <c r="C86" s="155" t="s">
        <v>444</v>
      </c>
      <c r="D86" s="154" t="s">
        <v>2728</v>
      </c>
      <c r="E86" s="154" t="s">
        <v>411</v>
      </c>
      <c r="F86" s="154" t="s">
        <v>2938</v>
      </c>
      <c r="G86" s="156">
        <v>43599</v>
      </c>
      <c r="H86" s="154" t="s">
        <v>2502</v>
      </c>
      <c r="I86" s="156">
        <v>43662</v>
      </c>
      <c r="J86" s="157" t="s">
        <v>4342</v>
      </c>
      <c r="K86" s="157" t="s">
        <v>206</v>
      </c>
      <c r="L86" s="157" t="s">
        <v>179</v>
      </c>
      <c r="M86" s="158" t="s">
        <v>2931</v>
      </c>
      <c r="N86" s="158" t="s">
        <v>135</v>
      </c>
    </row>
    <row r="87" spans="1:14" x14ac:dyDescent="0.25">
      <c r="A87" s="97" t="s">
        <v>92</v>
      </c>
      <c r="B87" s="202" t="s">
        <v>2672</v>
      </c>
      <c r="C87" s="73" t="s">
        <v>444</v>
      </c>
      <c r="D87" s="98" t="s">
        <v>2729</v>
      </c>
      <c r="E87" s="98" t="s">
        <v>411</v>
      </c>
      <c r="F87" s="98" t="s">
        <v>2954</v>
      </c>
      <c r="G87" s="101">
        <v>43599</v>
      </c>
      <c r="H87" s="98" t="s">
        <v>2502</v>
      </c>
      <c r="I87" s="101">
        <v>43662</v>
      </c>
      <c r="J87" s="99" t="s">
        <v>4342</v>
      </c>
      <c r="K87" s="99" t="s">
        <v>207</v>
      </c>
      <c r="L87" s="99" t="s">
        <v>179</v>
      </c>
      <c r="M87" s="100" t="s">
        <v>2931</v>
      </c>
      <c r="N87" s="100" t="s">
        <v>135</v>
      </c>
    </row>
    <row r="88" spans="1:14" x14ac:dyDescent="0.25">
      <c r="A88" s="97" t="s">
        <v>43</v>
      </c>
      <c r="B88" s="202" t="s">
        <v>2652</v>
      </c>
      <c r="C88" s="73" t="s">
        <v>444</v>
      </c>
      <c r="D88" s="98" t="s">
        <v>2697</v>
      </c>
      <c r="E88" s="98" t="s">
        <v>246</v>
      </c>
      <c r="F88" s="98" t="s">
        <v>3036</v>
      </c>
      <c r="G88" s="101">
        <v>43599</v>
      </c>
      <c r="H88" s="98" t="s">
        <v>2502</v>
      </c>
      <c r="I88" s="101">
        <v>43973</v>
      </c>
      <c r="J88" s="99" t="s">
        <v>4342</v>
      </c>
      <c r="K88" s="99" t="s">
        <v>93</v>
      </c>
      <c r="L88" s="99" t="s">
        <v>2508</v>
      </c>
      <c r="M88" s="100" t="s">
        <v>2869</v>
      </c>
      <c r="N88" s="100" t="s">
        <v>135</v>
      </c>
    </row>
    <row r="89" spans="1:14" x14ac:dyDescent="0.25">
      <c r="A89" s="97" t="s">
        <v>43</v>
      </c>
      <c r="B89" s="202" t="s">
        <v>2643</v>
      </c>
      <c r="C89" s="73" t="s">
        <v>444</v>
      </c>
      <c r="D89" s="98" t="s">
        <v>2689</v>
      </c>
      <c r="E89" s="98" t="s">
        <v>246</v>
      </c>
      <c r="F89" s="98" t="s">
        <v>3024</v>
      </c>
      <c r="G89" s="101">
        <v>43599</v>
      </c>
      <c r="H89" s="98" t="s">
        <v>2502</v>
      </c>
      <c r="I89" s="101">
        <v>43973</v>
      </c>
      <c r="J89" s="99" t="s">
        <v>4342</v>
      </c>
      <c r="K89" s="99" t="s">
        <v>187</v>
      </c>
      <c r="L89" s="99" t="s">
        <v>2508</v>
      </c>
      <c r="M89" s="100" t="s">
        <v>2869</v>
      </c>
      <c r="N89" s="100" t="s">
        <v>135</v>
      </c>
    </row>
    <row r="90" spans="1:14" x14ac:dyDescent="0.25">
      <c r="A90" s="97" t="s">
        <v>92</v>
      </c>
      <c r="B90" s="202" t="s">
        <v>2765</v>
      </c>
      <c r="C90" s="73" t="s">
        <v>444</v>
      </c>
      <c r="D90" s="98" t="s">
        <v>2766</v>
      </c>
      <c r="E90" s="98" t="s">
        <v>330</v>
      </c>
      <c r="F90" s="98" t="s">
        <v>3053</v>
      </c>
      <c r="G90" s="101">
        <v>43600</v>
      </c>
      <c r="H90" s="98" t="s">
        <v>2496</v>
      </c>
      <c r="I90" s="101">
        <v>43780</v>
      </c>
      <c r="J90" s="99" t="s">
        <v>4342</v>
      </c>
      <c r="K90" s="99" t="s">
        <v>200</v>
      </c>
      <c r="L90" s="99" t="s">
        <v>179</v>
      </c>
      <c r="M90" s="100" t="s">
        <v>3054</v>
      </c>
      <c r="N90" s="100" t="s">
        <v>152</v>
      </c>
    </row>
    <row r="91" spans="1:14" x14ac:dyDescent="0.25">
      <c r="A91" s="97" t="s">
        <v>43</v>
      </c>
      <c r="B91" s="202" t="s">
        <v>3161</v>
      </c>
      <c r="C91" s="73" t="s">
        <v>444</v>
      </c>
      <c r="D91" s="98" t="s">
        <v>3222</v>
      </c>
      <c r="E91" s="98" t="s">
        <v>784</v>
      </c>
      <c r="F91" s="98" t="s">
        <v>3223</v>
      </c>
      <c r="G91" s="101">
        <v>43600</v>
      </c>
      <c r="H91" s="98" t="s">
        <v>2496</v>
      </c>
      <c r="I91" s="101">
        <v>43724</v>
      </c>
      <c r="J91" s="99" t="s">
        <v>4342</v>
      </c>
      <c r="K91" s="99" t="s">
        <v>179</v>
      </c>
      <c r="L91" s="99" t="s">
        <v>179</v>
      </c>
      <c r="M91" s="100" t="s">
        <v>2878</v>
      </c>
      <c r="N91" s="100" t="s">
        <v>135</v>
      </c>
    </row>
    <row r="92" spans="1:14" x14ac:dyDescent="0.25">
      <c r="A92" s="97" t="s">
        <v>43</v>
      </c>
      <c r="B92" s="202" t="s">
        <v>3157</v>
      </c>
      <c r="C92" s="73" t="s">
        <v>444</v>
      </c>
      <c r="D92" s="98" t="s">
        <v>3520</v>
      </c>
      <c r="E92" s="98" t="s">
        <v>246</v>
      </c>
      <c r="F92" s="98" t="s">
        <v>2870</v>
      </c>
      <c r="G92" s="101">
        <v>43600</v>
      </c>
      <c r="H92" s="98" t="s">
        <v>2502</v>
      </c>
      <c r="I92" s="101">
        <v>44154</v>
      </c>
      <c r="J92" s="99" t="s">
        <v>4343</v>
      </c>
      <c r="K92" s="99" t="s">
        <v>153</v>
      </c>
      <c r="L92" s="99" t="s">
        <v>179</v>
      </c>
      <c r="M92" s="100" t="s">
        <v>2869</v>
      </c>
      <c r="N92" s="100" t="s">
        <v>152</v>
      </c>
    </row>
    <row r="93" spans="1:14" x14ac:dyDescent="0.25">
      <c r="A93" s="97" t="s">
        <v>43</v>
      </c>
      <c r="B93" s="202" t="s">
        <v>2647</v>
      </c>
      <c r="C93" s="73" t="s">
        <v>444</v>
      </c>
      <c r="D93" s="98" t="s">
        <v>2693</v>
      </c>
      <c r="E93" s="98" t="s">
        <v>246</v>
      </c>
      <c r="F93" s="98" t="s">
        <v>3032</v>
      </c>
      <c r="G93" s="101">
        <v>43600</v>
      </c>
      <c r="H93" s="98" t="s">
        <v>2496</v>
      </c>
      <c r="I93" s="101">
        <v>43678</v>
      </c>
      <c r="J93" s="99" t="s">
        <v>4342</v>
      </c>
      <c r="K93" s="99" t="s">
        <v>203</v>
      </c>
      <c r="L93" s="99" t="s">
        <v>179</v>
      </c>
      <c r="M93" s="100" t="s">
        <v>2869</v>
      </c>
      <c r="N93" s="100" t="s">
        <v>135</v>
      </c>
    </row>
    <row r="94" spans="1:14" x14ac:dyDescent="0.25">
      <c r="A94" s="97" t="s">
        <v>335</v>
      </c>
      <c r="B94" s="202" t="s">
        <v>2676</v>
      </c>
      <c r="C94" s="73" t="s">
        <v>444</v>
      </c>
      <c r="D94" s="98" t="s">
        <v>2732</v>
      </c>
      <c r="E94" s="98" t="s">
        <v>388</v>
      </c>
      <c r="F94" s="98" t="s">
        <v>3059</v>
      </c>
      <c r="G94" s="101">
        <v>43600</v>
      </c>
      <c r="H94" s="98" t="s">
        <v>2496</v>
      </c>
      <c r="I94" s="101">
        <v>43699</v>
      </c>
      <c r="J94" s="99" t="s">
        <v>4342</v>
      </c>
      <c r="K94" s="99" t="s">
        <v>184</v>
      </c>
      <c r="L94" s="99" t="s">
        <v>179</v>
      </c>
      <c r="M94" s="100" t="s">
        <v>3060</v>
      </c>
      <c r="N94" s="100" t="s">
        <v>135</v>
      </c>
    </row>
    <row r="95" spans="1:14" x14ac:dyDescent="0.25">
      <c r="A95" s="149" t="s">
        <v>43</v>
      </c>
      <c r="B95" s="202" t="s">
        <v>2752</v>
      </c>
      <c r="C95" s="150" t="s">
        <v>444</v>
      </c>
      <c r="D95" s="149" t="s">
        <v>2753</v>
      </c>
      <c r="E95" s="149" t="s">
        <v>246</v>
      </c>
      <c r="F95" s="149" t="s">
        <v>3023</v>
      </c>
      <c r="G95" s="151">
        <v>43601</v>
      </c>
      <c r="H95" s="149" t="s">
        <v>2496</v>
      </c>
      <c r="I95" s="151">
        <v>43780</v>
      </c>
      <c r="J95" s="152" t="s">
        <v>4342</v>
      </c>
      <c r="K95" s="152" t="s">
        <v>184</v>
      </c>
      <c r="L95" s="152" t="s">
        <v>179</v>
      </c>
      <c r="M95" s="153" t="s">
        <v>2869</v>
      </c>
      <c r="N95" s="153" t="s">
        <v>152</v>
      </c>
    </row>
    <row r="96" spans="1:14" x14ac:dyDescent="0.25">
      <c r="A96" s="97" t="s">
        <v>92</v>
      </c>
      <c r="B96" s="202" t="s">
        <v>2763</v>
      </c>
      <c r="C96" s="73" t="s">
        <v>444</v>
      </c>
      <c r="D96" s="98" t="s">
        <v>2764</v>
      </c>
      <c r="E96" s="98" t="s">
        <v>397</v>
      </c>
      <c r="F96" s="98" t="s">
        <v>3051</v>
      </c>
      <c r="G96" s="101">
        <v>43602</v>
      </c>
      <c r="H96" s="98" t="s">
        <v>2496</v>
      </c>
      <c r="I96" s="101">
        <v>43815</v>
      </c>
      <c r="J96" s="99" t="s">
        <v>4342</v>
      </c>
      <c r="K96" s="99" t="s">
        <v>184</v>
      </c>
      <c r="L96" s="99" t="s">
        <v>179</v>
      </c>
      <c r="M96" s="100" t="s">
        <v>2930</v>
      </c>
      <c r="N96" s="100" t="s">
        <v>152</v>
      </c>
    </row>
    <row r="97" spans="1:14" x14ac:dyDescent="0.25">
      <c r="A97" s="66" t="s">
        <v>86</v>
      </c>
      <c r="B97" s="202" t="s">
        <v>2662</v>
      </c>
      <c r="C97" s="163" t="s">
        <v>444</v>
      </c>
      <c r="D97" s="66" t="s">
        <v>2709</v>
      </c>
      <c r="E97" s="66" t="s">
        <v>400</v>
      </c>
      <c r="F97" s="66" t="s">
        <v>3046</v>
      </c>
      <c r="G97" s="164">
        <v>43606</v>
      </c>
      <c r="H97" s="66" t="s">
        <v>2496</v>
      </c>
      <c r="I97" s="164">
        <v>43662</v>
      </c>
      <c r="J97" s="165" t="s">
        <v>4342</v>
      </c>
      <c r="K97" s="165" t="s">
        <v>206</v>
      </c>
      <c r="L97" s="165" t="s">
        <v>179</v>
      </c>
      <c r="M97" s="166" t="s">
        <v>2907</v>
      </c>
      <c r="N97" s="166" t="s">
        <v>135</v>
      </c>
    </row>
    <row r="98" spans="1:14" x14ac:dyDescent="0.25">
      <c r="A98" s="97" t="s">
        <v>86</v>
      </c>
      <c r="B98" s="202" t="s">
        <v>2657</v>
      </c>
      <c r="C98" s="73" t="s">
        <v>444</v>
      </c>
      <c r="D98" s="98" t="s">
        <v>2703</v>
      </c>
      <c r="E98" s="98" t="s">
        <v>400</v>
      </c>
      <c r="F98" s="98" t="s">
        <v>3042</v>
      </c>
      <c r="G98" s="101">
        <v>43606</v>
      </c>
      <c r="H98" s="98" t="s">
        <v>2496</v>
      </c>
      <c r="I98" s="101">
        <v>43662</v>
      </c>
      <c r="J98" s="99" t="s">
        <v>4342</v>
      </c>
      <c r="K98" s="99" t="s">
        <v>195</v>
      </c>
      <c r="L98" s="99" t="s">
        <v>179</v>
      </c>
      <c r="M98" s="100" t="s">
        <v>2907</v>
      </c>
      <c r="N98" s="100" t="s">
        <v>135</v>
      </c>
    </row>
    <row r="99" spans="1:14" x14ac:dyDescent="0.25">
      <c r="A99" s="66" t="s">
        <v>155</v>
      </c>
      <c r="B99" s="202" t="s">
        <v>2829</v>
      </c>
      <c r="C99" s="163" t="s">
        <v>444</v>
      </c>
      <c r="D99" s="66" t="s">
        <v>2830</v>
      </c>
      <c r="E99" s="66" t="s">
        <v>334</v>
      </c>
      <c r="F99" s="66" t="s">
        <v>179</v>
      </c>
      <c r="G99" s="164">
        <v>43607</v>
      </c>
      <c r="H99" s="66" t="s">
        <v>2502</v>
      </c>
      <c r="I99" s="164">
        <v>43706</v>
      </c>
      <c r="J99" s="165" t="s">
        <v>4342</v>
      </c>
      <c r="K99" s="165" t="s">
        <v>2737</v>
      </c>
      <c r="L99" s="165" t="s">
        <v>179</v>
      </c>
      <c r="M99" s="166" t="s">
        <v>3093</v>
      </c>
      <c r="N99" s="166" t="s">
        <v>152</v>
      </c>
    </row>
    <row r="100" spans="1:14" x14ac:dyDescent="0.25">
      <c r="A100" s="97" t="s">
        <v>21</v>
      </c>
      <c r="B100" s="202" t="s">
        <v>2749</v>
      </c>
      <c r="C100" s="73" t="s">
        <v>444</v>
      </c>
      <c r="D100" s="98" t="s">
        <v>2750</v>
      </c>
      <c r="E100" s="98" t="s">
        <v>280</v>
      </c>
      <c r="F100" s="98" t="s">
        <v>3022</v>
      </c>
      <c r="G100" s="101">
        <v>43608</v>
      </c>
      <c r="H100" s="98" t="s">
        <v>2496</v>
      </c>
      <c r="I100" s="101">
        <v>43724</v>
      </c>
      <c r="J100" s="99" t="s">
        <v>4342</v>
      </c>
      <c r="K100" s="99" t="s">
        <v>184</v>
      </c>
      <c r="L100" s="99" t="s">
        <v>179</v>
      </c>
      <c r="M100" s="100" t="s">
        <v>2839</v>
      </c>
      <c r="N100" s="100" t="s">
        <v>152</v>
      </c>
    </row>
    <row r="101" spans="1:14" x14ac:dyDescent="0.25">
      <c r="A101" s="97" t="s">
        <v>43</v>
      </c>
      <c r="B101" s="202" t="s">
        <v>3160</v>
      </c>
      <c r="C101" s="73" t="s">
        <v>444</v>
      </c>
      <c r="D101" s="98" t="s">
        <v>3225</v>
      </c>
      <c r="E101" s="98" t="s">
        <v>784</v>
      </c>
      <c r="F101" s="98" t="s">
        <v>3226</v>
      </c>
      <c r="G101" s="101">
        <v>43623</v>
      </c>
      <c r="H101" s="98" t="s">
        <v>2496</v>
      </c>
      <c r="I101" s="101">
        <v>43734</v>
      </c>
      <c r="J101" s="99" t="s">
        <v>4342</v>
      </c>
      <c r="K101" s="99" t="s">
        <v>206</v>
      </c>
      <c r="L101" s="99" t="s">
        <v>179</v>
      </c>
      <c r="M101" s="100" t="s">
        <v>2878</v>
      </c>
      <c r="N101" s="100" t="s">
        <v>135</v>
      </c>
    </row>
    <row r="102" spans="1:14" x14ac:dyDescent="0.25">
      <c r="A102" s="97" t="s">
        <v>117</v>
      </c>
      <c r="B102" s="202" t="s">
        <v>3211</v>
      </c>
      <c r="C102" s="73" t="s">
        <v>444</v>
      </c>
      <c r="D102" s="98" t="s">
        <v>3227</v>
      </c>
      <c r="E102" s="98" t="s">
        <v>393</v>
      </c>
      <c r="F102" s="98" t="s">
        <v>3228</v>
      </c>
      <c r="G102" s="101">
        <v>43627</v>
      </c>
      <c r="H102" s="98" t="s">
        <v>2503</v>
      </c>
      <c r="I102" s="101">
        <v>43895</v>
      </c>
      <c r="J102" s="99" t="s">
        <v>4342</v>
      </c>
      <c r="K102" s="99" t="s">
        <v>203</v>
      </c>
      <c r="L102" s="99" t="s">
        <v>179</v>
      </c>
      <c r="M102" s="100" t="s">
        <v>2975</v>
      </c>
      <c r="N102" s="100" t="s">
        <v>152</v>
      </c>
    </row>
    <row r="103" spans="1:14" x14ac:dyDescent="0.25">
      <c r="A103" s="97" t="s">
        <v>117</v>
      </c>
      <c r="B103" s="202" t="s">
        <v>3213</v>
      </c>
      <c r="C103" s="73" t="s">
        <v>444</v>
      </c>
      <c r="D103" s="98" t="s">
        <v>3229</v>
      </c>
      <c r="E103" s="98" t="s">
        <v>393</v>
      </c>
      <c r="F103" s="98" t="s">
        <v>3228</v>
      </c>
      <c r="G103" s="101">
        <v>43627</v>
      </c>
      <c r="H103" s="98" t="s">
        <v>2503</v>
      </c>
      <c r="I103" s="101">
        <v>44048</v>
      </c>
      <c r="J103" s="99" t="s">
        <v>4343</v>
      </c>
      <c r="K103" s="99" t="s">
        <v>204</v>
      </c>
      <c r="L103" s="99" t="s">
        <v>179</v>
      </c>
      <c r="M103" s="100" t="s">
        <v>3971</v>
      </c>
      <c r="N103" s="100" t="s">
        <v>152</v>
      </c>
    </row>
    <row r="104" spans="1:14" x14ac:dyDescent="0.25">
      <c r="A104" s="97" t="s">
        <v>117</v>
      </c>
      <c r="B104" s="202" t="s">
        <v>3205</v>
      </c>
      <c r="C104" s="73" t="s">
        <v>444</v>
      </c>
      <c r="D104" s="98" t="s">
        <v>3957</v>
      </c>
      <c r="E104" s="98" t="s">
        <v>393</v>
      </c>
      <c r="F104" s="98" t="s">
        <v>3230</v>
      </c>
      <c r="G104" s="101">
        <v>43627</v>
      </c>
      <c r="H104" s="98" t="s">
        <v>2496</v>
      </c>
      <c r="I104" s="101">
        <v>44104</v>
      </c>
      <c r="J104" s="99" t="s">
        <v>4343</v>
      </c>
      <c r="K104" s="99" t="s">
        <v>184</v>
      </c>
      <c r="L104" s="99" t="s">
        <v>179</v>
      </c>
      <c r="M104" s="100" t="s">
        <v>2975</v>
      </c>
      <c r="N104" s="100" t="s">
        <v>152</v>
      </c>
    </row>
    <row r="105" spans="1:14" x14ac:dyDescent="0.25">
      <c r="A105" s="97" t="s">
        <v>117</v>
      </c>
      <c r="B105" s="202" t="s">
        <v>3207</v>
      </c>
      <c r="C105" s="73" t="s">
        <v>444</v>
      </c>
      <c r="D105" s="98" t="s">
        <v>3231</v>
      </c>
      <c r="E105" s="98" t="s">
        <v>386</v>
      </c>
      <c r="F105" s="98" t="s">
        <v>3232</v>
      </c>
      <c r="G105" s="101">
        <v>43627</v>
      </c>
      <c r="H105" s="98" t="s">
        <v>2496</v>
      </c>
      <c r="I105" s="101">
        <v>43738</v>
      </c>
      <c r="J105" s="99" t="s">
        <v>4342</v>
      </c>
      <c r="K105" s="99" t="s">
        <v>200</v>
      </c>
      <c r="L105" s="99" t="s">
        <v>179</v>
      </c>
      <c r="M105" s="100" t="s">
        <v>3001</v>
      </c>
      <c r="N105" s="100" t="s">
        <v>135</v>
      </c>
    </row>
    <row r="106" spans="1:14" x14ac:dyDescent="0.25">
      <c r="A106" s="97" t="s">
        <v>117</v>
      </c>
      <c r="B106" s="202" t="s">
        <v>3209</v>
      </c>
      <c r="C106" s="73" t="s">
        <v>444</v>
      </c>
      <c r="D106" s="98" t="s">
        <v>3233</v>
      </c>
      <c r="E106" s="98" t="s">
        <v>386</v>
      </c>
      <c r="F106" s="98" t="s">
        <v>3234</v>
      </c>
      <c r="G106" s="101">
        <v>43628</v>
      </c>
      <c r="H106" s="98" t="s">
        <v>2502</v>
      </c>
      <c r="I106" s="101">
        <v>43795</v>
      </c>
      <c r="J106" s="99" t="s">
        <v>4342</v>
      </c>
      <c r="K106" s="99" t="s">
        <v>153</v>
      </c>
      <c r="L106" s="99" t="s">
        <v>179</v>
      </c>
      <c r="M106" s="100" t="s">
        <v>3001</v>
      </c>
      <c r="N106" s="100" t="s">
        <v>152</v>
      </c>
    </row>
    <row r="107" spans="1:14" x14ac:dyDescent="0.25">
      <c r="A107" s="97" t="s">
        <v>86</v>
      </c>
      <c r="B107" s="202" t="s">
        <v>3166</v>
      </c>
      <c r="C107" s="73" t="s">
        <v>444</v>
      </c>
      <c r="D107" s="98" t="s">
        <v>3235</v>
      </c>
      <c r="E107" s="98" t="s">
        <v>387</v>
      </c>
      <c r="F107" s="98" t="s">
        <v>3236</v>
      </c>
      <c r="G107" s="101">
        <v>43628</v>
      </c>
      <c r="H107" s="98" t="s">
        <v>2496</v>
      </c>
      <c r="I107" s="101">
        <v>43746</v>
      </c>
      <c r="J107" s="99" t="s">
        <v>4342</v>
      </c>
      <c r="K107" s="99" t="s">
        <v>184</v>
      </c>
      <c r="L107" s="99" t="s">
        <v>179</v>
      </c>
      <c r="M107" s="100" t="s">
        <v>3039</v>
      </c>
      <c r="N107" s="100" t="s">
        <v>135</v>
      </c>
    </row>
    <row r="108" spans="1:14" x14ac:dyDescent="0.25">
      <c r="A108" s="97" t="s">
        <v>3385</v>
      </c>
      <c r="B108" s="202" t="s">
        <v>3107</v>
      </c>
      <c r="C108" s="163" t="s">
        <v>444</v>
      </c>
      <c r="D108" s="97" t="s">
        <v>3108</v>
      </c>
      <c r="E108" s="97" t="s">
        <v>1463</v>
      </c>
      <c r="F108" s="97" t="s">
        <v>179</v>
      </c>
      <c r="G108" s="169">
        <v>43649</v>
      </c>
      <c r="H108" s="97" t="s">
        <v>2496</v>
      </c>
      <c r="I108" s="169">
        <v>43880</v>
      </c>
      <c r="J108" s="170" t="s">
        <v>4342</v>
      </c>
      <c r="K108" s="170" t="s">
        <v>200</v>
      </c>
      <c r="L108" s="170" t="s">
        <v>179</v>
      </c>
      <c r="M108" s="171" t="s">
        <v>3110</v>
      </c>
      <c r="N108" s="171" t="s">
        <v>152</v>
      </c>
    </row>
    <row r="109" spans="1:14" x14ac:dyDescent="0.25">
      <c r="A109" s="187" t="s">
        <v>117</v>
      </c>
      <c r="B109" s="202" t="s">
        <v>3210</v>
      </c>
      <c r="C109" s="188" t="s">
        <v>444</v>
      </c>
      <c r="D109" s="187" t="s">
        <v>3237</v>
      </c>
      <c r="E109" s="187" t="s">
        <v>424</v>
      </c>
      <c r="F109" s="187" t="s">
        <v>3238</v>
      </c>
      <c r="G109" s="189">
        <v>43633</v>
      </c>
      <c r="H109" s="187" t="s">
        <v>2496</v>
      </c>
      <c r="I109" s="189">
        <v>43749</v>
      </c>
      <c r="J109" s="190" t="s">
        <v>4342</v>
      </c>
      <c r="K109" s="190" t="s">
        <v>203</v>
      </c>
      <c r="L109" s="190" t="s">
        <v>179</v>
      </c>
      <c r="M109" s="191" t="s">
        <v>3001</v>
      </c>
      <c r="N109" s="191" t="s">
        <v>135</v>
      </c>
    </row>
    <row r="110" spans="1:14" x14ac:dyDescent="0.25">
      <c r="A110" s="212" t="s">
        <v>117</v>
      </c>
      <c r="B110" s="211" t="s">
        <v>3150</v>
      </c>
      <c r="C110" s="207" t="s">
        <v>444</v>
      </c>
      <c r="D110" s="212" t="s">
        <v>3239</v>
      </c>
      <c r="E110" s="212" t="s">
        <v>386</v>
      </c>
      <c r="F110" s="212" t="s">
        <v>3240</v>
      </c>
      <c r="G110" s="214">
        <v>43634</v>
      </c>
      <c r="H110" s="212" t="s">
        <v>2837</v>
      </c>
      <c r="I110" s="214">
        <v>43714</v>
      </c>
      <c r="J110" s="215" t="s">
        <v>4342</v>
      </c>
      <c r="K110" s="215" t="s">
        <v>179</v>
      </c>
      <c r="L110" s="215" t="s">
        <v>179</v>
      </c>
      <c r="M110" s="216" t="s">
        <v>3001</v>
      </c>
      <c r="N110" s="216" t="s">
        <v>152</v>
      </c>
    </row>
    <row r="111" spans="1:14" x14ac:dyDescent="0.25">
      <c r="A111" s="97" t="s">
        <v>166</v>
      </c>
      <c r="B111" s="202" t="s">
        <v>3203</v>
      </c>
      <c r="C111" s="73" t="s">
        <v>444</v>
      </c>
      <c r="D111" s="98" t="s">
        <v>3241</v>
      </c>
      <c r="E111" s="98" t="s">
        <v>2996</v>
      </c>
      <c r="F111" s="98" t="s">
        <v>3242</v>
      </c>
      <c r="G111" s="101">
        <v>43634</v>
      </c>
      <c r="H111" s="98" t="s">
        <v>2496</v>
      </c>
      <c r="I111" s="101">
        <v>43739</v>
      </c>
      <c r="J111" s="99" t="s">
        <v>4342</v>
      </c>
      <c r="K111" s="99" t="s">
        <v>184</v>
      </c>
      <c r="L111" s="99" t="s">
        <v>179</v>
      </c>
      <c r="M111" s="100" t="s">
        <v>2995</v>
      </c>
      <c r="N111" s="100" t="s">
        <v>152</v>
      </c>
    </row>
    <row r="112" spans="1:14" x14ac:dyDescent="0.25">
      <c r="A112" s="206" t="s">
        <v>86</v>
      </c>
      <c r="B112" s="211" t="s">
        <v>3173</v>
      </c>
      <c r="C112" s="207" t="s">
        <v>444</v>
      </c>
      <c r="D112" s="206" t="s">
        <v>3243</v>
      </c>
      <c r="E112" s="206" t="s">
        <v>400</v>
      </c>
      <c r="F112" s="206" t="s">
        <v>3244</v>
      </c>
      <c r="G112" s="208">
        <v>43635</v>
      </c>
      <c r="H112" s="206" t="s">
        <v>2837</v>
      </c>
      <c r="I112" s="208">
        <v>43731</v>
      </c>
      <c r="J112" s="209" t="s">
        <v>4342</v>
      </c>
      <c r="K112" s="209" t="s">
        <v>206</v>
      </c>
      <c r="L112" s="209" t="s">
        <v>179</v>
      </c>
      <c r="M112" s="210" t="s">
        <v>3245</v>
      </c>
      <c r="N112" s="210" t="s">
        <v>135</v>
      </c>
    </row>
    <row r="113" spans="1:14" x14ac:dyDescent="0.25">
      <c r="A113" s="97" t="s">
        <v>86</v>
      </c>
      <c r="B113" s="202" t="s">
        <v>3172</v>
      </c>
      <c r="C113" s="73" t="s">
        <v>444</v>
      </c>
      <c r="D113" s="98" t="s">
        <v>3246</v>
      </c>
      <c r="E113" s="98" t="s">
        <v>400</v>
      </c>
      <c r="F113" s="98" t="s">
        <v>3247</v>
      </c>
      <c r="G113" s="101">
        <v>43635</v>
      </c>
      <c r="H113" s="98" t="s">
        <v>2496</v>
      </c>
      <c r="I113" s="101">
        <v>43742</v>
      </c>
      <c r="J113" s="99" t="s">
        <v>4342</v>
      </c>
      <c r="K113" s="99" t="s">
        <v>204</v>
      </c>
      <c r="L113" s="99" t="s">
        <v>179</v>
      </c>
      <c r="M113" s="100" t="s">
        <v>3248</v>
      </c>
      <c r="N113" s="100" t="s">
        <v>135</v>
      </c>
    </row>
    <row r="114" spans="1:14" x14ac:dyDescent="0.25">
      <c r="A114" s="172" t="s">
        <v>2570</v>
      </c>
      <c r="B114" s="202" t="s">
        <v>3202</v>
      </c>
      <c r="C114" s="173" t="s">
        <v>444</v>
      </c>
      <c r="D114" s="172" t="s">
        <v>3249</v>
      </c>
      <c r="E114" s="172" t="s">
        <v>400</v>
      </c>
      <c r="F114" s="172" t="s">
        <v>3250</v>
      </c>
      <c r="G114" s="174">
        <v>43641</v>
      </c>
      <c r="H114" s="172" t="s">
        <v>2496</v>
      </c>
      <c r="I114" s="174">
        <v>43741</v>
      </c>
      <c r="J114" s="175" t="s">
        <v>4342</v>
      </c>
      <c r="K114" s="175" t="s">
        <v>184</v>
      </c>
      <c r="L114" s="175" t="s">
        <v>179</v>
      </c>
      <c r="M114" s="176" t="s">
        <v>2899</v>
      </c>
      <c r="N114" s="176" t="s">
        <v>135</v>
      </c>
    </row>
    <row r="115" spans="1:14" x14ac:dyDescent="0.25">
      <c r="A115" s="97" t="s">
        <v>3385</v>
      </c>
      <c r="B115" s="202" t="s">
        <v>2775</v>
      </c>
      <c r="C115" s="73" t="s">
        <v>444</v>
      </c>
      <c r="D115" s="98" t="s">
        <v>2778</v>
      </c>
      <c r="E115" s="98" t="s">
        <v>228</v>
      </c>
      <c r="F115" s="98" t="s">
        <v>3072</v>
      </c>
      <c r="G115" s="101">
        <v>43642</v>
      </c>
      <c r="H115" s="98" t="s">
        <v>2496</v>
      </c>
      <c r="I115" s="101">
        <v>44048</v>
      </c>
      <c r="J115" s="99" t="s">
        <v>4343</v>
      </c>
      <c r="K115" s="99" t="s">
        <v>2736</v>
      </c>
      <c r="L115" s="99" t="s">
        <v>179</v>
      </c>
      <c r="M115" s="100" t="s">
        <v>3073</v>
      </c>
      <c r="N115" s="100" t="s">
        <v>152</v>
      </c>
    </row>
    <row r="116" spans="1:14" x14ac:dyDescent="0.25">
      <c r="A116" s="97" t="s">
        <v>92</v>
      </c>
      <c r="B116" s="202" t="s">
        <v>3184</v>
      </c>
      <c r="C116" s="73" t="s">
        <v>444</v>
      </c>
      <c r="D116" s="98" t="s">
        <v>3251</v>
      </c>
      <c r="E116" s="98" t="s">
        <v>377</v>
      </c>
      <c r="F116" s="98" t="s">
        <v>3065</v>
      </c>
      <c r="G116" s="101">
        <v>43644</v>
      </c>
      <c r="H116" s="98" t="s">
        <v>2496</v>
      </c>
      <c r="I116" s="101">
        <v>43844</v>
      </c>
      <c r="J116" s="99" t="s">
        <v>4342</v>
      </c>
      <c r="K116" s="99" t="s">
        <v>203</v>
      </c>
      <c r="L116" s="99" t="s">
        <v>179</v>
      </c>
      <c r="M116" s="100" t="s">
        <v>3252</v>
      </c>
      <c r="N116" s="100" t="s">
        <v>152</v>
      </c>
    </row>
    <row r="117" spans="1:14" x14ac:dyDescent="0.25">
      <c r="A117" s="97" t="s">
        <v>86</v>
      </c>
      <c r="B117" s="202" t="s">
        <v>3169</v>
      </c>
      <c r="C117" s="73" t="s">
        <v>444</v>
      </c>
      <c r="D117" s="98" t="s">
        <v>3253</v>
      </c>
      <c r="E117" s="98" t="s">
        <v>400</v>
      </c>
      <c r="F117" s="98" t="s">
        <v>2905</v>
      </c>
      <c r="G117" s="101">
        <v>43647</v>
      </c>
      <c r="H117" s="98" t="s">
        <v>2496</v>
      </c>
      <c r="I117" s="101">
        <v>43860</v>
      </c>
      <c r="J117" s="99" t="s">
        <v>4342</v>
      </c>
      <c r="K117" s="99" t="s">
        <v>200</v>
      </c>
      <c r="L117" s="99" t="s">
        <v>179</v>
      </c>
      <c r="M117" s="100" t="s">
        <v>2902</v>
      </c>
      <c r="N117" s="100" t="s">
        <v>152</v>
      </c>
    </row>
    <row r="118" spans="1:14" x14ac:dyDescent="0.25">
      <c r="A118" s="97" t="s">
        <v>86</v>
      </c>
      <c r="B118" s="202" t="s">
        <v>3168</v>
      </c>
      <c r="C118" s="163" t="s">
        <v>444</v>
      </c>
      <c r="D118" s="97" t="s">
        <v>3254</v>
      </c>
      <c r="E118" s="97" t="s">
        <v>400</v>
      </c>
      <c r="F118" s="97" t="s">
        <v>2906</v>
      </c>
      <c r="G118" s="169">
        <v>43648</v>
      </c>
      <c r="H118" s="97" t="s">
        <v>2496</v>
      </c>
      <c r="I118" s="169">
        <v>43725</v>
      </c>
      <c r="J118" s="170" t="s">
        <v>4342</v>
      </c>
      <c r="K118" s="170" t="s">
        <v>200</v>
      </c>
      <c r="L118" s="170" t="s">
        <v>179</v>
      </c>
      <c r="M118" s="171" t="s">
        <v>2907</v>
      </c>
      <c r="N118" s="171" t="s">
        <v>135</v>
      </c>
    </row>
    <row r="119" spans="1:14" x14ac:dyDescent="0.25">
      <c r="A119" s="97" t="s">
        <v>86</v>
      </c>
      <c r="B119" s="202" t="s">
        <v>3170</v>
      </c>
      <c r="C119" s="163" t="s">
        <v>444</v>
      </c>
      <c r="D119" s="97" t="s">
        <v>3255</v>
      </c>
      <c r="E119" s="97" t="s">
        <v>400</v>
      </c>
      <c r="F119" s="97" t="s">
        <v>3256</v>
      </c>
      <c r="G119" s="169">
        <v>43648</v>
      </c>
      <c r="H119" s="97" t="s">
        <v>2496</v>
      </c>
      <c r="I119" s="169">
        <v>43725</v>
      </c>
      <c r="J119" s="170" t="s">
        <v>4342</v>
      </c>
      <c r="K119" s="170" t="s">
        <v>153</v>
      </c>
      <c r="L119" s="170" t="s">
        <v>179</v>
      </c>
      <c r="M119" s="171" t="s">
        <v>2907</v>
      </c>
      <c r="N119" s="171" t="s">
        <v>135</v>
      </c>
    </row>
    <row r="120" spans="1:14" x14ac:dyDescent="0.25">
      <c r="A120" s="97" t="s">
        <v>3385</v>
      </c>
      <c r="B120" s="202" t="s">
        <v>3196</v>
      </c>
      <c r="C120" s="73" t="s">
        <v>444</v>
      </c>
      <c r="D120" s="98" t="s">
        <v>3257</v>
      </c>
      <c r="E120" s="98" t="s">
        <v>1140</v>
      </c>
      <c r="F120" s="98" t="s">
        <v>3258</v>
      </c>
      <c r="G120" s="101">
        <v>43654</v>
      </c>
      <c r="H120" s="98" t="s">
        <v>2496</v>
      </c>
      <c r="I120" s="101">
        <v>43745</v>
      </c>
      <c r="J120" s="99" t="s">
        <v>4342</v>
      </c>
      <c r="K120" s="99" t="s">
        <v>184</v>
      </c>
      <c r="L120" s="99" t="s">
        <v>179</v>
      </c>
      <c r="M120" s="100" t="s">
        <v>3259</v>
      </c>
      <c r="N120" s="100" t="s">
        <v>135</v>
      </c>
    </row>
    <row r="121" spans="1:14" x14ac:dyDescent="0.25">
      <c r="A121" s="97" t="s">
        <v>92</v>
      </c>
      <c r="B121" s="202" t="s">
        <v>3183</v>
      </c>
      <c r="C121" s="73" t="s">
        <v>444</v>
      </c>
      <c r="D121" s="98" t="s">
        <v>3260</v>
      </c>
      <c r="E121" s="98" t="s">
        <v>411</v>
      </c>
      <c r="F121" s="98" t="s">
        <v>3261</v>
      </c>
      <c r="G121" s="101">
        <v>43661</v>
      </c>
      <c r="H121" s="98" t="s">
        <v>2503</v>
      </c>
      <c r="I121" s="101">
        <v>43860</v>
      </c>
      <c r="J121" s="99" t="s">
        <v>4342</v>
      </c>
      <c r="K121" s="99" t="s">
        <v>2814</v>
      </c>
      <c r="L121" s="99" t="s">
        <v>179</v>
      </c>
      <c r="M121" s="100" t="s">
        <v>2931</v>
      </c>
      <c r="N121" s="100" t="s">
        <v>152</v>
      </c>
    </row>
    <row r="122" spans="1:14" x14ac:dyDescent="0.25">
      <c r="A122" s="97" t="s">
        <v>92</v>
      </c>
      <c r="B122" s="202" t="s">
        <v>3185</v>
      </c>
      <c r="C122" s="73" t="s">
        <v>444</v>
      </c>
      <c r="D122" s="98" t="s">
        <v>3262</v>
      </c>
      <c r="E122" s="98" t="s">
        <v>377</v>
      </c>
      <c r="F122" s="98" t="s">
        <v>3263</v>
      </c>
      <c r="G122" s="101">
        <v>43662</v>
      </c>
      <c r="H122" s="98" t="s">
        <v>2496</v>
      </c>
      <c r="I122" s="101">
        <v>43915</v>
      </c>
      <c r="J122" s="99" t="s">
        <v>4342</v>
      </c>
      <c r="K122" s="99" t="s">
        <v>204</v>
      </c>
      <c r="L122" s="99" t="s">
        <v>179</v>
      </c>
      <c r="M122" s="100" t="s">
        <v>3252</v>
      </c>
      <c r="N122" s="100" t="s">
        <v>152</v>
      </c>
    </row>
    <row r="123" spans="1:14" x14ac:dyDescent="0.25">
      <c r="A123" s="97" t="s">
        <v>92</v>
      </c>
      <c r="B123" s="202" t="s">
        <v>3186</v>
      </c>
      <c r="C123" s="73" t="s">
        <v>444</v>
      </c>
      <c r="D123" s="98" t="s">
        <v>3264</v>
      </c>
      <c r="E123" s="98" t="s">
        <v>69</v>
      </c>
      <c r="F123" s="98" t="s">
        <v>3265</v>
      </c>
      <c r="G123" s="101">
        <v>43664</v>
      </c>
      <c r="H123" s="98" t="s">
        <v>2496</v>
      </c>
      <c r="I123" s="101">
        <v>43817</v>
      </c>
      <c r="J123" s="99" t="s">
        <v>4342</v>
      </c>
      <c r="K123" s="99" t="s">
        <v>206</v>
      </c>
      <c r="L123" s="99" t="s">
        <v>179</v>
      </c>
      <c r="M123" s="100" t="s">
        <v>3266</v>
      </c>
      <c r="N123" s="100" t="s">
        <v>135</v>
      </c>
    </row>
    <row r="124" spans="1:14" x14ac:dyDescent="0.25">
      <c r="A124" s="154" t="s">
        <v>92</v>
      </c>
      <c r="B124" s="202" t="s">
        <v>3182</v>
      </c>
      <c r="C124" s="155" t="s">
        <v>444</v>
      </c>
      <c r="D124" s="154" t="s">
        <v>3267</v>
      </c>
      <c r="E124" s="154" t="s">
        <v>377</v>
      </c>
      <c r="F124" s="154" t="s">
        <v>3268</v>
      </c>
      <c r="G124" s="156">
        <v>43664</v>
      </c>
      <c r="H124" s="154" t="s">
        <v>2496</v>
      </c>
      <c r="I124" s="156">
        <v>43915</v>
      </c>
      <c r="J124" s="157" t="s">
        <v>4342</v>
      </c>
      <c r="K124" s="157" t="s">
        <v>153</v>
      </c>
      <c r="L124" s="157" t="s">
        <v>179</v>
      </c>
      <c r="M124" s="158" t="s">
        <v>3252</v>
      </c>
      <c r="N124" s="158" t="s">
        <v>152</v>
      </c>
    </row>
    <row r="125" spans="1:14" x14ac:dyDescent="0.25">
      <c r="A125" s="66" t="s">
        <v>43</v>
      </c>
      <c r="B125" s="202" t="s">
        <v>3155</v>
      </c>
      <c r="C125" s="163" t="s">
        <v>444</v>
      </c>
      <c r="D125" s="66" t="s">
        <v>3269</v>
      </c>
      <c r="E125" s="66" t="s">
        <v>246</v>
      </c>
      <c r="F125" s="66" t="s">
        <v>3270</v>
      </c>
      <c r="G125" s="164">
        <v>43665</v>
      </c>
      <c r="H125" s="66" t="s">
        <v>2496</v>
      </c>
      <c r="I125" s="164">
        <v>43795</v>
      </c>
      <c r="J125" s="165" t="s">
        <v>4342</v>
      </c>
      <c r="K125" s="165" t="s">
        <v>200</v>
      </c>
      <c r="L125" s="165" t="s">
        <v>179</v>
      </c>
      <c r="M125" s="166" t="s">
        <v>3027</v>
      </c>
      <c r="N125" s="166" t="s">
        <v>135</v>
      </c>
    </row>
    <row r="126" spans="1:14" x14ac:dyDescent="0.25">
      <c r="A126" s="97" t="s">
        <v>43</v>
      </c>
      <c r="B126" s="202" t="s">
        <v>3156</v>
      </c>
      <c r="C126" s="73" t="s">
        <v>444</v>
      </c>
      <c r="D126" s="98" t="s">
        <v>3271</v>
      </c>
      <c r="E126" s="98" t="s">
        <v>246</v>
      </c>
      <c r="F126" s="98" t="s">
        <v>3272</v>
      </c>
      <c r="G126" s="101">
        <v>43665</v>
      </c>
      <c r="H126" s="98" t="s">
        <v>2496</v>
      </c>
      <c r="I126" s="101">
        <v>43811</v>
      </c>
      <c r="J126" s="99" t="s">
        <v>4342</v>
      </c>
      <c r="K126" s="99" t="s">
        <v>153</v>
      </c>
      <c r="L126" s="99" t="s">
        <v>179</v>
      </c>
      <c r="M126" s="100" t="s">
        <v>3027</v>
      </c>
      <c r="N126" s="100" t="s">
        <v>135</v>
      </c>
    </row>
    <row r="127" spans="1:14" x14ac:dyDescent="0.25">
      <c r="A127" s="97" t="s">
        <v>335</v>
      </c>
      <c r="B127" s="202" t="s">
        <v>3366</v>
      </c>
      <c r="C127" s="163" t="s">
        <v>444</v>
      </c>
      <c r="D127" s="97" t="s">
        <v>3380</v>
      </c>
      <c r="E127" s="97" t="s">
        <v>388</v>
      </c>
      <c r="F127" s="97" t="s">
        <v>3381</v>
      </c>
      <c r="G127" s="169">
        <v>43668</v>
      </c>
      <c r="H127" s="97" t="s">
        <v>2496</v>
      </c>
      <c r="I127" s="169">
        <v>43741</v>
      </c>
      <c r="J127" s="170" t="s">
        <v>4342</v>
      </c>
      <c r="K127" s="170" t="s">
        <v>184</v>
      </c>
      <c r="L127" s="170" t="s">
        <v>179</v>
      </c>
      <c r="M127" s="171" t="s">
        <v>3382</v>
      </c>
      <c r="N127" s="171" t="s">
        <v>135</v>
      </c>
    </row>
    <row r="128" spans="1:14" x14ac:dyDescent="0.25">
      <c r="A128" s="66" t="s">
        <v>92</v>
      </c>
      <c r="B128" s="202" t="s">
        <v>3179</v>
      </c>
      <c r="C128" s="163" t="s">
        <v>444</v>
      </c>
      <c r="D128" s="66" t="s">
        <v>3273</v>
      </c>
      <c r="E128" s="66" t="s">
        <v>397</v>
      </c>
      <c r="F128" s="66" t="s">
        <v>3274</v>
      </c>
      <c r="G128" s="164">
        <v>43668</v>
      </c>
      <c r="H128" s="66" t="s">
        <v>2496</v>
      </c>
      <c r="I128" s="164">
        <v>43740</v>
      </c>
      <c r="J128" s="165" t="s">
        <v>4342</v>
      </c>
      <c r="K128" s="165" t="s">
        <v>200</v>
      </c>
      <c r="L128" s="165" t="s">
        <v>179</v>
      </c>
      <c r="M128" s="166" t="s">
        <v>2961</v>
      </c>
      <c r="N128" s="166" t="s">
        <v>135</v>
      </c>
    </row>
    <row r="129" spans="1:14" x14ac:dyDescent="0.25">
      <c r="A129" s="97" t="s">
        <v>92</v>
      </c>
      <c r="B129" s="202" t="s">
        <v>3181</v>
      </c>
      <c r="C129" s="73" t="s">
        <v>444</v>
      </c>
      <c r="D129" s="98" t="s">
        <v>3275</v>
      </c>
      <c r="E129" s="98" t="s">
        <v>395</v>
      </c>
      <c r="F129" s="98" t="s">
        <v>3276</v>
      </c>
      <c r="G129" s="101">
        <v>43669</v>
      </c>
      <c r="H129" s="98" t="s">
        <v>2496</v>
      </c>
      <c r="I129" s="101">
        <v>43838</v>
      </c>
      <c r="J129" s="99" t="s">
        <v>4342</v>
      </c>
      <c r="K129" s="99" t="s">
        <v>184</v>
      </c>
      <c r="L129" s="99" t="s">
        <v>2508</v>
      </c>
      <c r="M129" s="100" t="s">
        <v>2928</v>
      </c>
      <c r="N129" s="100" t="s">
        <v>135</v>
      </c>
    </row>
    <row r="130" spans="1:14" x14ac:dyDescent="0.25">
      <c r="A130" s="97" t="s">
        <v>3385</v>
      </c>
      <c r="B130" s="202" t="s">
        <v>3198</v>
      </c>
      <c r="C130" s="73" t="s">
        <v>444</v>
      </c>
      <c r="D130" s="98" t="s">
        <v>3277</v>
      </c>
      <c r="E130" s="98" t="s">
        <v>4300</v>
      </c>
      <c r="F130" s="98" t="s">
        <v>3061</v>
      </c>
      <c r="G130" s="101">
        <v>43669</v>
      </c>
      <c r="H130" s="98" t="s">
        <v>2496</v>
      </c>
      <c r="I130" s="101">
        <v>43732</v>
      </c>
      <c r="J130" s="99" t="s">
        <v>4342</v>
      </c>
      <c r="K130" s="99" t="s">
        <v>2736</v>
      </c>
      <c r="L130" s="99" t="s">
        <v>179</v>
      </c>
      <c r="M130" s="100" t="s">
        <v>3062</v>
      </c>
      <c r="N130" s="100" t="s">
        <v>135</v>
      </c>
    </row>
    <row r="131" spans="1:14" x14ac:dyDescent="0.25">
      <c r="A131" s="66" t="s">
        <v>92</v>
      </c>
      <c r="B131" s="202" t="s">
        <v>3188</v>
      </c>
      <c r="C131" s="163" t="s">
        <v>444</v>
      </c>
      <c r="D131" s="66" t="s">
        <v>3278</v>
      </c>
      <c r="E131" s="66" t="s">
        <v>254</v>
      </c>
      <c r="F131" s="66" t="s">
        <v>3279</v>
      </c>
      <c r="G131" s="164">
        <v>43670</v>
      </c>
      <c r="H131" s="66" t="s">
        <v>2503</v>
      </c>
      <c r="I131" s="164">
        <v>43732</v>
      </c>
      <c r="J131" s="165" t="s">
        <v>4342</v>
      </c>
      <c r="K131" s="165" t="s">
        <v>2736</v>
      </c>
      <c r="L131" s="165" t="s">
        <v>179</v>
      </c>
      <c r="M131" s="166" t="s">
        <v>3280</v>
      </c>
      <c r="N131" s="166" t="s">
        <v>152</v>
      </c>
    </row>
    <row r="132" spans="1:14" x14ac:dyDescent="0.25">
      <c r="A132" s="66" t="s">
        <v>43</v>
      </c>
      <c r="B132" s="202" t="s">
        <v>3158</v>
      </c>
      <c r="C132" s="163" t="s">
        <v>444</v>
      </c>
      <c r="D132" s="66" t="s">
        <v>3530</v>
      </c>
      <c r="E132" s="66" t="s">
        <v>246</v>
      </c>
      <c r="F132" s="66" t="s">
        <v>3281</v>
      </c>
      <c r="G132" s="164">
        <v>43598</v>
      </c>
      <c r="H132" s="66" t="s">
        <v>2502</v>
      </c>
      <c r="I132" s="164">
        <v>44154</v>
      </c>
      <c r="J132" s="165" t="s">
        <v>4343</v>
      </c>
      <c r="K132" s="165" t="s">
        <v>203</v>
      </c>
      <c r="L132" s="165" t="s">
        <v>179</v>
      </c>
      <c r="M132" s="166" t="s">
        <v>3282</v>
      </c>
      <c r="N132" s="166" t="s">
        <v>152</v>
      </c>
    </row>
    <row r="133" spans="1:14" x14ac:dyDescent="0.25">
      <c r="A133" s="66" t="s">
        <v>86</v>
      </c>
      <c r="B133" s="202" t="s">
        <v>3167</v>
      </c>
      <c r="C133" s="163" t="s">
        <v>444</v>
      </c>
      <c r="D133" s="66" t="s">
        <v>3283</v>
      </c>
      <c r="E133" s="66" t="s">
        <v>387</v>
      </c>
      <c r="F133" s="66" t="s">
        <v>2942</v>
      </c>
      <c r="G133" s="164">
        <v>43676</v>
      </c>
      <c r="H133" s="66" t="s">
        <v>2496</v>
      </c>
      <c r="I133" s="164">
        <v>43880</v>
      </c>
      <c r="J133" s="165" t="s">
        <v>4342</v>
      </c>
      <c r="K133" s="165" t="s">
        <v>184</v>
      </c>
      <c r="L133" s="165" t="s">
        <v>179</v>
      </c>
      <c r="M133" s="166" t="s">
        <v>2901</v>
      </c>
      <c r="N133" s="166" t="s">
        <v>152</v>
      </c>
    </row>
    <row r="134" spans="1:14" x14ac:dyDescent="0.25">
      <c r="A134" s="206" t="s">
        <v>118</v>
      </c>
      <c r="B134" s="202" t="s">
        <v>3359</v>
      </c>
      <c r="C134" s="207" t="s">
        <v>444</v>
      </c>
      <c r="D134" s="206" t="s">
        <v>3392</v>
      </c>
      <c r="E134" s="206" t="s">
        <v>3393</v>
      </c>
      <c r="F134" s="206" t="s">
        <v>3394</v>
      </c>
      <c r="G134" s="208">
        <v>43676</v>
      </c>
      <c r="H134" s="206" t="s">
        <v>2496</v>
      </c>
      <c r="I134" s="208">
        <v>43780</v>
      </c>
      <c r="J134" s="209" t="s">
        <v>4342</v>
      </c>
      <c r="K134" s="209" t="s">
        <v>200</v>
      </c>
      <c r="L134" s="209" t="s">
        <v>179</v>
      </c>
      <c r="M134" s="210" t="s">
        <v>3085</v>
      </c>
      <c r="N134" s="210" t="s">
        <v>152</v>
      </c>
    </row>
    <row r="135" spans="1:14" x14ac:dyDescent="0.25">
      <c r="A135" s="97" t="s">
        <v>118</v>
      </c>
      <c r="B135" s="202" t="s">
        <v>3360</v>
      </c>
      <c r="C135" s="73" t="s">
        <v>444</v>
      </c>
      <c r="D135" s="98" t="s">
        <v>3395</v>
      </c>
      <c r="E135" s="98" t="s">
        <v>3397</v>
      </c>
      <c r="F135" s="98" t="s">
        <v>179</v>
      </c>
      <c r="G135" s="101">
        <v>43677</v>
      </c>
      <c r="H135" s="98" t="s">
        <v>2502</v>
      </c>
      <c r="I135" s="101">
        <v>44154</v>
      </c>
      <c r="J135" s="99" t="s">
        <v>4343</v>
      </c>
      <c r="K135" s="99" t="s">
        <v>153</v>
      </c>
      <c r="L135" s="99" t="s">
        <v>179</v>
      </c>
      <c r="M135" s="100" t="s">
        <v>3398</v>
      </c>
      <c r="N135" s="100" t="s">
        <v>152</v>
      </c>
    </row>
    <row r="136" spans="1:14" x14ac:dyDescent="0.25">
      <c r="A136" s="97" t="s">
        <v>117</v>
      </c>
      <c r="B136" s="202" t="s">
        <v>3212</v>
      </c>
      <c r="C136" s="73" t="s">
        <v>444</v>
      </c>
      <c r="D136" s="98" t="s">
        <v>3287</v>
      </c>
      <c r="E136" s="98" t="s">
        <v>386</v>
      </c>
      <c r="F136" s="98" t="s">
        <v>3288</v>
      </c>
      <c r="G136" s="101">
        <v>43677</v>
      </c>
      <c r="H136" s="98" t="s">
        <v>2496</v>
      </c>
      <c r="I136" s="101">
        <v>43739</v>
      </c>
      <c r="J136" s="99" t="s">
        <v>4342</v>
      </c>
      <c r="K136" s="99" t="s">
        <v>204</v>
      </c>
      <c r="L136" s="99" t="s">
        <v>179</v>
      </c>
      <c r="M136" s="100" t="s">
        <v>3001</v>
      </c>
      <c r="N136" s="100" t="s">
        <v>135</v>
      </c>
    </row>
    <row r="137" spans="1:14" x14ac:dyDescent="0.25">
      <c r="A137" s="97" t="s">
        <v>117</v>
      </c>
      <c r="B137" s="202" t="s">
        <v>3206</v>
      </c>
      <c r="C137" s="73" t="s">
        <v>444</v>
      </c>
      <c r="D137" s="98" t="s">
        <v>3289</v>
      </c>
      <c r="E137" s="98" t="s">
        <v>386</v>
      </c>
      <c r="F137" s="98" t="s">
        <v>3290</v>
      </c>
      <c r="G137" s="101">
        <v>43677</v>
      </c>
      <c r="H137" s="98" t="s">
        <v>2496</v>
      </c>
      <c r="I137" s="101">
        <v>44104</v>
      </c>
      <c r="J137" s="99" t="s">
        <v>4343</v>
      </c>
      <c r="K137" s="99" t="s">
        <v>200</v>
      </c>
      <c r="L137" s="99" t="s">
        <v>179</v>
      </c>
      <c r="M137" s="100" t="s">
        <v>3971</v>
      </c>
      <c r="N137" s="100" t="s">
        <v>152</v>
      </c>
    </row>
    <row r="138" spans="1:14" x14ac:dyDescent="0.25">
      <c r="A138" s="97" t="s">
        <v>117</v>
      </c>
      <c r="B138" s="202" t="s">
        <v>3204</v>
      </c>
      <c r="C138" s="73" t="s">
        <v>444</v>
      </c>
      <c r="D138" s="98" t="s">
        <v>3291</v>
      </c>
      <c r="E138" s="98" t="s">
        <v>386</v>
      </c>
      <c r="F138" s="98" t="s">
        <v>3292</v>
      </c>
      <c r="G138" s="101">
        <v>43682</v>
      </c>
      <c r="H138" s="98" t="s">
        <v>2503</v>
      </c>
      <c r="I138" s="101">
        <v>43795</v>
      </c>
      <c r="J138" s="99" t="s">
        <v>4342</v>
      </c>
      <c r="K138" s="99" t="s">
        <v>184</v>
      </c>
      <c r="L138" s="99" t="s">
        <v>179</v>
      </c>
      <c r="M138" s="100" t="s">
        <v>3001</v>
      </c>
      <c r="N138" s="100" t="s">
        <v>135</v>
      </c>
    </row>
    <row r="139" spans="1:14" x14ac:dyDescent="0.25">
      <c r="A139" s="66" t="s">
        <v>117</v>
      </c>
      <c r="B139" s="202" t="s">
        <v>3208</v>
      </c>
      <c r="C139" s="163" t="s">
        <v>444</v>
      </c>
      <c r="D139" s="66" t="s">
        <v>3293</v>
      </c>
      <c r="E139" s="66" t="s">
        <v>424</v>
      </c>
      <c r="F139" s="66" t="s">
        <v>3294</v>
      </c>
      <c r="G139" s="164">
        <v>43682</v>
      </c>
      <c r="H139" s="66" t="s">
        <v>2496</v>
      </c>
      <c r="I139" s="164">
        <v>43736</v>
      </c>
      <c r="J139" s="165" t="s">
        <v>4342</v>
      </c>
      <c r="K139" s="165" t="s">
        <v>153</v>
      </c>
      <c r="L139" s="165" t="s">
        <v>179</v>
      </c>
      <c r="M139" s="166" t="s">
        <v>3000</v>
      </c>
      <c r="N139" s="166" t="s">
        <v>135</v>
      </c>
    </row>
    <row r="140" spans="1:14" x14ac:dyDescent="0.25">
      <c r="A140" s="154" t="s">
        <v>92</v>
      </c>
      <c r="B140" s="202" t="s">
        <v>3178</v>
      </c>
      <c r="C140" s="155" t="s">
        <v>444</v>
      </c>
      <c r="D140" s="154" t="s">
        <v>3295</v>
      </c>
      <c r="E140" s="154" t="s">
        <v>377</v>
      </c>
      <c r="F140" s="154" t="s">
        <v>3296</v>
      </c>
      <c r="G140" s="156">
        <v>43683</v>
      </c>
      <c r="H140" s="154" t="s">
        <v>2496</v>
      </c>
      <c r="I140" s="156">
        <v>43944</v>
      </c>
      <c r="J140" s="157" t="s">
        <v>4342</v>
      </c>
      <c r="K140" s="157" t="s">
        <v>184</v>
      </c>
      <c r="L140" s="157" t="s">
        <v>179</v>
      </c>
      <c r="M140" s="158" t="s">
        <v>3297</v>
      </c>
      <c r="N140" s="158" t="s">
        <v>152</v>
      </c>
    </row>
    <row r="141" spans="1:14" x14ac:dyDescent="0.25">
      <c r="A141" s="66" t="s">
        <v>43</v>
      </c>
      <c r="B141" s="202" t="s">
        <v>3159</v>
      </c>
      <c r="C141" s="163" t="s">
        <v>444</v>
      </c>
      <c r="D141" s="66" t="s">
        <v>3298</v>
      </c>
      <c r="E141" s="66" t="s">
        <v>784</v>
      </c>
      <c r="F141" s="66" t="s">
        <v>3299</v>
      </c>
      <c r="G141" s="164">
        <v>43685</v>
      </c>
      <c r="H141" s="66" t="s">
        <v>2496</v>
      </c>
      <c r="I141" s="164">
        <v>43725</v>
      </c>
      <c r="J141" s="165" t="s">
        <v>4342</v>
      </c>
      <c r="K141" s="165" t="s">
        <v>204</v>
      </c>
      <c r="L141" s="165" t="s">
        <v>179</v>
      </c>
      <c r="M141" s="166" t="s">
        <v>2871</v>
      </c>
      <c r="N141" s="166" t="s">
        <v>135</v>
      </c>
    </row>
    <row r="142" spans="1:14" x14ac:dyDescent="0.25">
      <c r="A142" s="206" t="s">
        <v>43</v>
      </c>
      <c r="B142" s="211" t="s">
        <v>3162</v>
      </c>
      <c r="C142" s="207" t="s">
        <v>444</v>
      </c>
      <c r="D142" s="206" t="s">
        <v>3300</v>
      </c>
      <c r="E142" s="206" t="s">
        <v>246</v>
      </c>
      <c r="F142" s="206" t="s">
        <v>3301</v>
      </c>
      <c r="G142" s="208">
        <v>42688</v>
      </c>
      <c r="H142" s="206" t="s">
        <v>2837</v>
      </c>
      <c r="I142" s="208">
        <v>44154</v>
      </c>
      <c r="J142" s="209" t="s">
        <v>4343</v>
      </c>
      <c r="K142" s="209" t="s">
        <v>2736</v>
      </c>
      <c r="L142" s="209" t="s">
        <v>179</v>
      </c>
      <c r="M142" s="210" t="s">
        <v>2872</v>
      </c>
      <c r="N142" s="210" t="s">
        <v>152</v>
      </c>
    </row>
    <row r="143" spans="1:14" x14ac:dyDescent="0.25">
      <c r="A143" s="97" t="s">
        <v>382</v>
      </c>
      <c r="B143" s="202" t="s">
        <v>3165</v>
      </c>
      <c r="C143" s="73" t="s">
        <v>444</v>
      </c>
      <c r="D143" s="98" t="s">
        <v>3302</v>
      </c>
      <c r="E143" s="98" t="s">
        <v>2873</v>
      </c>
      <c r="F143" s="98" t="s">
        <v>2897</v>
      </c>
      <c r="G143" s="101">
        <v>43686</v>
      </c>
      <c r="H143" s="98" t="s">
        <v>2496</v>
      </c>
      <c r="I143" s="101">
        <v>43739</v>
      </c>
      <c r="J143" s="99" t="s">
        <v>4342</v>
      </c>
      <c r="K143" s="99" t="s">
        <v>184</v>
      </c>
      <c r="L143" s="99" t="s">
        <v>179</v>
      </c>
      <c r="M143" s="100" t="s">
        <v>2947</v>
      </c>
      <c r="N143" s="100" t="s">
        <v>135</v>
      </c>
    </row>
    <row r="144" spans="1:14" x14ac:dyDescent="0.25">
      <c r="A144" s="97" t="s">
        <v>43</v>
      </c>
      <c r="B144" s="202" t="s">
        <v>3152</v>
      </c>
      <c r="C144" s="73" t="s">
        <v>444</v>
      </c>
      <c r="D144" s="98" t="s">
        <v>3303</v>
      </c>
      <c r="E144" s="98" t="s">
        <v>246</v>
      </c>
      <c r="F144" s="98" t="s">
        <v>3304</v>
      </c>
      <c r="G144" s="101">
        <v>43686</v>
      </c>
      <c r="H144" s="98" t="s">
        <v>2496</v>
      </c>
      <c r="I144" s="101">
        <v>43889</v>
      </c>
      <c r="J144" s="99" t="s">
        <v>4342</v>
      </c>
      <c r="K144" s="99" t="s">
        <v>184</v>
      </c>
      <c r="L144" s="99" t="s">
        <v>179</v>
      </c>
      <c r="M144" s="100" t="s">
        <v>3305</v>
      </c>
      <c r="N144" s="100" t="s">
        <v>152</v>
      </c>
    </row>
    <row r="145" spans="1:14" x14ac:dyDescent="0.25">
      <c r="A145" s="97" t="s">
        <v>3399</v>
      </c>
      <c r="B145" s="202" t="s">
        <v>3361</v>
      </c>
      <c r="C145" s="163" t="s">
        <v>444</v>
      </c>
      <c r="D145" s="97" t="s">
        <v>3387</v>
      </c>
      <c r="E145" s="97" t="s">
        <v>228</v>
      </c>
      <c r="F145" s="97" t="s">
        <v>2851</v>
      </c>
      <c r="G145" s="169">
        <v>43689</v>
      </c>
      <c r="H145" s="97" t="s">
        <v>2503</v>
      </c>
      <c r="I145" s="169">
        <v>43812</v>
      </c>
      <c r="J145" s="170" t="s">
        <v>4342</v>
      </c>
      <c r="K145" s="170" t="s">
        <v>3420</v>
      </c>
      <c r="L145" s="170" t="s">
        <v>179</v>
      </c>
      <c r="M145" s="171" t="s">
        <v>3389</v>
      </c>
      <c r="N145" s="171" t="s">
        <v>152</v>
      </c>
    </row>
    <row r="146" spans="1:14" x14ac:dyDescent="0.25">
      <c r="A146" s="172" t="s">
        <v>92</v>
      </c>
      <c r="B146" s="202" t="s">
        <v>3177</v>
      </c>
      <c r="C146" s="173" t="s">
        <v>444</v>
      </c>
      <c r="D146" s="172" t="s">
        <v>3306</v>
      </c>
      <c r="E146" s="172" t="s">
        <v>409</v>
      </c>
      <c r="F146" s="172" t="s">
        <v>3307</v>
      </c>
      <c r="G146" s="174">
        <v>43690</v>
      </c>
      <c r="H146" s="172" t="s">
        <v>2496</v>
      </c>
      <c r="I146" s="174">
        <v>43735</v>
      </c>
      <c r="J146" s="175" t="s">
        <v>4342</v>
      </c>
      <c r="K146" s="175" t="s">
        <v>184</v>
      </c>
      <c r="L146" s="175" t="s">
        <v>179</v>
      </c>
      <c r="M146" s="176" t="s">
        <v>2946</v>
      </c>
      <c r="N146" s="176" t="s">
        <v>135</v>
      </c>
    </row>
    <row r="147" spans="1:14" x14ac:dyDescent="0.25">
      <c r="A147" s="97" t="s">
        <v>335</v>
      </c>
      <c r="B147" s="202" t="s">
        <v>3367</v>
      </c>
      <c r="C147" s="73" t="s">
        <v>444</v>
      </c>
      <c r="D147" s="98" t="s">
        <v>3383</v>
      </c>
      <c r="E147" s="98" t="s">
        <v>388</v>
      </c>
      <c r="F147" s="98" t="s">
        <v>3384</v>
      </c>
      <c r="G147" s="101">
        <v>43683</v>
      </c>
      <c r="H147" s="98" t="s">
        <v>2496</v>
      </c>
      <c r="I147" s="101">
        <v>43794</v>
      </c>
      <c r="J147" s="99" t="s">
        <v>4342</v>
      </c>
      <c r="K147" s="99" t="s">
        <v>200</v>
      </c>
      <c r="L147" s="99" t="s">
        <v>179</v>
      </c>
      <c r="M147" s="100" t="s">
        <v>2974</v>
      </c>
      <c r="N147" s="100" t="s">
        <v>135</v>
      </c>
    </row>
    <row r="148" spans="1:14" x14ac:dyDescent="0.25">
      <c r="A148" s="97" t="s">
        <v>92</v>
      </c>
      <c r="B148" s="202" t="s">
        <v>3180</v>
      </c>
      <c r="C148" s="73" t="s">
        <v>444</v>
      </c>
      <c r="D148" s="98" t="s">
        <v>3308</v>
      </c>
      <c r="E148" s="98" t="s">
        <v>397</v>
      </c>
      <c r="F148" s="98" t="s">
        <v>3309</v>
      </c>
      <c r="G148" s="101">
        <v>43692</v>
      </c>
      <c r="H148" s="98" t="s">
        <v>2496</v>
      </c>
      <c r="I148" s="101">
        <v>43844</v>
      </c>
      <c r="J148" s="99" t="s">
        <v>4342</v>
      </c>
      <c r="K148" s="99" t="s">
        <v>200</v>
      </c>
      <c r="L148" s="99" t="s">
        <v>179</v>
      </c>
      <c r="M148" s="100" t="s">
        <v>3310</v>
      </c>
      <c r="N148" s="100" t="s">
        <v>152</v>
      </c>
    </row>
    <row r="149" spans="1:14" x14ac:dyDescent="0.25">
      <c r="A149" s="97" t="s">
        <v>86</v>
      </c>
      <c r="B149" s="202" t="s">
        <v>3174</v>
      </c>
      <c r="C149" s="73" t="s">
        <v>444</v>
      </c>
      <c r="D149" s="98" t="s">
        <v>3311</v>
      </c>
      <c r="E149" s="98" t="s">
        <v>835</v>
      </c>
      <c r="F149" s="98" t="s">
        <v>3312</v>
      </c>
      <c r="G149" s="101">
        <v>43692</v>
      </c>
      <c r="H149" s="98" t="s">
        <v>2496</v>
      </c>
      <c r="I149" s="101">
        <v>43795</v>
      </c>
      <c r="J149" s="99" t="s">
        <v>4342</v>
      </c>
      <c r="K149" s="99" t="s">
        <v>207</v>
      </c>
      <c r="L149" s="99" t="s">
        <v>179</v>
      </c>
      <c r="M149" s="100" t="s">
        <v>2916</v>
      </c>
      <c r="N149" s="100" t="s">
        <v>135</v>
      </c>
    </row>
    <row r="150" spans="1:14" x14ac:dyDescent="0.25">
      <c r="A150" s="97" t="s">
        <v>3385</v>
      </c>
      <c r="B150" s="202" t="s">
        <v>3195</v>
      </c>
      <c r="C150" s="73" t="s">
        <v>444</v>
      </c>
      <c r="D150" s="98" t="s">
        <v>3313</v>
      </c>
      <c r="E150" s="98" t="s">
        <v>383</v>
      </c>
      <c r="F150" s="98" t="s">
        <v>3314</v>
      </c>
      <c r="G150" s="101">
        <v>43641</v>
      </c>
      <c r="H150" s="98" t="s">
        <v>2496</v>
      </c>
      <c r="I150" s="101">
        <v>43844</v>
      </c>
      <c r="J150" s="99" t="s">
        <v>4342</v>
      </c>
      <c r="K150" s="99" t="s">
        <v>184</v>
      </c>
      <c r="L150" s="99" t="s">
        <v>179</v>
      </c>
      <c r="M150" s="100" t="s">
        <v>2875</v>
      </c>
      <c r="N150" s="100" t="s">
        <v>152</v>
      </c>
    </row>
    <row r="151" spans="1:14" x14ac:dyDescent="0.25">
      <c r="A151" s="97" t="s">
        <v>155</v>
      </c>
      <c r="B151" s="202" t="s">
        <v>3194</v>
      </c>
      <c r="C151" s="73" t="s">
        <v>444</v>
      </c>
      <c r="D151" s="98" t="s">
        <v>3315</v>
      </c>
      <c r="E151" s="98" t="s">
        <v>4299</v>
      </c>
      <c r="F151" s="98" t="s">
        <v>3285</v>
      </c>
      <c r="G151" s="101">
        <v>43696</v>
      </c>
      <c r="H151" s="98" t="s">
        <v>2496</v>
      </c>
      <c r="I151" s="101">
        <v>43724</v>
      </c>
      <c r="J151" s="99" t="s">
        <v>4342</v>
      </c>
      <c r="K151" s="99" t="s">
        <v>3216</v>
      </c>
      <c r="L151" s="99" t="s">
        <v>179</v>
      </c>
      <c r="M151" s="100" t="s">
        <v>3316</v>
      </c>
      <c r="N151" s="100" t="s">
        <v>135</v>
      </c>
    </row>
    <row r="152" spans="1:14" x14ac:dyDescent="0.25">
      <c r="A152" s="159" t="s">
        <v>92</v>
      </c>
      <c r="B152" s="202" t="s">
        <v>3190</v>
      </c>
      <c r="C152" s="155" t="s">
        <v>444</v>
      </c>
      <c r="D152" s="159" t="s">
        <v>3317</v>
      </c>
      <c r="E152" s="159" t="s">
        <v>2873</v>
      </c>
      <c r="F152" s="159" t="s">
        <v>3318</v>
      </c>
      <c r="G152" s="160">
        <v>43696</v>
      </c>
      <c r="H152" s="159" t="s">
        <v>2503</v>
      </c>
      <c r="I152" s="160">
        <v>43734</v>
      </c>
      <c r="J152" s="161" t="s">
        <v>4342</v>
      </c>
      <c r="K152" s="161" t="s">
        <v>2812</v>
      </c>
      <c r="L152" s="161" t="s">
        <v>179</v>
      </c>
      <c r="M152" s="162" t="s">
        <v>2937</v>
      </c>
      <c r="N152" s="162" t="s">
        <v>152</v>
      </c>
    </row>
    <row r="153" spans="1:14" x14ac:dyDescent="0.25">
      <c r="A153" s="97" t="s">
        <v>86</v>
      </c>
      <c r="B153" s="202" t="s">
        <v>3171</v>
      </c>
      <c r="C153" s="163" t="s">
        <v>444</v>
      </c>
      <c r="D153" s="97" t="s">
        <v>3319</v>
      </c>
      <c r="E153" s="97" t="s">
        <v>399</v>
      </c>
      <c r="F153" s="97" t="s">
        <v>112</v>
      </c>
      <c r="G153" s="169">
        <v>43697</v>
      </c>
      <c r="H153" s="97" t="s">
        <v>2496</v>
      </c>
      <c r="I153" s="169">
        <v>43742</v>
      </c>
      <c r="J153" s="170" t="s">
        <v>4342</v>
      </c>
      <c r="K153" s="170" t="s">
        <v>203</v>
      </c>
      <c r="L153" s="170" t="s">
        <v>179</v>
      </c>
      <c r="M153" s="171" t="s">
        <v>3320</v>
      </c>
      <c r="N153" s="171" t="s">
        <v>135</v>
      </c>
    </row>
    <row r="154" spans="1:14" x14ac:dyDescent="0.25">
      <c r="A154" s="66" t="s">
        <v>21</v>
      </c>
      <c r="B154" s="202" t="s">
        <v>3151</v>
      </c>
      <c r="C154" s="163" t="s">
        <v>444</v>
      </c>
      <c r="D154" s="66" t="s">
        <v>3321</v>
      </c>
      <c r="E154" s="66" t="s">
        <v>280</v>
      </c>
      <c r="F154" s="66" t="s">
        <v>3322</v>
      </c>
      <c r="G154" s="164">
        <v>43697</v>
      </c>
      <c r="H154" s="66" t="s">
        <v>2503</v>
      </c>
      <c r="I154" s="164">
        <v>43795</v>
      </c>
      <c r="J154" s="165" t="s">
        <v>4342</v>
      </c>
      <c r="K154" s="165" t="s">
        <v>2736</v>
      </c>
      <c r="L154" s="165" t="s">
        <v>179</v>
      </c>
      <c r="M154" s="166" t="s">
        <v>2839</v>
      </c>
      <c r="N154" s="166" t="s">
        <v>152</v>
      </c>
    </row>
    <row r="155" spans="1:14" x14ac:dyDescent="0.25">
      <c r="A155" s="154" t="s">
        <v>86</v>
      </c>
      <c r="B155" s="202" t="s">
        <v>3175</v>
      </c>
      <c r="C155" s="155" t="s">
        <v>444</v>
      </c>
      <c r="D155" s="154" t="s">
        <v>3323</v>
      </c>
      <c r="E155" s="154" t="s">
        <v>147</v>
      </c>
      <c r="F155" s="154" t="s">
        <v>3324</v>
      </c>
      <c r="G155" s="156">
        <v>43699</v>
      </c>
      <c r="H155" s="154" t="s">
        <v>2496</v>
      </c>
      <c r="I155" s="156">
        <v>43726</v>
      </c>
      <c r="J155" s="157" t="s">
        <v>4342</v>
      </c>
      <c r="K155" s="157" t="s">
        <v>208</v>
      </c>
      <c r="L155" s="157" t="s">
        <v>179</v>
      </c>
      <c r="M155" s="158" t="s">
        <v>2903</v>
      </c>
      <c r="N155" s="158" t="s">
        <v>135</v>
      </c>
    </row>
    <row r="156" spans="1:14" x14ac:dyDescent="0.25">
      <c r="A156" s="97" t="s">
        <v>92</v>
      </c>
      <c r="B156" s="202" t="s">
        <v>3672</v>
      </c>
      <c r="C156" s="73" t="s">
        <v>444</v>
      </c>
      <c r="D156" s="98" t="s">
        <v>3673</v>
      </c>
      <c r="E156" s="98" t="s">
        <v>377</v>
      </c>
      <c r="F156" s="98" t="s">
        <v>3263</v>
      </c>
      <c r="G156" s="101">
        <v>43705</v>
      </c>
      <c r="H156" s="98" t="s">
        <v>2496</v>
      </c>
      <c r="I156" s="101">
        <v>43867</v>
      </c>
      <c r="J156" s="99" t="s">
        <v>4342</v>
      </c>
      <c r="K156" s="99" t="s">
        <v>266</v>
      </c>
      <c r="L156" s="99" t="s">
        <v>179</v>
      </c>
      <c r="M156" s="100" t="s">
        <v>3252</v>
      </c>
      <c r="N156" s="100" t="s">
        <v>135</v>
      </c>
    </row>
    <row r="157" spans="1:14" x14ac:dyDescent="0.25">
      <c r="A157" s="97" t="s">
        <v>43</v>
      </c>
      <c r="B157" s="202" t="s">
        <v>3153</v>
      </c>
      <c r="C157" s="73" t="s">
        <v>444</v>
      </c>
      <c r="D157" s="98" t="s">
        <v>3325</v>
      </c>
      <c r="E157" s="98" t="s">
        <v>784</v>
      </c>
      <c r="F157" s="98" t="s">
        <v>3326</v>
      </c>
      <c r="G157" s="101">
        <v>43706</v>
      </c>
      <c r="H157" s="98" t="s">
        <v>2496</v>
      </c>
      <c r="I157" s="101">
        <v>43734</v>
      </c>
      <c r="J157" s="99" t="s">
        <v>4342</v>
      </c>
      <c r="K157" s="99" t="s">
        <v>184</v>
      </c>
      <c r="L157" s="99" t="s">
        <v>179</v>
      </c>
      <c r="M157" s="100" t="s">
        <v>2878</v>
      </c>
      <c r="N157" s="100" t="s">
        <v>135</v>
      </c>
    </row>
    <row r="158" spans="1:14" x14ac:dyDescent="0.25">
      <c r="A158" s="66" t="s">
        <v>86</v>
      </c>
      <c r="B158" s="202" t="s">
        <v>3617</v>
      </c>
      <c r="C158" s="163" t="s">
        <v>444</v>
      </c>
      <c r="D158" s="66" t="s">
        <v>3618</v>
      </c>
      <c r="E158" s="66" t="s">
        <v>402</v>
      </c>
      <c r="F158" s="66" t="s">
        <v>3619</v>
      </c>
      <c r="G158" s="164">
        <v>43712</v>
      </c>
      <c r="H158" s="66" t="s">
        <v>2496</v>
      </c>
      <c r="I158" s="164">
        <v>43845</v>
      </c>
      <c r="J158" s="165" t="s">
        <v>4342</v>
      </c>
      <c r="K158" s="165" t="s">
        <v>203</v>
      </c>
      <c r="L158" s="165" t="s">
        <v>179</v>
      </c>
      <c r="M158" s="166" t="s">
        <v>3320</v>
      </c>
      <c r="N158" s="166" t="s">
        <v>135</v>
      </c>
    </row>
    <row r="159" spans="1:14" x14ac:dyDescent="0.25">
      <c r="A159" s="97" t="s">
        <v>92</v>
      </c>
      <c r="B159" s="202" t="s">
        <v>3703</v>
      </c>
      <c r="C159" s="73" t="s">
        <v>444</v>
      </c>
      <c r="D159" s="98" t="s">
        <v>3704</v>
      </c>
      <c r="E159" s="98" t="s">
        <v>407</v>
      </c>
      <c r="F159" s="98" t="s">
        <v>3705</v>
      </c>
      <c r="G159" s="101">
        <v>43712</v>
      </c>
      <c r="H159" s="98" t="s">
        <v>2496</v>
      </c>
      <c r="I159" s="101">
        <v>43812</v>
      </c>
      <c r="J159" s="99" t="s">
        <v>4342</v>
      </c>
      <c r="K159" s="99" t="s">
        <v>207</v>
      </c>
      <c r="L159" s="99" t="s">
        <v>179</v>
      </c>
      <c r="M159" s="100" t="s">
        <v>2931</v>
      </c>
      <c r="N159" s="100" t="s">
        <v>135</v>
      </c>
    </row>
    <row r="160" spans="1:14" x14ac:dyDescent="0.25">
      <c r="A160" s="97" t="s">
        <v>3385</v>
      </c>
      <c r="B160" s="202" t="s">
        <v>3197</v>
      </c>
      <c r="C160" s="73" t="s">
        <v>444</v>
      </c>
      <c r="D160" s="98" t="s">
        <v>3327</v>
      </c>
      <c r="E160" s="98" t="s">
        <v>737</v>
      </c>
      <c r="F160" s="98" t="s">
        <v>179</v>
      </c>
      <c r="G160" s="101">
        <v>43713</v>
      </c>
      <c r="H160" s="98" t="s">
        <v>2496</v>
      </c>
      <c r="I160" s="101">
        <v>43726</v>
      </c>
      <c r="J160" s="99" t="s">
        <v>4342</v>
      </c>
      <c r="K160" s="99" t="s">
        <v>2736</v>
      </c>
      <c r="L160" s="99" t="s">
        <v>179</v>
      </c>
      <c r="M160" s="100" t="s">
        <v>3328</v>
      </c>
      <c r="N160" s="100" t="s">
        <v>468</v>
      </c>
    </row>
    <row r="161" spans="1:14" x14ac:dyDescent="0.25">
      <c r="A161" s="97" t="s">
        <v>3385</v>
      </c>
      <c r="B161" s="202" t="s">
        <v>3199</v>
      </c>
      <c r="C161" s="73" t="s">
        <v>444</v>
      </c>
      <c r="D161" s="98" t="s">
        <v>3329</v>
      </c>
      <c r="E161" s="98" t="s">
        <v>227</v>
      </c>
      <c r="F161" s="98" t="s">
        <v>3330</v>
      </c>
      <c r="G161" s="101">
        <v>43713</v>
      </c>
      <c r="H161" s="98" t="s">
        <v>2496</v>
      </c>
      <c r="I161" s="101">
        <v>43726</v>
      </c>
      <c r="J161" s="99" t="s">
        <v>4342</v>
      </c>
      <c r="K161" s="99" t="s">
        <v>2737</v>
      </c>
      <c r="L161" s="99" t="s">
        <v>179</v>
      </c>
      <c r="M161" s="100" t="s">
        <v>3328</v>
      </c>
      <c r="N161" s="100" t="s">
        <v>468</v>
      </c>
    </row>
    <row r="162" spans="1:14" x14ac:dyDescent="0.25">
      <c r="A162" s="97" t="s">
        <v>3385</v>
      </c>
      <c r="B162" s="202" t="s">
        <v>3200</v>
      </c>
      <c r="C162" s="73" t="s">
        <v>444</v>
      </c>
      <c r="D162" s="98" t="s">
        <v>3331</v>
      </c>
      <c r="E162" s="98" t="s">
        <v>227</v>
      </c>
      <c r="F162" s="98" t="s">
        <v>3330</v>
      </c>
      <c r="G162" s="101">
        <v>43713</v>
      </c>
      <c r="H162" s="98" t="s">
        <v>2496</v>
      </c>
      <c r="I162" s="101">
        <v>43726</v>
      </c>
      <c r="J162" s="99" t="s">
        <v>4342</v>
      </c>
      <c r="K162" s="99" t="s">
        <v>2812</v>
      </c>
      <c r="L162" s="99" t="s">
        <v>179</v>
      </c>
      <c r="M162" s="100" t="s">
        <v>3328</v>
      </c>
      <c r="N162" s="100" t="s">
        <v>468</v>
      </c>
    </row>
    <row r="163" spans="1:14" x14ac:dyDescent="0.25">
      <c r="A163" s="97" t="s">
        <v>3385</v>
      </c>
      <c r="B163" s="202" t="s">
        <v>3201</v>
      </c>
      <c r="C163" s="73" t="s">
        <v>444</v>
      </c>
      <c r="D163" s="98" t="s">
        <v>3332</v>
      </c>
      <c r="E163" s="98" t="s">
        <v>737</v>
      </c>
      <c r="F163" s="98" t="s">
        <v>3333</v>
      </c>
      <c r="G163" s="101">
        <v>43713</v>
      </c>
      <c r="H163" s="98" t="s">
        <v>2496</v>
      </c>
      <c r="I163" s="101">
        <v>43726</v>
      </c>
      <c r="J163" s="99" t="s">
        <v>4342</v>
      </c>
      <c r="K163" s="99" t="s">
        <v>2814</v>
      </c>
      <c r="L163" s="99" t="s">
        <v>179</v>
      </c>
      <c r="M163" s="100" t="s">
        <v>3328</v>
      </c>
      <c r="N163" s="100" t="s">
        <v>468</v>
      </c>
    </row>
    <row r="164" spans="1:14" x14ac:dyDescent="0.25">
      <c r="A164" s="97" t="s">
        <v>3385</v>
      </c>
      <c r="B164" s="202" t="s">
        <v>3149</v>
      </c>
      <c r="C164" s="73" t="s">
        <v>444</v>
      </c>
      <c r="D164" s="98" t="s">
        <v>3334</v>
      </c>
      <c r="E164" s="98" t="s">
        <v>227</v>
      </c>
      <c r="F164" s="98" t="s">
        <v>3335</v>
      </c>
      <c r="G164" s="101">
        <v>43713</v>
      </c>
      <c r="H164" s="98" t="s">
        <v>2496</v>
      </c>
      <c r="I164" s="101">
        <v>43726</v>
      </c>
      <c r="J164" s="99" t="s">
        <v>4342</v>
      </c>
      <c r="K164" s="99" t="s">
        <v>2817</v>
      </c>
      <c r="L164" s="99" t="s">
        <v>179</v>
      </c>
      <c r="M164" s="100" t="s">
        <v>3328</v>
      </c>
      <c r="N164" s="100" t="s">
        <v>468</v>
      </c>
    </row>
    <row r="165" spans="1:14" x14ac:dyDescent="0.25">
      <c r="A165" s="97" t="s">
        <v>86</v>
      </c>
      <c r="B165" s="202" t="s">
        <v>3612</v>
      </c>
      <c r="C165" s="73" t="s">
        <v>444</v>
      </c>
      <c r="D165" s="98" t="s">
        <v>4298</v>
      </c>
      <c r="E165" s="98" t="s">
        <v>399</v>
      </c>
      <c r="F165" s="98" t="s">
        <v>3614</v>
      </c>
      <c r="G165" s="101">
        <v>43713</v>
      </c>
      <c r="H165" s="98" t="s">
        <v>2496</v>
      </c>
      <c r="I165" s="101">
        <v>43844</v>
      </c>
      <c r="J165" s="99" t="s">
        <v>4342</v>
      </c>
      <c r="K165" s="99" t="s">
        <v>153</v>
      </c>
      <c r="L165" s="99" t="s">
        <v>2508</v>
      </c>
      <c r="M165" s="100" t="s">
        <v>2908</v>
      </c>
      <c r="N165" s="100" t="s">
        <v>135</v>
      </c>
    </row>
    <row r="166" spans="1:14" x14ac:dyDescent="0.25">
      <c r="A166" s="97" t="s">
        <v>92</v>
      </c>
      <c r="B166" s="202" t="s">
        <v>3700</v>
      </c>
      <c r="C166" s="73" t="s">
        <v>444</v>
      </c>
      <c r="D166" s="98" t="s">
        <v>3701</v>
      </c>
      <c r="E166" s="98" t="s">
        <v>2873</v>
      </c>
      <c r="F166" s="98" t="s">
        <v>3702</v>
      </c>
      <c r="G166" s="101">
        <v>43713</v>
      </c>
      <c r="H166" s="98" t="s">
        <v>2496</v>
      </c>
      <c r="I166" s="101">
        <v>43817</v>
      </c>
      <c r="J166" s="99" t="s">
        <v>4342</v>
      </c>
      <c r="K166" s="99" t="s">
        <v>206</v>
      </c>
      <c r="L166" s="99" t="s">
        <v>179</v>
      </c>
      <c r="M166" s="100" t="s">
        <v>2937</v>
      </c>
      <c r="N166" s="100" t="s">
        <v>135</v>
      </c>
    </row>
    <row r="167" spans="1:14" x14ac:dyDescent="0.25">
      <c r="A167" s="97" t="s">
        <v>3385</v>
      </c>
      <c r="B167" s="202" t="s">
        <v>3717</v>
      </c>
      <c r="C167" s="163" t="s">
        <v>444</v>
      </c>
      <c r="D167" s="97" t="s">
        <v>3718</v>
      </c>
      <c r="E167" s="97" t="s">
        <v>227</v>
      </c>
      <c r="F167" s="97" t="s">
        <v>3719</v>
      </c>
      <c r="G167" s="169">
        <v>43721</v>
      </c>
      <c r="H167" s="97" t="s">
        <v>2496</v>
      </c>
      <c r="I167" s="169">
        <v>43831</v>
      </c>
      <c r="J167" s="170" t="s">
        <v>4342</v>
      </c>
      <c r="K167" s="170" t="s">
        <v>2736</v>
      </c>
      <c r="L167" s="170" t="s">
        <v>179</v>
      </c>
      <c r="M167" s="171" t="s">
        <v>3328</v>
      </c>
      <c r="N167" s="171" t="s">
        <v>468</v>
      </c>
    </row>
    <row r="168" spans="1:14" x14ac:dyDescent="0.25">
      <c r="A168" s="97" t="s">
        <v>43</v>
      </c>
      <c r="B168" s="202" t="s">
        <v>3572</v>
      </c>
      <c r="C168" s="73" t="s">
        <v>444</v>
      </c>
      <c r="D168" s="98" t="s">
        <v>3573</v>
      </c>
      <c r="E168" s="98" t="s">
        <v>246</v>
      </c>
      <c r="F168" s="98" t="s">
        <v>3574</v>
      </c>
      <c r="G168" s="101">
        <v>43720</v>
      </c>
      <c r="H168" s="98" t="s">
        <v>2496</v>
      </c>
      <c r="I168" s="101">
        <v>43852</v>
      </c>
      <c r="J168" s="99" t="s">
        <v>4342</v>
      </c>
      <c r="K168" s="99" t="s">
        <v>184</v>
      </c>
      <c r="L168" s="99" t="s">
        <v>2508</v>
      </c>
      <c r="M168" s="100" t="s">
        <v>3027</v>
      </c>
      <c r="N168" s="100" t="s">
        <v>135</v>
      </c>
    </row>
    <row r="169" spans="1:14" x14ac:dyDescent="0.25">
      <c r="A169" s="66" t="s">
        <v>43</v>
      </c>
      <c r="B169" s="202" t="s">
        <v>3568</v>
      </c>
      <c r="C169" s="163" t="s">
        <v>444</v>
      </c>
      <c r="D169" s="66" t="s">
        <v>3569</v>
      </c>
      <c r="E169" s="66" t="s">
        <v>151</v>
      </c>
      <c r="F169" s="66" t="s">
        <v>3570</v>
      </c>
      <c r="G169" s="164">
        <v>43727</v>
      </c>
      <c r="H169" s="66" t="s">
        <v>2496</v>
      </c>
      <c r="I169" s="164">
        <v>44104</v>
      </c>
      <c r="J169" s="165" t="s">
        <v>4343</v>
      </c>
      <c r="K169" s="165" t="s">
        <v>184</v>
      </c>
      <c r="L169" s="165" t="s">
        <v>179</v>
      </c>
      <c r="M169" s="166" t="s">
        <v>3571</v>
      </c>
      <c r="N169" s="166" t="s">
        <v>152</v>
      </c>
    </row>
    <row r="170" spans="1:14" x14ac:dyDescent="0.25">
      <c r="A170" s="177" t="s">
        <v>86</v>
      </c>
      <c r="B170" s="202" t="s">
        <v>3587</v>
      </c>
      <c r="C170" s="173" t="s">
        <v>444</v>
      </c>
      <c r="D170" s="177" t="s">
        <v>3588</v>
      </c>
      <c r="E170" s="177" t="s">
        <v>400</v>
      </c>
      <c r="F170" s="177" t="s">
        <v>3589</v>
      </c>
      <c r="G170" s="178">
        <v>43733</v>
      </c>
      <c r="H170" s="177" t="s">
        <v>2496</v>
      </c>
      <c r="I170" s="178">
        <v>43747</v>
      </c>
      <c r="J170" s="179" t="s">
        <v>4342</v>
      </c>
      <c r="K170" s="179" t="s">
        <v>3562</v>
      </c>
      <c r="L170" s="179" t="s">
        <v>179</v>
      </c>
      <c r="M170" s="180" t="s">
        <v>2902</v>
      </c>
      <c r="N170" s="180" t="s">
        <v>135</v>
      </c>
    </row>
    <row r="171" spans="1:14" x14ac:dyDescent="0.25">
      <c r="A171" s="97" t="s">
        <v>86</v>
      </c>
      <c r="B171" s="202" t="s">
        <v>3590</v>
      </c>
      <c r="C171" s="73" t="s">
        <v>444</v>
      </c>
      <c r="D171" s="98" t="s">
        <v>3591</v>
      </c>
      <c r="E171" s="98" t="s">
        <v>400</v>
      </c>
      <c r="F171" s="98" t="s">
        <v>2920</v>
      </c>
      <c r="G171" s="101">
        <v>43734</v>
      </c>
      <c r="H171" s="98" t="s">
        <v>2496</v>
      </c>
      <c r="I171" s="101">
        <v>43748</v>
      </c>
      <c r="J171" s="99" t="s">
        <v>4342</v>
      </c>
      <c r="K171" s="99" t="s">
        <v>3562</v>
      </c>
      <c r="L171" s="99" t="s">
        <v>179</v>
      </c>
      <c r="M171" s="100" t="s">
        <v>2902</v>
      </c>
      <c r="N171" s="100" t="s">
        <v>135</v>
      </c>
    </row>
    <row r="172" spans="1:14" x14ac:dyDescent="0.25">
      <c r="A172" s="97" t="s">
        <v>86</v>
      </c>
      <c r="B172" s="202" t="s">
        <v>3592</v>
      </c>
      <c r="C172" s="73" t="s">
        <v>444</v>
      </c>
      <c r="D172" s="98" t="s">
        <v>3593</v>
      </c>
      <c r="E172" s="98" t="s">
        <v>400</v>
      </c>
      <c r="F172" s="98" t="s">
        <v>3594</v>
      </c>
      <c r="G172" s="101">
        <v>43734</v>
      </c>
      <c r="H172" s="98" t="s">
        <v>2496</v>
      </c>
      <c r="I172" s="101">
        <v>43752</v>
      </c>
      <c r="J172" s="99" t="s">
        <v>4342</v>
      </c>
      <c r="K172" s="99" t="s">
        <v>3562</v>
      </c>
      <c r="L172" s="99" t="s">
        <v>179</v>
      </c>
      <c r="M172" s="100" t="s">
        <v>2902</v>
      </c>
      <c r="N172" s="100" t="s">
        <v>135</v>
      </c>
    </row>
    <row r="173" spans="1:14" x14ac:dyDescent="0.25">
      <c r="A173" s="66" t="s">
        <v>86</v>
      </c>
      <c r="B173" s="202" t="s">
        <v>3595</v>
      </c>
      <c r="C173" s="163" t="s">
        <v>444</v>
      </c>
      <c r="D173" s="66" t="s">
        <v>3596</v>
      </c>
      <c r="E173" s="66" t="s">
        <v>400</v>
      </c>
      <c r="F173" s="66" t="s">
        <v>3597</v>
      </c>
      <c r="G173" s="164">
        <v>43734</v>
      </c>
      <c r="H173" s="66" t="s">
        <v>2496</v>
      </c>
      <c r="I173" s="164">
        <v>43741</v>
      </c>
      <c r="J173" s="165" t="s">
        <v>4342</v>
      </c>
      <c r="K173" s="165" t="s">
        <v>3562</v>
      </c>
      <c r="L173" s="165" t="s">
        <v>179</v>
      </c>
      <c r="M173" s="166" t="s">
        <v>2902</v>
      </c>
      <c r="N173" s="166" t="s">
        <v>135</v>
      </c>
    </row>
    <row r="174" spans="1:14" x14ac:dyDescent="0.25">
      <c r="A174" s="97" t="s">
        <v>86</v>
      </c>
      <c r="B174" s="202" t="s">
        <v>3609</v>
      </c>
      <c r="C174" s="73" t="s">
        <v>444</v>
      </c>
      <c r="D174" s="98" t="s">
        <v>3610</v>
      </c>
      <c r="E174" s="98" t="s">
        <v>402</v>
      </c>
      <c r="F174" s="98" t="s">
        <v>3611</v>
      </c>
      <c r="G174" s="101">
        <v>43733</v>
      </c>
      <c r="H174" s="98" t="s">
        <v>2496</v>
      </c>
      <c r="I174" s="101">
        <v>43838</v>
      </c>
      <c r="J174" s="99" t="s">
        <v>4342</v>
      </c>
      <c r="K174" s="99" t="s">
        <v>200</v>
      </c>
      <c r="L174" s="99" t="s">
        <v>179</v>
      </c>
      <c r="M174" s="100" t="s">
        <v>2908</v>
      </c>
      <c r="N174" s="100" t="s">
        <v>135</v>
      </c>
    </row>
    <row r="175" spans="1:14" x14ac:dyDescent="0.25">
      <c r="A175" s="97" t="s">
        <v>118</v>
      </c>
      <c r="B175" s="202" t="s">
        <v>3758</v>
      </c>
      <c r="C175" s="73" t="s">
        <v>444</v>
      </c>
      <c r="D175" s="98" t="s">
        <v>3759</v>
      </c>
      <c r="E175" s="98" t="s">
        <v>392</v>
      </c>
      <c r="F175" s="98" t="s">
        <v>2921</v>
      </c>
      <c r="G175" s="101">
        <v>43733</v>
      </c>
      <c r="H175" s="98" t="s">
        <v>2496</v>
      </c>
      <c r="I175" s="101">
        <v>43738</v>
      </c>
      <c r="J175" s="99" t="s">
        <v>4342</v>
      </c>
      <c r="K175" s="99" t="s">
        <v>3562</v>
      </c>
      <c r="L175" s="99" t="s">
        <v>179</v>
      </c>
      <c r="M175" s="100" t="s">
        <v>3007</v>
      </c>
      <c r="N175" s="100" t="s">
        <v>135</v>
      </c>
    </row>
    <row r="176" spans="1:14" x14ac:dyDescent="0.25">
      <c r="A176" s="97" t="s">
        <v>118</v>
      </c>
      <c r="B176" s="202" t="s">
        <v>3756</v>
      </c>
      <c r="C176" s="73" t="s">
        <v>444</v>
      </c>
      <c r="D176" s="98" t="s">
        <v>3757</v>
      </c>
      <c r="E176" s="98" t="s">
        <v>392</v>
      </c>
      <c r="F176" s="98" t="s">
        <v>2955</v>
      </c>
      <c r="G176" s="101">
        <v>43733</v>
      </c>
      <c r="H176" s="98" t="s">
        <v>2496</v>
      </c>
      <c r="I176" s="101">
        <v>43810</v>
      </c>
      <c r="J176" s="99" t="s">
        <v>4342</v>
      </c>
      <c r="K176" s="99" t="s">
        <v>3562</v>
      </c>
      <c r="L176" s="99" t="s">
        <v>179</v>
      </c>
      <c r="M176" s="100" t="s">
        <v>3007</v>
      </c>
      <c r="N176" s="100" t="s">
        <v>135</v>
      </c>
    </row>
    <row r="177" spans="1:14" x14ac:dyDescent="0.25">
      <c r="A177" s="97" t="s">
        <v>378</v>
      </c>
      <c r="B177" s="202" t="s">
        <v>3738</v>
      </c>
      <c r="C177" s="73" t="s">
        <v>444</v>
      </c>
      <c r="D177" s="98" t="s">
        <v>3739</v>
      </c>
      <c r="E177" s="98" t="s">
        <v>2996</v>
      </c>
      <c r="F177" s="98" t="s">
        <v>2997</v>
      </c>
      <c r="G177" s="101">
        <v>43738</v>
      </c>
      <c r="H177" s="98" t="s">
        <v>2496</v>
      </c>
      <c r="I177" s="101">
        <v>43868</v>
      </c>
      <c r="J177" s="99" t="s">
        <v>4342</v>
      </c>
      <c r="K177" s="99" t="s">
        <v>184</v>
      </c>
      <c r="L177" s="99" t="s">
        <v>179</v>
      </c>
      <c r="M177" s="100" t="s">
        <v>2995</v>
      </c>
      <c r="N177" s="100" t="s">
        <v>135</v>
      </c>
    </row>
    <row r="178" spans="1:14" x14ac:dyDescent="0.25">
      <c r="A178" s="97" t="s">
        <v>117</v>
      </c>
      <c r="B178" s="202" t="s">
        <v>3744</v>
      </c>
      <c r="C178" s="73" t="s">
        <v>444</v>
      </c>
      <c r="D178" s="98" t="s">
        <v>3745</v>
      </c>
      <c r="E178" s="98" t="s">
        <v>386</v>
      </c>
      <c r="F178" s="98" t="s">
        <v>3746</v>
      </c>
      <c r="G178" s="101">
        <v>43738</v>
      </c>
      <c r="H178" s="98" t="s">
        <v>2496</v>
      </c>
      <c r="I178" s="101">
        <v>43741</v>
      </c>
      <c r="J178" s="99" t="s">
        <v>4342</v>
      </c>
      <c r="K178" s="99" t="s">
        <v>3562</v>
      </c>
      <c r="L178" s="99" t="s">
        <v>179</v>
      </c>
      <c r="M178" s="100" t="s">
        <v>3001</v>
      </c>
      <c r="N178" s="100" t="s">
        <v>135</v>
      </c>
    </row>
    <row r="179" spans="1:14" x14ac:dyDescent="0.25">
      <c r="A179" s="154" t="s">
        <v>92</v>
      </c>
      <c r="B179" s="202" t="s">
        <v>3706</v>
      </c>
      <c r="C179" s="155" t="s">
        <v>444</v>
      </c>
      <c r="D179" s="154" t="s">
        <v>3707</v>
      </c>
      <c r="E179" s="154" t="s">
        <v>401</v>
      </c>
      <c r="F179" s="154" t="s">
        <v>23</v>
      </c>
      <c r="G179" s="156">
        <v>43739</v>
      </c>
      <c r="H179" s="154" t="s">
        <v>2496</v>
      </c>
      <c r="I179" s="156">
        <v>43860</v>
      </c>
      <c r="J179" s="157" t="s">
        <v>4342</v>
      </c>
      <c r="K179" s="157" t="s">
        <v>208</v>
      </c>
      <c r="L179" s="157" t="s">
        <v>2508</v>
      </c>
      <c r="M179" s="158" t="s">
        <v>2936</v>
      </c>
      <c r="N179" s="158" t="s">
        <v>135</v>
      </c>
    </row>
    <row r="180" spans="1:14" x14ac:dyDescent="0.25">
      <c r="A180" s="212" t="s">
        <v>3399</v>
      </c>
      <c r="B180" s="211" t="s">
        <v>3770</v>
      </c>
      <c r="C180" s="207" t="s">
        <v>444</v>
      </c>
      <c r="D180" s="212" t="s">
        <v>3771</v>
      </c>
      <c r="E180" s="212" t="s">
        <v>396</v>
      </c>
      <c r="F180" s="212" t="s">
        <v>2898</v>
      </c>
      <c r="G180" s="214">
        <v>43740</v>
      </c>
      <c r="H180" s="212" t="s">
        <v>2496</v>
      </c>
      <c r="I180" s="214">
        <v>43861</v>
      </c>
      <c r="J180" s="215" t="s">
        <v>4342</v>
      </c>
      <c r="K180" s="215" t="s">
        <v>184</v>
      </c>
      <c r="L180" s="215" t="s">
        <v>179</v>
      </c>
      <c r="M180" s="216" t="s">
        <v>3772</v>
      </c>
      <c r="N180" s="216" t="s">
        <v>135</v>
      </c>
    </row>
    <row r="181" spans="1:14" x14ac:dyDescent="0.25">
      <c r="A181" s="66" t="s">
        <v>3385</v>
      </c>
      <c r="B181" s="202" t="s">
        <v>3715</v>
      </c>
      <c r="C181" s="163" t="s">
        <v>444</v>
      </c>
      <c r="D181" s="66" t="s">
        <v>3716</v>
      </c>
      <c r="E181" s="66" t="s">
        <v>4300</v>
      </c>
      <c r="F181" s="66" t="s">
        <v>179</v>
      </c>
      <c r="G181" s="164">
        <v>43741</v>
      </c>
      <c r="H181" s="66" t="s">
        <v>2496</v>
      </c>
      <c r="I181" s="164">
        <v>43748</v>
      </c>
      <c r="J181" s="165" t="s">
        <v>4342</v>
      </c>
      <c r="K181" s="165" t="s">
        <v>3562</v>
      </c>
      <c r="L181" s="165" t="s">
        <v>179</v>
      </c>
      <c r="M181" s="166" t="s">
        <v>2893</v>
      </c>
      <c r="N181" s="166" t="s">
        <v>135</v>
      </c>
    </row>
    <row r="182" spans="1:14" x14ac:dyDescent="0.25">
      <c r="A182" s="97" t="s">
        <v>43</v>
      </c>
      <c r="B182" s="202" t="s">
        <v>3563</v>
      </c>
      <c r="C182" s="73" t="s">
        <v>444</v>
      </c>
      <c r="D182" s="98" t="s">
        <v>3564</v>
      </c>
      <c r="E182" s="98" t="s">
        <v>784</v>
      </c>
      <c r="F182" s="98" t="s">
        <v>2625</v>
      </c>
      <c r="G182" s="101">
        <v>43742</v>
      </c>
      <c r="H182" s="98" t="s">
        <v>2496</v>
      </c>
      <c r="I182" s="101">
        <v>43810</v>
      </c>
      <c r="J182" s="99" t="s">
        <v>4342</v>
      </c>
      <c r="K182" s="99" t="s">
        <v>3562</v>
      </c>
      <c r="L182" s="99" t="s">
        <v>179</v>
      </c>
      <c r="M182" s="100" t="s">
        <v>2872</v>
      </c>
      <c r="N182" s="100" t="s">
        <v>135</v>
      </c>
    </row>
    <row r="183" spans="1:14" x14ac:dyDescent="0.25">
      <c r="A183" s="149" t="s">
        <v>2570</v>
      </c>
      <c r="B183" s="202" t="s">
        <v>3731</v>
      </c>
      <c r="C183" s="150" t="s">
        <v>444</v>
      </c>
      <c r="D183" s="149" t="s">
        <v>3732</v>
      </c>
      <c r="E183" s="149" t="s">
        <v>42</v>
      </c>
      <c r="F183" s="149" t="s">
        <v>3733</v>
      </c>
      <c r="G183" s="151">
        <v>43745</v>
      </c>
      <c r="H183" s="149" t="s">
        <v>2502</v>
      </c>
      <c r="I183" s="151">
        <v>43752</v>
      </c>
      <c r="J183" s="152" t="s">
        <v>4342</v>
      </c>
      <c r="K183" s="152" t="s">
        <v>3562</v>
      </c>
      <c r="L183" s="152" t="s">
        <v>179</v>
      </c>
      <c r="M183" s="153" t="s">
        <v>3734</v>
      </c>
      <c r="N183" s="153" t="s">
        <v>135</v>
      </c>
    </row>
    <row r="184" spans="1:14" x14ac:dyDescent="0.25">
      <c r="A184" s="97" t="s">
        <v>43</v>
      </c>
      <c r="B184" s="202" t="s">
        <v>3565</v>
      </c>
      <c r="C184" s="73" t="s">
        <v>444</v>
      </c>
      <c r="D184" s="98" t="s">
        <v>3566</v>
      </c>
      <c r="E184" s="98" t="s">
        <v>246</v>
      </c>
      <c r="F184" s="98" t="s">
        <v>3567</v>
      </c>
      <c r="G184" s="101">
        <v>43745</v>
      </c>
      <c r="H184" s="98" t="s">
        <v>2496</v>
      </c>
      <c r="I184" s="101">
        <v>43794</v>
      </c>
      <c r="J184" s="99" t="s">
        <v>4342</v>
      </c>
      <c r="K184" s="99" t="s">
        <v>3562</v>
      </c>
      <c r="L184" s="99" t="s">
        <v>179</v>
      </c>
      <c r="M184" s="100" t="s">
        <v>3305</v>
      </c>
      <c r="N184" s="100" t="s">
        <v>135</v>
      </c>
    </row>
    <row r="185" spans="1:14" x14ac:dyDescent="0.25">
      <c r="A185" s="97" t="s">
        <v>3385</v>
      </c>
      <c r="B185" s="202" t="s">
        <v>3711</v>
      </c>
      <c r="C185" s="73" t="s">
        <v>444</v>
      </c>
      <c r="D185" s="98" t="s">
        <v>3712</v>
      </c>
      <c r="E185" s="98" t="s">
        <v>226</v>
      </c>
      <c r="F185" s="98" t="s">
        <v>3713</v>
      </c>
      <c r="G185" s="101">
        <v>43747</v>
      </c>
      <c r="H185" s="98" t="s">
        <v>2503</v>
      </c>
      <c r="I185" s="101">
        <v>43775</v>
      </c>
      <c r="J185" s="99" t="s">
        <v>4342</v>
      </c>
      <c r="K185" s="99" t="s">
        <v>3562</v>
      </c>
      <c r="L185" s="99" t="s">
        <v>179</v>
      </c>
      <c r="M185" s="100" t="s">
        <v>3714</v>
      </c>
      <c r="N185" s="100" t="s">
        <v>468</v>
      </c>
    </row>
    <row r="186" spans="1:14" x14ac:dyDescent="0.25">
      <c r="A186" s="97" t="s">
        <v>86</v>
      </c>
      <c r="B186" s="202" t="s">
        <v>3625</v>
      </c>
      <c r="C186" s="73" t="s">
        <v>444</v>
      </c>
      <c r="D186" s="98" t="s">
        <v>3626</v>
      </c>
      <c r="E186" s="98" t="s">
        <v>281</v>
      </c>
      <c r="F186" s="98" t="s">
        <v>3627</v>
      </c>
      <c r="G186" s="101">
        <v>43748</v>
      </c>
      <c r="H186" s="98" t="s">
        <v>2496</v>
      </c>
      <c r="I186" s="101">
        <v>43833</v>
      </c>
      <c r="J186" s="99" t="s">
        <v>4342</v>
      </c>
      <c r="K186" s="99" t="s">
        <v>206</v>
      </c>
      <c r="L186" s="99" t="s">
        <v>179</v>
      </c>
      <c r="M186" s="100" t="s">
        <v>3628</v>
      </c>
      <c r="N186" s="100" t="s">
        <v>135</v>
      </c>
    </row>
    <row r="187" spans="1:14" x14ac:dyDescent="0.25">
      <c r="A187" s="97" t="s">
        <v>86</v>
      </c>
      <c r="B187" s="202" t="s">
        <v>3620</v>
      </c>
      <c r="C187" s="73" t="s">
        <v>444</v>
      </c>
      <c r="D187" s="98" t="s">
        <v>3621</v>
      </c>
      <c r="E187" s="98" t="s">
        <v>402</v>
      </c>
      <c r="F187" s="98" t="s">
        <v>3622</v>
      </c>
      <c r="G187" s="101">
        <v>43748</v>
      </c>
      <c r="H187" s="98" t="s">
        <v>2496</v>
      </c>
      <c r="I187" s="101">
        <v>43845</v>
      </c>
      <c r="J187" s="99" t="s">
        <v>4342</v>
      </c>
      <c r="K187" s="99" t="s">
        <v>204</v>
      </c>
      <c r="L187" s="99" t="s">
        <v>179</v>
      </c>
      <c r="M187" s="100" t="s">
        <v>3623</v>
      </c>
      <c r="N187" s="100" t="s">
        <v>135</v>
      </c>
    </row>
    <row r="188" spans="1:14" x14ac:dyDescent="0.25">
      <c r="A188" s="97" t="s">
        <v>43</v>
      </c>
      <c r="B188" s="202" t="s">
        <v>3560</v>
      </c>
      <c r="C188" s="73" t="s">
        <v>444</v>
      </c>
      <c r="D188" s="98" t="s">
        <v>3561</v>
      </c>
      <c r="E188" s="98" t="s">
        <v>784</v>
      </c>
      <c r="F188" s="98" t="s">
        <v>2625</v>
      </c>
      <c r="G188" s="101">
        <v>43749</v>
      </c>
      <c r="H188" s="98" t="s">
        <v>2496</v>
      </c>
      <c r="I188" s="101">
        <v>43810</v>
      </c>
      <c r="J188" s="99" t="s">
        <v>4342</v>
      </c>
      <c r="K188" s="99" t="s">
        <v>3562</v>
      </c>
      <c r="L188" s="99" t="s">
        <v>179</v>
      </c>
      <c r="M188" s="100" t="s">
        <v>2871</v>
      </c>
      <c r="N188" s="100" t="s">
        <v>135</v>
      </c>
    </row>
    <row r="189" spans="1:14" x14ac:dyDescent="0.25">
      <c r="A189" s="97" t="s">
        <v>86</v>
      </c>
      <c r="B189" s="202" t="s">
        <v>3642</v>
      </c>
      <c r="C189" s="73" t="s">
        <v>444</v>
      </c>
      <c r="D189" s="98" t="s">
        <v>3643</v>
      </c>
      <c r="E189" s="98" t="s">
        <v>400</v>
      </c>
      <c r="F189" s="98" t="s">
        <v>3049</v>
      </c>
      <c r="G189" s="101">
        <v>43756</v>
      </c>
      <c r="H189" s="98" t="s">
        <v>2502</v>
      </c>
      <c r="I189" s="101">
        <v>44154</v>
      </c>
      <c r="J189" s="99" t="s">
        <v>4343</v>
      </c>
      <c r="K189" s="99" t="s">
        <v>2737</v>
      </c>
      <c r="L189" s="99" t="s">
        <v>179</v>
      </c>
      <c r="M189" s="100" t="s">
        <v>2901</v>
      </c>
      <c r="N189" s="100" t="s">
        <v>152</v>
      </c>
    </row>
    <row r="190" spans="1:14" x14ac:dyDescent="0.25">
      <c r="A190" s="97" t="s">
        <v>3399</v>
      </c>
      <c r="B190" s="202" t="s">
        <v>3808</v>
      </c>
      <c r="C190" s="73" t="s">
        <v>444</v>
      </c>
      <c r="D190" s="98" t="s">
        <v>3841</v>
      </c>
      <c r="E190" s="98" t="s">
        <v>228</v>
      </c>
      <c r="F190" s="98" t="s">
        <v>3843</v>
      </c>
      <c r="G190" s="101">
        <v>43755</v>
      </c>
      <c r="H190" s="98" t="s">
        <v>2503</v>
      </c>
      <c r="I190" s="101">
        <v>43868</v>
      </c>
      <c r="J190" s="99" t="s">
        <v>4342</v>
      </c>
      <c r="K190" s="99" t="s">
        <v>2736</v>
      </c>
      <c r="L190" s="99" t="s">
        <v>179</v>
      </c>
      <c r="M190" s="100" t="s">
        <v>3844</v>
      </c>
      <c r="N190" s="100" t="s">
        <v>152</v>
      </c>
    </row>
    <row r="191" spans="1:14" x14ac:dyDescent="0.25">
      <c r="A191" s="182" t="s">
        <v>92</v>
      </c>
      <c r="B191" s="202" t="s">
        <v>3651</v>
      </c>
      <c r="C191" s="183" t="s">
        <v>444</v>
      </c>
      <c r="D191" s="182" t="s">
        <v>3652</v>
      </c>
      <c r="E191" s="182" t="s">
        <v>377</v>
      </c>
      <c r="F191" s="182" t="s">
        <v>3650</v>
      </c>
      <c r="G191" s="184">
        <v>43756</v>
      </c>
      <c r="H191" s="182" t="s">
        <v>2502</v>
      </c>
      <c r="I191" s="184">
        <v>43770</v>
      </c>
      <c r="J191" s="185" t="s">
        <v>4342</v>
      </c>
      <c r="K191" s="185" t="s">
        <v>3562</v>
      </c>
      <c r="L191" s="185" t="s">
        <v>179</v>
      </c>
      <c r="M191" s="186" t="s">
        <v>2931</v>
      </c>
      <c r="N191" s="186" t="s">
        <v>135</v>
      </c>
    </row>
    <row r="192" spans="1:14" x14ac:dyDescent="0.25">
      <c r="A192" s="97" t="s">
        <v>92</v>
      </c>
      <c r="B192" s="202" t="s">
        <v>3648</v>
      </c>
      <c r="C192" s="73" t="s">
        <v>444</v>
      </c>
      <c r="D192" s="98" t="s">
        <v>3649</v>
      </c>
      <c r="E192" s="98" t="s">
        <v>377</v>
      </c>
      <c r="F192" s="98" t="s">
        <v>3650</v>
      </c>
      <c r="G192" s="101">
        <v>43761</v>
      </c>
      <c r="H192" s="98" t="s">
        <v>2496</v>
      </c>
      <c r="I192" s="101">
        <v>43774</v>
      </c>
      <c r="J192" s="99" t="s">
        <v>4342</v>
      </c>
      <c r="K192" s="99" t="s">
        <v>3562</v>
      </c>
      <c r="L192" s="99" t="s">
        <v>179</v>
      </c>
      <c r="M192" s="100" t="s">
        <v>2931</v>
      </c>
      <c r="N192" s="100" t="s">
        <v>135</v>
      </c>
    </row>
    <row r="193" spans="1:14" x14ac:dyDescent="0.25">
      <c r="A193" s="97" t="s">
        <v>107</v>
      </c>
      <c r="B193" s="202" t="s">
        <v>3709</v>
      </c>
      <c r="C193" s="73" t="s">
        <v>444</v>
      </c>
      <c r="D193" s="98" t="s">
        <v>3710</v>
      </c>
      <c r="E193" s="98" t="s">
        <v>252</v>
      </c>
      <c r="F193" s="98" t="s">
        <v>3053</v>
      </c>
      <c r="G193" s="101">
        <v>43761</v>
      </c>
      <c r="H193" s="98" t="s">
        <v>2502</v>
      </c>
      <c r="I193" s="101">
        <v>44154</v>
      </c>
      <c r="J193" s="99" t="s">
        <v>4343</v>
      </c>
      <c r="K193" s="99" t="s">
        <v>184</v>
      </c>
      <c r="L193" s="99" t="s">
        <v>179</v>
      </c>
      <c r="M193" s="100" t="s">
        <v>2981</v>
      </c>
      <c r="N193" s="100" t="s">
        <v>152</v>
      </c>
    </row>
    <row r="194" spans="1:14" x14ac:dyDescent="0.25">
      <c r="A194" s="97" t="s">
        <v>92</v>
      </c>
      <c r="B194" s="202" t="s">
        <v>3677</v>
      </c>
      <c r="C194" s="73" t="s">
        <v>444</v>
      </c>
      <c r="D194" s="98" t="s">
        <v>3678</v>
      </c>
      <c r="E194" s="98" t="s">
        <v>409</v>
      </c>
      <c r="F194" s="98" t="s">
        <v>3679</v>
      </c>
      <c r="G194" s="101">
        <v>43761</v>
      </c>
      <c r="H194" s="98" t="s">
        <v>2496</v>
      </c>
      <c r="I194" s="101">
        <v>43858</v>
      </c>
      <c r="J194" s="99" t="s">
        <v>4342</v>
      </c>
      <c r="K194" s="99" t="s">
        <v>200</v>
      </c>
      <c r="L194" s="99" t="s">
        <v>179</v>
      </c>
      <c r="M194" s="100" t="s">
        <v>3680</v>
      </c>
      <c r="N194" s="100" t="s">
        <v>135</v>
      </c>
    </row>
    <row r="195" spans="1:14" x14ac:dyDescent="0.25">
      <c r="A195" s="97" t="s">
        <v>378</v>
      </c>
      <c r="B195" s="202" t="s">
        <v>3740</v>
      </c>
      <c r="C195" s="73" t="s">
        <v>444</v>
      </c>
      <c r="D195" s="98" t="s">
        <v>3741</v>
      </c>
      <c r="E195" s="98" t="s">
        <v>3112</v>
      </c>
      <c r="F195" s="98" t="s">
        <v>3335</v>
      </c>
      <c r="G195" s="101">
        <v>43761</v>
      </c>
      <c r="H195" s="98" t="s">
        <v>2502</v>
      </c>
      <c r="I195" s="101">
        <v>43837</v>
      </c>
      <c r="J195" s="99" t="s">
        <v>4342</v>
      </c>
      <c r="K195" s="99" t="s">
        <v>200</v>
      </c>
      <c r="L195" s="99" t="s">
        <v>179</v>
      </c>
      <c r="M195" s="100" t="s">
        <v>2995</v>
      </c>
      <c r="N195" s="100" t="s">
        <v>135</v>
      </c>
    </row>
    <row r="196" spans="1:14" x14ac:dyDescent="0.25">
      <c r="A196" s="97" t="s">
        <v>378</v>
      </c>
      <c r="B196" s="202" t="s">
        <v>3742</v>
      </c>
      <c r="C196" s="73" t="s">
        <v>444</v>
      </c>
      <c r="D196" s="98" t="s">
        <v>3741</v>
      </c>
      <c r="E196" s="98" t="s">
        <v>3112</v>
      </c>
      <c r="F196" s="98" t="s">
        <v>3743</v>
      </c>
      <c r="G196" s="101">
        <v>43761</v>
      </c>
      <c r="H196" s="98" t="s">
        <v>2496</v>
      </c>
      <c r="I196" s="101">
        <v>43832</v>
      </c>
      <c r="J196" s="99" t="s">
        <v>4342</v>
      </c>
      <c r="K196" s="99" t="s">
        <v>153</v>
      </c>
      <c r="L196" s="99" t="s">
        <v>179</v>
      </c>
      <c r="M196" s="100" t="s">
        <v>2995</v>
      </c>
      <c r="N196" s="100" t="s">
        <v>135</v>
      </c>
    </row>
    <row r="197" spans="1:14" x14ac:dyDescent="0.25">
      <c r="A197" s="66" t="s">
        <v>86</v>
      </c>
      <c r="B197" s="202" t="s">
        <v>3601</v>
      </c>
      <c r="C197" s="163" t="s">
        <v>444</v>
      </c>
      <c r="D197" s="66" t="s">
        <v>3602</v>
      </c>
      <c r="E197" s="66" t="s">
        <v>387</v>
      </c>
      <c r="F197" s="66" t="s">
        <v>3603</v>
      </c>
      <c r="G197" s="164">
        <v>43755</v>
      </c>
      <c r="H197" s="66" t="s">
        <v>2496</v>
      </c>
      <c r="I197" s="164">
        <v>43839</v>
      </c>
      <c r="J197" s="165" t="s">
        <v>4342</v>
      </c>
      <c r="K197" s="165" t="s">
        <v>184</v>
      </c>
      <c r="L197" s="165" t="s">
        <v>2508</v>
      </c>
      <c r="M197" s="166" t="s">
        <v>3039</v>
      </c>
      <c r="N197" s="166" t="s">
        <v>135</v>
      </c>
    </row>
    <row r="198" spans="1:14" x14ac:dyDescent="0.25">
      <c r="A198" s="97" t="s">
        <v>86</v>
      </c>
      <c r="B198" s="202" t="s">
        <v>3598</v>
      </c>
      <c r="C198" s="73" t="s">
        <v>444</v>
      </c>
      <c r="D198" s="98" t="s">
        <v>3599</v>
      </c>
      <c r="E198" s="98" t="s">
        <v>147</v>
      </c>
      <c r="F198" s="98" t="s">
        <v>3600</v>
      </c>
      <c r="G198" s="101">
        <v>43762</v>
      </c>
      <c r="H198" s="98" t="s">
        <v>2496</v>
      </c>
      <c r="I198" s="101">
        <v>43775</v>
      </c>
      <c r="J198" s="99" t="s">
        <v>4342</v>
      </c>
      <c r="K198" s="99" t="s">
        <v>3562</v>
      </c>
      <c r="L198" s="99" t="s">
        <v>179</v>
      </c>
      <c r="M198" s="100" t="s">
        <v>2901</v>
      </c>
      <c r="N198" s="100" t="s">
        <v>135</v>
      </c>
    </row>
    <row r="199" spans="1:14" x14ac:dyDescent="0.25">
      <c r="A199" s="97" t="s">
        <v>118</v>
      </c>
      <c r="B199" s="202" t="s">
        <v>3765</v>
      </c>
      <c r="C199" s="73" t="s">
        <v>444</v>
      </c>
      <c r="D199" s="98" t="s">
        <v>3766</v>
      </c>
      <c r="E199" s="98" t="s">
        <v>392</v>
      </c>
      <c r="F199" s="98" t="s">
        <v>2956</v>
      </c>
      <c r="G199" s="101">
        <v>43762</v>
      </c>
      <c r="H199" s="98" t="s">
        <v>2502</v>
      </c>
      <c r="I199" s="101">
        <v>44154</v>
      </c>
      <c r="J199" s="99" t="s">
        <v>4343</v>
      </c>
      <c r="K199" s="99" t="s">
        <v>200</v>
      </c>
      <c r="L199" s="99" t="s">
        <v>179</v>
      </c>
      <c r="M199" s="100" t="s">
        <v>3004</v>
      </c>
      <c r="N199" s="100" t="s">
        <v>152</v>
      </c>
    </row>
    <row r="200" spans="1:14" x14ac:dyDescent="0.25">
      <c r="A200" s="97" t="s">
        <v>378</v>
      </c>
      <c r="B200" s="202" t="s">
        <v>3735</v>
      </c>
      <c r="C200" s="73" t="s">
        <v>444</v>
      </c>
      <c r="D200" s="98" t="s">
        <v>3736</v>
      </c>
      <c r="E200" s="98" t="s">
        <v>3112</v>
      </c>
      <c r="F200" s="98" t="s">
        <v>200</v>
      </c>
      <c r="G200" s="101">
        <v>43763</v>
      </c>
      <c r="H200" s="98" t="s">
        <v>2503</v>
      </c>
      <c r="I200" s="101">
        <v>43783</v>
      </c>
      <c r="J200" s="99" t="s">
        <v>4342</v>
      </c>
      <c r="K200" s="99" t="s">
        <v>3562</v>
      </c>
      <c r="L200" s="99" t="s">
        <v>179</v>
      </c>
      <c r="M200" s="100" t="s">
        <v>2995</v>
      </c>
      <c r="N200" s="100" t="s">
        <v>152</v>
      </c>
    </row>
    <row r="201" spans="1:14" x14ac:dyDescent="0.25">
      <c r="A201" s="97" t="s">
        <v>92</v>
      </c>
      <c r="B201" s="202" t="s">
        <v>3669</v>
      </c>
      <c r="C201" s="73" t="s">
        <v>444</v>
      </c>
      <c r="D201" s="98" t="s">
        <v>3670</v>
      </c>
      <c r="E201" s="98" t="s">
        <v>411</v>
      </c>
      <c r="F201" s="98" t="s">
        <v>3671</v>
      </c>
      <c r="G201" s="101">
        <v>43767</v>
      </c>
      <c r="H201" s="98" t="s">
        <v>2496</v>
      </c>
      <c r="I201" s="101">
        <v>43867</v>
      </c>
      <c r="J201" s="99" t="s">
        <v>4342</v>
      </c>
      <c r="K201" s="99" t="s">
        <v>197</v>
      </c>
      <c r="L201" s="99" t="s">
        <v>179</v>
      </c>
      <c r="M201" s="100" t="s">
        <v>2931</v>
      </c>
      <c r="N201" s="100" t="s">
        <v>135</v>
      </c>
    </row>
    <row r="202" spans="1:14" x14ac:dyDescent="0.25">
      <c r="A202" s="97" t="s">
        <v>92</v>
      </c>
      <c r="B202" s="202" t="s">
        <v>3653</v>
      </c>
      <c r="C202" s="163" t="s">
        <v>444</v>
      </c>
      <c r="D202" s="97" t="s">
        <v>3782</v>
      </c>
      <c r="E202" s="97" t="s">
        <v>2873</v>
      </c>
      <c r="F202" s="97" t="s">
        <v>3654</v>
      </c>
      <c r="G202" s="169">
        <v>43768</v>
      </c>
      <c r="H202" s="97" t="s">
        <v>2496</v>
      </c>
      <c r="I202" s="169">
        <v>44104</v>
      </c>
      <c r="J202" s="170" t="s">
        <v>4343</v>
      </c>
      <c r="K202" s="170" t="s">
        <v>184</v>
      </c>
      <c r="L202" s="170" t="s">
        <v>179</v>
      </c>
      <c r="M202" s="171" t="s">
        <v>2937</v>
      </c>
      <c r="N202" s="171" t="s">
        <v>152</v>
      </c>
    </row>
    <row r="203" spans="1:14" x14ac:dyDescent="0.25">
      <c r="A203" s="97" t="s">
        <v>86</v>
      </c>
      <c r="B203" s="202" t="s">
        <v>3629</v>
      </c>
      <c r="C203" s="73" t="s">
        <v>444</v>
      </c>
      <c r="D203" s="98" t="s">
        <v>3630</v>
      </c>
      <c r="E203" s="98" t="s">
        <v>147</v>
      </c>
      <c r="F203" s="98" t="s">
        <v>3631</v>
      </c>
      <c r="G203" s="101">
        <v>43769</v>
      </c>
      <c r="H203" s="98" t="s">
        <v>2496</v>
      </c>
      <c r="I203" s="101">
        <v>43819</v>
      </c>
      <c r="J203" s="99" t="s">
        <v>4342</v>
      </c>
      <c r="K203" s="99" t="s">
        <v>207</v>
      </c>
      <c r="L203" s="99" t="s">
        <v>179</v>
      </c>
      <c r="M203" s="100" t="s">
        <v>3632</v>
      </c>
      <c r="N203" s="100" t="s">
        <v>135</v>
      </c>
    </row>
    <row r="204" spans="1:14" x14ac:dyDescent="0.25">
      <c r="A204" s="97" t="s">
        <v>3385</v>
      </c>
      <c r="B204" s="202" t="s">
        <v>3720</v>
      </c>
      <c r="C204" s="73" t="s">
        <v>444</v>
      </c>
      <c r="D204" s="98" t="s">
        <v>3721</v>
      </c>
      <c r="E204" s="98" t="s">
        <v>236</v>
      </c>
      <c r="F204" s="98" t="s">
        <v>3722</v>
      </c>
      <c r="G204" s="101">
        <v>43770</v>
      </c>
      <c r="H204" s="98" t="s">
        <v>2496</v>
      </c>
      <c r="I204" s="101">
        <v>43831</v>
      </c>
      <c r="J204" s="99" t="s">
        <v>4342</v>
      </c>
      <c r="K204" s="99" t="s">
        <v>2737</v>
      </c>
      <c r="L204" s="99" t="s">
        <v>179</v>
      </c>
      <c r="M204" s="100" t="s">
        <v>3328</v>
      </c>
      <c r="N204" s="100" t="s">
        <v>468</v>
      </c>
    </row>
    <row r="205" spans="1:14" x14ac:dyDescent="0.25">
      <c r="A205" s="97" t="s">
        <v>3399</v>
      </c>
      <c r="B205" s="211" t="s">
        <v>3767</v>
      </c>
      <c r="C205" s="163" t="s">
        <v>444</v>
      </c>
      <c r="D205" s="97" t="s">
        <v>3768</v>
      </c>
      <c r="E205" s="97" t="s">
        <v>693</v>
      </c>
      <c r="F205" s="97" t="s">
        <v>3769</v>
      </c>
      <c r="G205" s="169">
        <v>43770</v>
      </c>
      <c r="H205" s="97" t="s">
        <v>2503</v>
      </c>
      <c r="I205" s="169">
        <v>43775</v>
      </c>
      <c r="J205" s="170" t="s">
        <v>4342</v>
      </c>
      <c r="K205" s="170" t="s">
        <v>3562</v>
      </c>
      <c r="L205" s="170" t="s">
        <v>179</v>
      </c>
      <c r="M205" s="171" t="s">
        <v>3014</v>
      </c>
      <c r="N205" s="171" t="s">
        <v>152</v>
      </c>
    </row>
    <row r="206" spans="1:14" x14ac:dyDescent="0.25">
      <c r="A206" s="182" t="s">
        <v>92</v>
      </c>
      <c r="B206" s="202" t="s">
        <v>3685</v>
      </c>
      <c r="C206" s="183" t="s">
        <v>444</v>
      </c>
      <c r="D206" s="182" t="s">
        <v>3686</v>
      </c>
      <c r="E206" s="182" t="s">
        <v>377</v>
      </c>
      <c r="F206" s="182" t="s">
        <v>2904</v>
      </c>
      <c r="G206" s="184">
        <v>43773</v>
      </c>
      <c r="H206" s="182" t="s">
        <v>2496</v>
      </c>
      <c r="I206" s="184">
        <v>43865</v>
      </c>
      <c r="J206" s="185" t="s">
        <v>4342</v>
      </c>
      <c r="K206" s="185" t="s">
        <v>153</v>
      </c>
      <c r="L206" s="185" t="s">
        <v>179</v>
      </c>
      <c r="M206" s="186" t="s">
        <v>2926</v>
      </c>
      <c r="N206" s="186" t="s">
        <v>135</v>
      </c>
    </row>
    <row r="207" spans="1:14" x14ac:dyDescent="0.25">
      <c r="A207" s="172" t="s">
        <v>43</v>
      </c>
      <c r="B207" s="202" t="s">
        <v>3579</v>
      </c>
      <c r="C207" s="173" t="s">
        <v>444</v>
      </c>
      <c r="D207" s="172" t="s">
        <v>3580</v>
      </c>
      <c r="E207" s="172" t="s">
        <v>784</v>
      </c>
      <c r="F207" s="172" t="s">
        <v>3276</v>
      </c>
      <c r="G207" s="174">
        <v>43774</v>
      </c>
      <c r="H207" s="172" t="s">
        <v>2502</v>
      </c>
      <c r="I207" s="174">
        <v>44154</v>
      </c>
      <c r="J207" s="175" t="s">
        <v>4343</v>
      </c>
      <c r="K207" s="175" t="s">
        <v>200</v>
      </c>
      <c r="L207" s="175" t="s">
        <v>179</v>
      </c>
      <c r="M207" s="176" t="s">
        <v>2872</v>
      </c>
      <c r="N207" s="176" t="s">
        <v>152</v>
      </c>
    </row>
    <row r="208" spans="1:14" x14ac:dyDescent="0.25">
      <c r="A208" s="97" t="s">
        <v>86</v>
      </c>
      <c r="B208" s="202" t="s">
        <v>3639</v>
      </c>
      <c r="C208" s="73" t="s">
        <v>444</v>
      </c>
      <c r="D208" s="98" t="s">
        <v>3640</v>
      </c>
      <c r="E208" s="98" t="s">
        <v>381</v>
      </c>
      <c r="F208" s="98" t="s">
        <v>3641</v>
      </c>
      <c r="G208" s="101">
        <v>43777</v>
      </c>
      <c r="H208" s="98" t="s">
        <v>2496</v>
      </c>
      <c r="I208" s="101">
        <v>44048</v>
      </c>
      <c r="J208" s="99" t="s">
        <v>4343</v>
      </c>
      <c r="K208" s="99" t="s">
        <v>2736</v>
      </c>
      <c r="L208" s="99" t="s">
        <v>179</v>
      </c>
      <c r="M208" s="100" t="s">
        <v>2901</v>
      </c>
      <c r="N208" s="100" t="s">
        <v>152</v>
      </c>
    </row>
    <row r="209" spans="1:14" x14ac:dyDescent="0.25">
      <c r="A209" s="97" t="s">
        <v>86</v>
      </c>
      <c r="B209" s="202" t="s">
        <v>3606</v>
      </c>
      <c r="C209" s="73" t="s">
        <v>444</v>
      </c>
      <c r="D209" s="98" t="s">
        <v>3607</v>
      </c>
      <c r="E209" s="98" t="s">
        <v>402</v>
      </c>
      <c r="F209" s="98" t="s">
        <v>3330</v>
      </c>
      <c r="G209" s="101">
        <v>43776</v>
      </c>
      <c r="H209" s="98" t="s">
        <v>2496</v>
      </c>
      <c r="I209" s="101">
        <v>44104</v>
      </c>
      <c r="J209" s="99" t="s">
        <v>4343</v>
      </c>
      <c r="K209" s="99" t="s">
        <v>200</v>
      </c>
      <c r="L209" s="99" t="s">
        <v>179</v>
      </c>
      <c r="M209" s="100" t="s">
        <v>3608</v>
      </c>
      <c r="N209" s="100" t="s">
        <v>152</v>
      </c>
    </row>
    <row r="210" spans="1:14" x14ac:dyDescent="0.25">
      <c r="A210" s="154" t="s">
        <v>92</v>
      </c>
      <c r="B210" s="202" t="s">
        <v>3646</v>
      </c>
      <c r="C210" s="155" t="s">
        <v>444</v>
      </c>
      <c r="D210" s="154" t="s">
        <v>3647</v>
      </c>
      <c r="E210" s="154" t="s">
        <v>409</v>
      </c>
      <c r="F210" s="154" t="s">
        <v>179</v>
      </c>
      <c r="G210" s="156">
        <v>43783</v>
      </c>
      <c r="H210" s="154" t="s">
        <v>2503</v>
      </c>
      <c r="I210" s="156">
        <v>43791</v>
      </c>
      <c r="J210" s="157" t="s">
        <v>4342</v>
      </c>
      <c r="K210" s="157" t="s">
        <v>3562</v>
      </c>
      <c r="L210" s="157" t="s">
        <v>179</v>
      </c>
      <c r="M210" s="158" t="s">
        <v>2884</v>
      </c>
      <c r="N210" s="158" t="s">
        <v>152</v>
      </c>
    </row>
    <row r="211" spans="1:14" x14ac:dyDescent="0.25">
      <c r="A211" s="97" t="s">
        <v>3385</v>
      </c>
      <c r="B211" s="202" t="s">
        <v>3724</v>
      </c>
      <c r="C211" s="73" t="s">
        <v>444</v>
      </c>
      <c r="D211" s="98" t="s">
        <v>3725</v>
      </c>
      <c r="E211" s="98" t="s">
        <v>737</v>
      </c>
      <c r="F211" s="98" t="s">
        <v>3726</v>
      </c>
      <c r="G211" s="101">
        <v>43784</v>
      </c>
      <c r="H211" s="98" t="s">
        <v>2496</v>
      </c>
      <c r="I211" s="101">
        <v>43709</v>
      </c>
      <c r="J211" s="99" t="s">
        <v>4342</v>
      </c>
      <c r="K211" s="99" t="s">
        <v>2812</v>
      </c>
      <c r="L211" s="99" t="s">
        <v>179</v>
      </c>
      <c r="M211" s="100" t="s">
        <v>3328</v>
      </c>
      <c r="N211" s="100" t="s">
        <v>468</v>
      </c>
    </row>
    <row r="212" spans="1:14" x14ac:dyDescent="0.25">
      <c r="A212" s="97" t="s">
        <v>3343</v>
      </c>
      <c r="B212" s="202" t="s">
        <v>3775</v>
      </c>
      <c r="C212" s="73" t="s">
        <v>444</v>
      </c>
      <c r="D212" s="98" t="s">
        <v>3776</v>
      </c>
      <c r="E212" s="98" t="s">
        <v>42</v>
      </c>
      <c r="F212" s="98" t="s">
        <v>3777</v>
      </c>
      <c r="G212" s="101">
        <v>43784</v>
      </c>
      <c r="H212" s="98" t="s">
        <v>2503</v>
      </c>
      <c r="I212" s="101">
        <v>43852</v>
      </c>
      <c r="J212" s="99" t="s">
        <v>4342</v>
      </c>
      <c r="K212" s="99" t="s">
        <v>184</v>
      </c>
      <c r="L212" s="99" t="s">
        <v>179</v>
      </c>
      <c r="M212" s="100" t="s">
        <v>3021</v>
      </c>
      <c r="N212" s="100" t="s">
        <v>152</v>
      </c>
    </row>
    <row r="213" spans="1:14" x14ac:dyDescent="0.25">
      <c r="A213" s="97" t="s">
        <v>86</v>
      </c>
      <c r="B213" s="202" t="s">
        <v>3633</v>
      </c>
      <c r="C213" s="73" t="s">
        <v>444</v>
      </c>
      <c r="D213" s="98" t="s">
        <v>3634</v>
      </c>
      <c r="E213" s="98" t="s">
        <v>400</v>
      </c>
      <c r="F213" s="98" t="s">
        <v>54</v>
      </c>
      <c r="G213" s="101">
        <v>43787</v>
      </c>
      <c r="H213" s="98" t="s">
        <v>2496</v>
      </c>
      <c r="I213" s="101">
        <v>43864</v>
      </c>
      <c r="J213" s="99" t="s">
        <v>4342</v>
      </c>
      <c r="K213" s="99" t="s">
        <v>208</v>
      </c>
      <c r="L213" s="99" t="s">
        <v>2508</v>
      </c>
      <c r="M213" s="100" t="s">
        <v>3245</v>
      </c>
      <c r="N213" s="100" t="s">
        <v>135</v>
      </c>
    </row>
    <row r="214" spans="1:14" x14ac:dyDescent="0.25">
      <c r="A214" s="97" t="s">
        <v>86</v>
      </c>
      <c r="B214" s="202" t="s">
        <v>3636</v>
      </c>
      <c r="C214" s="73" t="s">
        <v>444</v>
      </c>
      <c r="D214" s="98" t="s">
        <v>3637</v>
      </c>
      <c r="E214" s="98" t="s">
        <v>402</v>
      </c>
      <c r="F214" s="98" t="s">
        <v>3638</v>
      </c>
      <c r="G214" s="101">
        <v>43789</v>
      </c>
      <c r="H214" s="98" t="s">
        <v>2496</v>
      </c>
      <c r="I214" s="101">
        <v>43812</v>
      </c>
      <c r="J214" s="99" t="s">
        <v>4342</v>
      </c>
      <c r="K214" s="99" t="s">
        <v>93</v>
      </c>
      <c r="L214" s="99" t="s">
        <v>179</v>
      </c>
      <c r="M214" s="100" t="s">
        <v>3320</v>
      </c>
      <c r="N214" s="100" t="s">
        <v>135</v>
      </c>
    </row>
    <row r="215" spans="1:14" x14ac:dyDescent="0.25">
      <c r="A215" s="97" t="s">
        <v>43</v>
      </c>
      <c r="B215" s="202" t="s">
        <v>3576</v>
      </c>
      <c r="C215" s="73" t="s">
        <v>444</v>
      </c>
      <c r="D215" s="98" t="s">
        <v>3577</v>
      </c>
      <c r="E215" s="98" t="s">
        <v>246</v>
      </c>
      <c r="F215" s="98" t="s">
        <v>3578</v>
      </c>
      <c r="G215" s="101">
        <v>43791</v>
      </c>
      <c r="H215" s="98" t="s">
        <v>2502</v>
      </c>
      <c r="I215" s="101">
        <v>43837</v>
      </c>
      <c r="J215" s="99" t="s">
        <v>4342</v>
      </c>
      <c r="K215" s="99" t="s">
        <v>200</v>
      </c>
      <c r="L215" s="99" t="s">
        <v>179</v>
      </c>
      <c r="M215" s="100" t="s">
        <v>2871</v>
      </c>
      <c r="N215" s="100" t="s">
        <v>135</v>
      </c>
    </row>
    <row r="216" spans="1:14" x14ac:dyDescent="0.25">
      <c r="A216" s="97" t="s">
        <v>92</v>
      </c>
      <c r="B216" s="202" t="s">
        <v>3690</v>
      </c>
      <c r="C216" s="73" t="s">
        <v>444</v>
      </c>
      <c r="D216" s="98" t="s">
        <v>3691</v>
      </c>
      <c r="E216" s="98" t="s">
        <v>2873</v>
      </c>
      <c r="F216" s="98" t="s">
        <v>3692</v>
      </c>
      <c r="G216" s="101">
        <v>43794</v>
      </c>
      <c r="H216" s="98" t="s">
        <v>2496</v>
      </c>
      <c r="I216" s="101">
        <v>43816</v>
      </c>
      <c r="J216" s="99" t="s">
        <v>4342</v>
      </c>
      <c r="K216" s="99" t="s">
        <v>203</v>
      </c>
      <c r="L216" s="99" t="s">
        <v>2508</v>
      </c>
      <c r="M216" s="100" t="s">
        <v>2935</v>
      </c>
      <c r="N216" s="100" t="s">
        <v>135</v>
      </c>
    </row>
    <row r="217" spans="1:14" x14ac:dyDescent="0.25">
      <c r="A217" s="97" t="s">
        <v>92</v>
      </c>
      <c r="B217" s="202" t="s">
        <v>3693</v>
      </c>
      <c r="C217" s="73" t="s">
        <v>444</v>
      </c>
      <c r="D217" s="98" t="s">
        <v>3694</v>
      </c>
      <c r="E217" s="98" t="s">
        <v>2873</v>
      </c>
      <c r="F217" s="98" t="s">
        <v>3695</v>
      </c>
      <c r="G217" s="101">
        <v>43794</v>
      </c>
      <c r="H217" s="98" t="s">
        <v>2496</v>
      </c>
      <c r="I217" s="101">
        <v>43816</v>
      </c>
      <c r="J217" s="99" t="s">
        <v>4342</v>
      </c>
      <c r="K217" s="99" t="s">
        <v>204</v>
      </c>
      <c r="L217" s="99" t="s">
        <v>2508</v>
      </c>
      <c r="M217" s="100" t="s">
        <v>2935</v>
      </c>
      <c r="N217" s="100" t="s">
        <v>135</v>
      </c>
    </row>
    <row r="218" spans="1:14" x14ac:dyDescent="0.25">
      <c r="A218" s="97" t="s">
        <v>86</v>
      </c>
      <c r="B218" s="202" t="s">
        <v>3911</v>
      </c>
      <c r="C218" s="163" t="s">
        <v>444</v>
      </c>
      <c r="D218" s="97" t="s">
        <v>3912</v>
      </c>
      <c r="E218" s="97" t="s">
        <v>400</v>
      </c>
      <c r="F218" s="97" t="s">
        <v>3914</v>
      </c>
      <c r="G218" s="169">
        <v>43791</v>
      </c>
      <c r="H218" s="97" t="s">
        <v>2496</v>
      </c>
      <c r="I218" s="169">
        <v>43875</v>
      </c>
      <c r="J218" s="170" t="s">
        <v>4342</v>
      </c>
      <c r="K218" s="170" t="s">
        <v>184</v>
      </c>
      <c r="L218" s="170" t="s">
        <v>179</v>
      </c>
      <c r="M218" s="171" t="s">
        <v>3915</v>
      </c>
      <c r="N218" s="171" t="s">
        <v>3899</v>
      </c>
    </row>
    <row r="219" spans="1:14" x14ac:dyDescent="0.25">
      <c r="A219" s="97" t="s">
        <v>92</v>
      </c>
      <c r="B219" s="202" t="s">
        <v>3668</v>
      </c>
      <c r="C219" s="73" t="s">
        <v>444</v>
      </c>
      <c r="D219" s="98" t="s">
        <v>3657</v>
      </c>
      <c r="E219" s="98" t="s">
        <v>2873</v>
      </c>
      <c r="F219" s="98" t="s">
        <v>3658</v>
      </c>
      <c r="G219" s="101">
        <v>43794</v>
      </c>
      <c r="H219" s="98" t="s">
        <v>2502</v>
      </c>
      <c r="I219" s="101">
        <v>43812</v>
      </c>
      <c r="J219" s="99" t="s">
        <v>4342</v>
      </c>
      <c r="K219" s="99" t="s">
        <v>195</v>
      </c>
      <c r="L219" s="99" t="s">
        <v>2508</v>
      </c>
      <c r="M219" s="100" t="s">
        <v>2935</v>
      </c>
      <c r="N219" s="100" t="s">
        <v>135</v>
      </c>
    </row>
    <row r="220" spans="1:14" x14ac:dyDescent="0.25">
      <c r="A220" s="66" t="s">
        <v>92</v>
      </c>
      <c r="B220" s="202" t="s">
        <v>3659</v>
      </c>
      <c r="C220" s="163" t="s">
        <v>444</v>
      </c>
      <c r="D220" s="66" t="s">
        <v>3660</v>
      </c>
      <c r="E220" s="66" t="s">
        <v>2873</v>
      </c>
      <c r="F220" s="66" t="s">
        <v>3661</v>
      </c>
      <c r="G220" s="164">
        <v>43794</v>
      </c>
      <c r="H220" s="66" t="s">
        <v>2496</v>
      </c>
      <c r="I220" s="164">
        <v>43837</v>
      </c>
      <c r="J220" s="165" t="s">
        <v>4342</v>
      </c>
      <c r="K220" s="165" t="s">
        <v>189</v>
      </c>
      <c r="L220" s="165" t="s">
        <v>179</v>
      </c>
      <c r="M220" s="166" t="s">
        <v>2935</v>
      </c>
      <c r="N220" s="166" t="s">
        <v>135</v>
      </c>
    </row>
    <row r="221" spans="1:14" x14ac:dyDescent="0.25">
      <c r="A221" s="97" t="s">
        <v>92</v>
      </c>
      <c r="B221" s="202" t="s">
        <v>3662</v>
      </c>
      <c r="C221" s="73" t="s">
        <v>444</v>
      </c>
      <c r="D221" s="98" t="s">
        <v>3663</v>
      </c>
      <c r="E221" s="98" t="s">
        <v>2873</v>
      </c>
      <c r="F221" s="98" t="s">
        <v>3664</v>
      </c>
      <c r="G221" s="101">
        <v>43794</v>
      </c>
      <c r="H221" s="98" t="s">
        <v>2496</v>
      </c>
      <c r="I221" s="101">
        <v>43837</v>
      </c>
      <c r="J221" s="99" t="s">
        <v>4342</v>
      </c>
      <c r="K221" s="99" t="s">
        <v>191</v>
      </c>
      <c r="L221" s="99" t="s">
        <v>179</v>
      </c>
      <c r="M221" s="100" t="s">
        <v>2935</v>
      </c>
      <c r="N221" s="100" t="s">
        <v>135</v>
      </c>
    </row>
    <row r="222" spans="1:14" x14ac:dyDescent="0.25">
      <c r="A222" s="97" t="s">
        <v>92</v>
      </c>
      <c r="B222" s="202" t="s">
        <v>3665</v>
      </c>
      <c r="C222" s="73" t="s">
        <v>444</v>
      </c>
      <c r="D222" s="98" t="s">
        <v>3666</v>
      </c>
      <c r="E222" s="98" t="s">
        <v>2873</v>
      </c>
      <c r="F222" s="98" t="s">
        <v>3667</v>
      </c>
      <c r="G222" s="101">
        <v>43794</v>
      </c>
      <c r="H222" s="98" t="s">
        <v>2496</v>
      </c>
      <c r="I222" s="101">
        <v>43837</v>
      </c>
      <c r="J222" s="99" t="s">
        <v>4342</v>
      </c>
      <c r="K222" s="99" t="s">
        <v>193</v>
      </c>
      <c r="L222" s="99" t="s">
        <v>179</v>
      </c>
      <c r="M222" s="100" t="s">
        <v>2935</v>
      </c>
      <c r="N222" s="100" t="s">
        <v>135</v>
      </c>
    </row>
    <row r="223" spans="1:14" x14ac:dyDescent="0.25">
      <c r="A223" s="97" t="s">
        <v>92</v>
      </c>
      <c r="B223" s="202" t="s">
        <v>3656</v>
      </c>
      <c r="C223" s="73" t="s">
        <v>444</v>
      </c>
      <c r="D223" s="98" t="s">
        <v>3657</v>
      </c>
      <c r="E223" s="98" t="s">
        <v>2873</v>
      </c>
      <c r="F223" s="98" t="s">
        <v>3658</v>
      </c>
      <c r="G223" s="101">
        <v>43794</v>
      </c>
      <c r="H223" s="98" t="s">
        <v>2502</v>
      </c>
      <c r="I223" s="101">
        <v>43812</v>
      </c>
      <c r="J223" s="99" t="s">
        <v>4342</v>
      </c>
      <c r="K223" s="99" t="s">
        <v>187</v>
      </c>
      <c r="L223" s="99" t="s">
        <v>2508</v>
      </c>
      <c r="M223" s="100" t="s">
        <v>2935</v>
      </c>
      <c r="N223" s="100" t="s">
        <v>135</v>
      </c>
    </row>
    <row r="224" spans="1:14" x14ac:dyDescent="0.25">
      <c r="A224" s="154" t="s">
        <v>3385</v>
      </c>
      <c r="B224" s="202" t="s">
        <v>3727</v>
      </c>
      <c r="C224" s="155" t="s">
        <v>444</v>
      </c>
      <c r="D224" s="154" t="s">
        <v>3728</v>
      </c>
      <c r="E224" s="154" t="s">
        <v>385</v>
      </c>
      <c r="F224" s="154" t="s">
        <v>3729</v>
      </c>
      <c r="G224" s="156">
        <v>43785</v>
      </c>
      <c r="H224" s="154" t="s">
        <v>2496</v>
      </c>
      <c r="I224" s="156">
        <v>43983</v>
      </c>
      <c r="J224" s="157" t="s">
        <v>4342</v>
      </c>
      <c r="K224" s="157" t="s">
        <v>2814</v>
      </c>
      <c r="L224" s="157" t="s">
        <v>179</v>
      </c>
      <c r="M224" s="158" t="s">
        <v>3730</v>
      </c>
      <c r="N224" s="158" t="s">
        <v>468</v>
      </c>
    </row>
    <row r="225" spans="1:14" x14ac:dyDescent="0.25">
      <c r="A225" s="97" t="s">
        <v>43</v>
      </c>
      <c r="B225" s="222" t="s">
        <v>3897</v>
      </c>
      <c r="C225" s="73" t="s">
        <v>444</v>
      </c>
      <c r="D225" s="98" t="s">
        <v>3898</v>
      </c>
      <c r="E225" s="98" t="s">
        <v>784</v>
      </c>
      <c r="F225" s="98" t="s">
        <v>2898</v>
      </c>
      <c r="G225" s="101">
        <v>43794</v>
      </c>
      <c r="H225" s="98" t="s">
        <v>2496</v>
      </c>
      <c r="I225" s="101">
        <v>43903</v>
      </c>
      <c r="J225" s="99" t="s">
        <v>4342</v>
      </c>
      <c r="K225" s="99" t="s">
        <v>184</v>
      </c>
      <c r="L225" s="99" t="s">
        <v>179</v>
      </c>
      <c r="M225" s="100" t="s">
        <v>2880</v>
      </c>
      <c r="N225" s="100" t="s">
        <v>3899</v>
      </c>
    </row>
    <row r="226" spans="1:14" x14ac:dyDescent="0.25">
      <c r="A226" s="159" t="s">
        <v>92</v>
      </c>
      <c r="B226" s="222" t="s">
        <v>3926</v>
      </c>
      <c r="C226" s="155" t="s">
        <v>444</v>
      </c>
      <c r="D226" s="159" t="s">
        <v>3927</v>
      </c>
      <c r="E226" s="159" t="s">
        <v>407</v>
      </c>
      <c r="F226" s="159" t="s">
        <v>3928</v>
      </c>
      <c r="G226" s="160">
        <v>43818</v>
      </c>
      <c r="H226" s="159" t="s">
        <v>2496</v>
      </c>
      <c r="I226" s="160">
        <v>43893</v>
      </c>
      <c r="J226" s="161" t="s">
        <v>4342</v>
      </c>
      <c r="K226" s="161" t="s">
        <v>153</v>
      </c>
      <c r="L226" s="161" t="s">
        <v>179</v>
      </c>
      <c r="M226" s="162" t="s">
        <v>2885</v>
      </c>
      <c r="N226" s="162" t="s">
        <v>3899</v>
      </c>
    </row>
    <row r="227" spans="1:14" x14ac:dyDescent="0.25">
      <c r="A227" s="154" t="s">
        <v>92</v>
      </c>
      <c r="B227" s="202" t="s">
        <v>3930</v>
      </c>
      <c r="C227" s="155" t="s">
        <v>444</v>
      </c>
      <c r="D227" s="154" t="s">
        <v>3931</v>
      </c>
      <c r="E227" s="154" t="s">
        <v>407</v>
      </c>
      <c r="F227" s="154" t="s">
        <v>3932</v>
      </c>
      <c r="G227" s="156">
        <v>43818</v>
      </c>
      <c r="H227" s="154" t="s">
        <v>2496</v>
      </c>
      <c r="I227" s="156">
        <v>43894</v>
      </c>
      <c r="J227" s="157" t="s">
        <v>4342</v>
      </c>
      <c r="K227" s="157" t="s">
        <v>203</v>
      </c>
      <c r="L227" s="157" t="s">
        <v>179</v>
      </c>
      <c r="M227" s="158" t="s">
        <v>2885</v>
      </c>
      <c r="N227" s="158" t="s">
        <v>3899</v>
      </c>
    </row>
    <row r="228" spans="1:14" x14ac:dyDescent="0.25">
      <c r="A228" s="97" t="s">
        <v>92</v>
      </c>
      <c r="B228" s="222" t="s">
        <v>3933</v>
      </c>
      <c r="C228" s="73" t="s">
        <v>444</v>
      </c>
      <c r="D228" s="98" t="s">
        <v>3934</v>
      </c>
      <c r="E228" s="98" t="s">
        <v>407</v>
      </c>
      <c r="F228" s="98" t="s">
        <v>3935</v>
      </c>
      <c r="G228" s="101">
        <v>43818</v>
      </c>
      <c r="H228" s="98" t="s">
        <v>2496</v>
      </c>
      <c r="I228" s="101">
        <v>43893</v>
      </c>
      <c r="J228" s="99" t="s">
        <v>4342</v>
      </c>
      <c r="K228" s="99" t="s">
        <v>204</v>
      </c>
      <c r="L228" s="99" t="s">
        <v>179</v>
      </c>
      <c r="M228" s="100" t="s">
        <v>2885</v>
      </c>
      <c r="N228" s="100" t="s">
        <v>3899</v>
      </c>
    </row>
    <row r="229" spans="1:14" x14ac:dyDescent="0.25">
      <c r="A229" s="97" t="s">
        <v>92</v>
      </c>
      <c r="B229" s="222" t="s">
        <v>3936</v>
      </c>
      <c r="C229" s="73" t="s">
        <v>444</v>
      </c>
      <c r="D229" s="98" t="s">
        <v>3937</v>
      </c>
      <c r="E229" s="98" t="s">
        <v>407</v>
      </c>
      <c r="F229" s="98" t="s">
        <v>3938</v>
      </c>
      <c r="G229" s="101">
        <v>43818</v>
      </c>
      <c r="H229" s="98" t="s">
        <v>2496</v>
      </c>
      <c r="I229" s="101">
        <v>43895</v>
      </c>
      <c r="J229" s="99" t="s">
        <v>4342</v>
      </c>
      <c r="K229" s="99" t="s">
        <v>206</v>
      </c>
      <c r="L229" s="99" t="s">
        <v>179</v>
      </c>
      <c r="M229" s="100" t="s">
        <v>2885</v>
      </c>
      <c r="N229" s="100" t="s">
        <v>3899</v>
      </c>
    </row>
    <row r="230" spans="1:14" x14ac:dyDescent="0.25">
      <c r="A230" s="66" t="s">
        <v>92</v>
      </c>
      <c r="B230" s="222" t="s">
        <v>3939</v>
      </c>
      <c r="C230" s="163" t="s">
        <v>444</v>
      </c>
      <c r="D230" s="66" t="s">
        <v>3940</v>
      </c>
      <c r="E230" s="66" t="s">
        <v>407</v>
      </c>
      <c r="F230" s="66" t="s">
        <v>3941</v>
      </c>
      <c r="G230" s="164">
        <v>43818</v>
      </c>
      <c r="H230" s="66" t="s">
        <v>2496</v>
      </c>
      <c r="I230" s="164">
        <v>43893</v>
      </c>
      <c r="J230" s="165" t="s">
        <v>4342</v>
      </c>
      <c r="K230" s="165" t="s">
        <v>207</v>
      </c>
      <c r="L230" s="165" t="s">
        <v>179</v>
      </c>
      <c r="M230" s="166" t="s">
        <v>2885</v>
      </c>
      <c r="N230" s="166" t="s">
        <v>3899</v>
      </c>
    </row>
    <row r="231" spans="1:14" x14ac:dyDescent="0.25">
      <c r="A231" s="97" t="s">
        <v>92</v>
      </c>
      <c r="B231" s="202" t="s">
        <v>3942</v>
      </c>
      <c r="C231" s="73" t="s">
        <v>444</v>
      </c>
      <c r="D231" s="98" t="s">
        <v>3943</v>
      </c>
      <c r="E231" s="98" t="s">
        <v>407</v>
      </c>
      <c r="F231" s="98" t="s">
        <v>3944</v>
      </c>
      <c r="G231" s="101">
        <v>43818</v>
      </c>
      <c r="H231" s="98" t="s">
        <v>2496</v>
      </c>
      <c r="I231" s="101">
        <v>43896</v>
      </c>
      <c r="J231" s="99" t="s">
        <v>4342</v>
      </c>
      <c r="K231" s="99" t="s">
        <v>208</v>
      </c>
      <c r="L231" s="99" t="s">
        <v>179</v>
      </c>
      <c r="M231" s="100" t="s">
        <v>2885</v>
      </c>
      <c r="N231" s="100" t="s">
        <v>3899</v>
      </c>
    </row>
    <row r="232" spans="1:14" x14ac:dyDescent="0.25">
      <c r="A232" s="212" t="s">
        <v>3343</v>
      </c>
      <c r="B232" s="211" t="s">
        <v>3967</v>
      </c>
      <c r="C232" s="207" t="s">
        <v>444</v>
      </c>
      <c r="D232" s="212" t="s">
        <v>3968</v>
      </c>
      <c r="E232" s="212" t="s">
        <v>2112</v>
      </c>
      <c r="F232" s="212" t="s">
        <v>2957</v>
      </c>
      <c r="G232" s="214">
        <v>43840</v>
      </c>
      <c r="H232" s="212" t="s">
        <v>2502</v>
      </c>
      <c r="I232" s="214">
        <v>44181</v>
      </c>
      <c r="J232" s="215" t="s">
        <v>4343</v>
      </c>
      <c r="K232" s="215" t="s">
        <v>184</v>
      </c>
      <c r="L232" s="215" t="s">
        <v>179</v>
      </c>
      <c r="M232" s="216" t="s">
        <v>3969</v>
      </c>
      <c r="N232" s="216" t="s">
        <v>3899</v>
      </c>
    </row>
    <row r="233" spans="1:14" x14ac:dyDescent="0.25">
      <c r="A233" s="144" t="s">
        <v>92</v>
      </c>
      <c r="B233" s="222" t="s">
        <v>3916</v>
      </c>
      <c r="C233" s="145" t="s">
        <v>444</v>
      </c>
      <c r="D233" s="144" t="s">
        <v>3917</v>
      </c>
      <c r="E233" s="144" t="s">
        <v>395</v>
      </c>
      <c r="F233" s="144" t="s">
        <v>3918</v>
      </c>
      <c r="G233" s="146">
        <v>43852</v>
      </c>
      <c r="H233" s="144" t="s">
        <v>2503</v>
      </c>
      <c r="I233" s="146">
        <v>43973</v>
      </c>
      <c r="J233" s="147" t="s">
        <v>4342</v>
      </c>
      <c r="K233" s="147" t="s">
        <v>184</v>
      </c>
      <c r="L233" s="147" t="s">
        <v>179</v>
      </c>
      <c r="M233" s="148" t="s">
        <v>2928</v>
      </c>
      <c r="N233" s="148" t="s">
        <v>3899</v>
      </c>
    </row>
    <row r="234" spans="1:14" x14ac:dyDescent="0.25">
      <c r="A234" s="212" t="s">
        <v>3399</v>
      </c>
      <c r="B234" s="213" t="s">
        <v>3965</v>
      </c>
      <c r="C234" s="207" t="s">
        <v>444</v>
      </c>
      <c r="D234" s="212" t="s">
        <v>3966</v>
      </c>
      <c r="E234" s="212" t="s">
        <v>396</v>
      </c>
      <c r="F234" s="212" t="s">
        <v>3661</v>
      </c>
      <c r="G234" s="214">
        <v>43853</v>
      </c>
      <c r="H234" s="212" t="s">
        <v>2496</v>
      </c>
      <c r="I234" s="214">
        <v>43872</v>
      </c>
      <c r="J234" s="215" t="s">
        <v>4342</v>
      </c>
      <c r="K234" s="215" t="s">
        <v>184</v>
      </c>
      <c r="L234" s="215" t="s">
        <v>179</v>
      </c>
      <c r="M234" s="216" t="s">
        <v>3011</v>
      </c>
      <c r="N234" s="216" t="s">
        <v>3899</v>
      </c>
    </row>
    <row r="235" spans="1:14" x14ac:dyDescent="0.25">
      <c r="A235" s="97" t="s">
        <v>92</v>
      </c>
      <c r="B235" s="222" t="s">
        <v>3923</v>
      </c>
      <c r="C235" s="73" t="s">
        <v>444</v>
      </c>
      <c r="D235" s="98" t="s">
        <v>3924</v>
      </c>
      <c r="E235" s="98" t="s">
        <v>407</v>
      </c>
      <c r="F235" s="98" t="s">
        <v>3925</v>
      </c>
      <c r="G235" s="101">
        <v>43870</v>
      </c>
      <c r="H235" s="98" t="s">
        <v>2496</v>
      </c>
      <c r="I235" s="101">
        <v>43903</v>
      </c>
      <c r="J235" s="99" t="s">
        <v>4342</v>
      </c>
      <c r="K235" s="99" t="s">
        <v>200</v>
      </c>
      <c r="L235" s="99" t="s">
        <v>179</v>
      </c>
      <c r="M235" s="100" t="s">
        <v>2885</v>
      </c>
      <c r="N235" s="100" t="s">
        <v>3899</v>
      </c>
    </row>
    <row r="236" spans="1:14" x14ac:dyDescent="0.25">
      <c r="A236" s="212" t="s">
        <v>118</v>
      </c>
      <c r="B236" s="213" t="s">
        <v>4301</v>
      </c>
      <c r="C236" s="207" t="s">
        <v>444</v>
      </c>
      <c r="D236" s="212" t="s">
        <v>4303</v>
      </c>
      <c r="E236" s="212" t="s">
        <v>409</v>
      </c>
      <c r="F236" s="212" t="s">
        <v>4305</v>
      </c>
      <c r="G236" s="214">
        <v>44133</v>
      </c>
      <c r="H236" s="212" t="s">
        <v>2496</v>
      </c>
      <c r="I236" s="214">
        <v>44173</v>
      </c>
      <c r="J236" s="215" t="s">
        <v>4343</v>
      </c>
      <c r="K236" s="215" t="s">
        <v>2477</v>
      </c>
      <c r="L236" s="215" t="s">
        <v>179</v>
      </c>
      <c r="M236" s="216" t="s">
        <v>3003</v>
      </c>
      <c r="N236" s="216" t="s">
        <v>135</v>
      </c>
    </row>
  </sheetData>
  <mergeCells count="2">
    <mergeCell ref="C3:N3"/>
    <mergeCell ref="I1:N1"/>
  </mergeCells>
  <conditionalFormatting sqref="B237:B1048576 B1:B4">
    <cfRule type="duplicateValues" dxfId="90" priority="85"/>
  </conditionalFormatting>
  <conditionalFormatting sqref="B237:B1048576">
    <cfRule type="duplicateValues" dxfId="89" priority="75"/>
  </conditionalFormatting>
  <conditionalFormatting sqref="B5:B236">
    <cfRule type="duplicateValues" dxfId="88" priority="3"/>
  </conditionalFormatting>
  <conditionalFormatting sqref="B235">
    <cfRule type="duplicateValues" dxfId="87" priority="2"/>
  </conditionalFormatting>
  <conditionalFormatting sqref="B236">
    <cfRule type="duplicateValues" dxfId="86"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21215"/>
  <sheetViews>
    <sheetView topLeftCell="A423" zoomScale="70" zoomScaleNormal="70" workbookViewId="0">
      <selection activeCell="G471" sqref="G471"/>
    </sheetView>
  </sheetViews>
  <sheetFormatPr defaultColWidth="15" defaultRowHeight="15" x14ac:dyDescent="0.25"/>
  <cols>
    <col min="1" max="3" width="7.85546875" customWidth="1"/>
    <col min="4" max="4" width="9" customWidth="1"/>
    <col min="9" max="9" width="6.85546875" customWidth="1"/>
    <col min="10" max="10" width="26" customWidth="1"/>
    <col min="11" max="14" width="7.85546875" customWidth="1"/>
    <col min="16" max="23" width="5.42578125" customWidth="1"/>
    <col min="24" max="24" width="5.42578125" style="46" customWidth="1"/>
    <col min="25" max="33" width="5.42578125" customWidth="1"/>
    <col min="34" max="34" width="5.42578125" style="126" customWidth="1"/>
    <col min="35" max="35" width="5.42578125" customWidth="1"/>
    <col min="36" max="36" width="11.28515625" customWidth="1"/>
    <col min="37" max="37" width="11.28515625" style="49" customWidth="1"/>
    <col min="38" max="41" width="11.28515625" customWidth="1"/>
    <col min="50" max="52" width="15" style="2"/>
  </cols>
  <sheetData>
    <row r="1" spans="1:41" s="17" customFormat="1" x14ac:dyDescent="0.25">
      <c r="A1" s="17" t="s">
        <v>3</v>
      </c>
      <c r="B1" s="17" t="s">
        <v>145</v>
      </c>
      <c r="C1" s="17" t="s">
        <v>146</v>
      </c>
      <c r="D1" s="4" t="s">
        <v>174</v>
      </c>
      <c r="E1" s="4" t="s">
        <v>0</v>
      </c>
      <c r="F1" s="4" t="s">
        <v>4</v>
      </c>
      <c r="G1" s="4" t="s">
        <v>5</v>
      </c>
      <c r="H1" s="4" t="s">
        <v>6</v>
      </c>
      <c r="I1" s="4" t="s">
        <v>7</v>
      </c>
      <c r="J1" s="4" t="s">
        <v>10</v>
      </c>
      <c r="K1" s="48" t="s">
        <v>176</v>
      </c>
      <c r="L1" s="48" t="s">
        <v>177</v>
      </c>
      <c r="M1" s="4" t="s">
        <v>8</v>
      </c>
      <c r="N1" s="48" t="s">
        <v>178</v>
      </c>
      <c r="O1" s="4" t="s">
        <v>11</v>
      </c>
      <c r="P1" s="4" t="s">
        <v>1</v>
      </c>
      <c r="Q1" s="4" t="s">
        <v>2</v>
      </c>
      <c r="R1" s="4" t="s">
        <v>2491</v>
      </c>
      <c r="S1" s="4" t="s">
        <v>17</v>
      </c>
      <c r="T1" s="4" t="s">
        <v>12</v>
      </c>
      <c r="U1" s="4" t="s">
        <v>13</v>
      </c>
      <c r="V1" s="45" t="s">
        <v>9</v>
      </c>
      <c r="W1" s="4" t="s">
        <v>14</v>
      </c>
      <c r="X1" s="4" t="s">
        <v>15</v>
      </c>
      <c r="Y1" s="4" t="s">
        <v>16</v>
      </c>
      <c r="Z1" s="4" t="s">
        <v>20</v>
      </c>
      <c r="AA1" s="4" t="s">
        <v>18</v>
      </c>
      <c r="AB1" s="4" t="s">
        <v>19</v>
      </c>
      <c r="AC1" s="4" t="s">
        <v>532</v>
      </c>
      <c r="AD1" s="4" t="s">
        <v>534</v>
      </c>
      <c r="AE1" s="4" t="s">
        <v>535</v>
      </c>
      <c r="AF1" s="4" t="s">
        <v>536</v>
      </c>
      <c r="AG1" s="4" t="s">
        <v>537</v>
      </c>
      <c r="AH1" s="127" t="s">
        <v>3097</v>
      </c>
      <c r="AI1" s="127" t="s">
        <v>3429</v>
      </c>
      <c r="AJ1" s="30" t="s">
        <v>137</v>
      </c>
      <c r="AK1" s="30" t="s">
        <v>138</v>
      </c>
      <c r="AL1" s="30" t="s">
        <v>167</v>
      </c>
      <c r="AM1" s="30" t="s">
        <v>136</v>
      </c>
      <c r="AN1" s="17" t="s">
        <v>2785</v>
      </c>
      <c r="AO1" s="17" t="s">
        <v>3104</v>
      </c>
    </row>
    <row r="2" spans="1:41" hidden="1" x14ac:dyDescent="0.25">
      <c r="A2" s="48" t="s">
        <v>271</v>
      </c>
      <c r="B2" s="48" t="s">
        <v>179</v>
      </c>
      <c r="C2" s="48" t="s">
        <v>271</v>
      </c>
      <c r="D2" s="48" t="b">
        <v>0</v>
      </c>
      <c r="E2" s="48" t="s">
        <v>86</v>
      </c>
      <c r="F2" s="48" t="s">
        <v>2705</v>
      </c>
      <c r="G2" s="48" t="s">
        <v>179</v>
      </c>
      <c r="H2" s="48" t="s">
        <v>400</v>
      </c>
      <c r="I2" s="48" t="s">
        <v>2917</v>
      </c>
      <c r="J2" s="48" t="s">
        <v>2496</v>
      </c>
      <c r="K2" s="48" t="s">
        <v>4024</v>
      </c>
      <c r="L2" s="48" t="s">
        <v>257</v>
      </c>
      <c r="M2" s="48" t="s">
        <v>2918</v>
      </c>
      <c r="N2" s="48" t="s">
        <v>179</v>
      </c>
      <c r="O2" s="48" t="s">
        <v>152</v>
      </c>
      <c r="P2" s="48"/>
      <c r="Q2" s="48" t="s">
        <v>247</v>
      </c>
      <c r="R2" s="48" t="s">
        <v>300</v>
      </c>
      <c r="S2" s="48" t="b">
        <v>0</v>
      </c>
      <c r="T2" s="48"/>
      <c r="U2" s="181"/>
      <c r="V2" s="181">
        <v>43006</v>
      </c>
      <c r="W2" s="48" t="s">
        <v>179</v>
      </c>
      <c r="X2" s="48"/>
      <c r="Y2" s="48"/>
      <c r="Z2" s="48" t="s">
        <v>179</v>
      </c>
      <c r="AA2" s="48"/>
      <c r="AB2" s="48"/>
      <c r="AC2" s="48" t="s">
        <v>2786</v>
      </c>
      <c r="AD2" s="48"/>
      <c r="AE2" s="48" t="s">
        <v>148</v>
      </c>
      <c r="AF2" s="48" t="s">
        <v>179</v>
      </c>
      <c r="AG2" s="48" t="s">
        <v>2508</v>
      </c>
      <c r="AH2" s="192">
        <v>43647</v>
      </c>
      <c r="AI2" s="200" t="s">
        <v>3437</v>
      </c>
      <c r="AJ2" s="167" t="str">
        <f t="shared" ref="AJ2:AJ65" si="0">IF(LEN(A2)&gt;6,"FS","PD&amp;C")</f>
        <v>FS</v>
      </c>
      <c r="AK2" s="115" t="b">
        <f>ISNUMBER(SEARCH("IRT",Table1[[#This Row],[Current_Status]]))</f>
        <v>0</v>
      </c>
      <c r="AL2" s="116">
        <f>YEAR(Table1[[#This Row],[Project_Initiated]])</f>
        <v>2017</v>
      </c>
      <c r="AM2" s="53">
        <v>44166</v>
      </c>
      <c r="AN2" s="53" t="str">
        <f>IF(AND(Table1[[#This Row],[Completed Date]]&gt;="07/01/2020"+0,Table1[[#This Row],[Completed Date]]&lt;="6/30/2021"+0),"FY 20-21",IF(AND(Table1[[#This Row],[Completed Date]]&gt;="07/01/2019"+0,Table1[[#This Row],[Completed Date]]&lt;="6/30/2020"+0),"FY 19-20",""))</f>
        <v>FY 19-20</v>
      </c>
      <c r="AO2" s="116" t="str">
        <f>IFERROR(FIND("R",Table1[[#This Row],[FS_Priority]]),"")</f>
        <v/>
      </c>
    </row>
    <row r="3" spans="1:41" hidden="1" x14ac:dyDescent="0.25">
      <c r="A3" s="48" t="s">
        <v>348</v>
      </c>
      <c r="B3" s="48" t="s">
        <v>179</v>
      </c>
      <c r="C3" s="48" t="s">
        <v>348</v>
      </c>
      <c r="D3" s="48" t="b">
        <v>0</v>
      </c>
      <c r="E3" s="48" t="s">
        <v>3385</v>
      </c>
      <c r="F3" s="48" t="s">
        <v>2734</v>
      </c>
      <c r="G3" s="48" t="s">
        <v>179</v>
      </c>
      <c r="H3" s="48" t="s">
        <v>1140</v>
      </c>
      <c r="I3" s="48" t="s">
        <v>2846</v>
      </c>
      <c r="J3" s="48" t="s">
        <v>2496</v>
      </c>
      <c r="K3" s="48" t="s">
        <v>2847</v>
      </c>
      <c r="L3" s="48" t="s">
        <v>2477</v>
      </c>
      <c r="M3" s="48" t="s">
        <v>2984</v>
      </c>
      <c r="N3" s="48" t="s">
        <v>179</v>
      </c>
      <c r="O3" s="48" t="s">
        <v>349</v>
      </c>
      <c r="P3" s="48"/>
      <c r="Q3" s="48" t="s">
        <v>179</v>
      </c>
      <c r="R3" s="48" t="s">
        <v>179</v>
      </c>
      <c r="S3" s="48" t="b">
        <v>0</v>
      </c>
      <c r="T3" s="48"/>
      <c r="U3" s="181"/>
      <c r="V3" s="181">
        <v>43336</v>
      </c>
      <c r="W3" s="48" t="s">
        <v>179</v>
      </c>
      <c r="X3" s="48"/>
      <c r="Y3" s="48"/>
      <c r="Z3" s="48" t="s">
        <v>179</v>
      </c>
      <c r="AA3" s="48"/>
      <c r="AB3" s="48"/>
      <c r="AC3" s="48" t="s">
        <v>2795</v>
      </c>
      <c r="AD3" s="48"/>
      <c r="AE3" s="48" t="s">
        <v>423</v>
      </c>
      <c r="AF3" s="48" t="s">
        <v>179</v>
      </c>
      <c r="AG3" s="48" t="s">
        <v>2508</v>
      </c>
      <c r="AH3" s="192">
        <v>43647</v>
      </c>
      <c r="AI3" s="200" t="s">
        <v>3431</v>
      </c>
      <c r="AJ3" s="167" t="str">
        <f t="shared" si="0"/>
        <v>FS</v>
      </c>
      <c r="AK3" s="115" t="b">
        <f>ISNUMBER(SEARCH("IRT",Table1[[#This Row],[Current_Status]]))</f>
        <v>0</v>
      </c>
      <c r="AL3" s="116">
        <f>YEAR(Table1[[#This Row],[Project_Initiated]])</f>
        <v>2018</v>
      </c>
      <c r="AM3" s="53">
        <v>44166</v>
      </c>
      <c r="AN3" s="53" t="str">
        <f>IF(AND(Table1[[#This Row],[Completed Date]]&gt;="07/01/2020"+0,Table1[[#This Row],[Completed Date]]&lt;="6/30/2021"+0),"FY 20-21",IF(AND(Table1[[#This Row],[Completed Date]]&gt;="07/01/2019"+0,Table1[[#This Row],[Completed Date]]&lt;="6/30/2020"+0),"FY 19-20",""))</f>
        <v>FY 19-20</v>
      </c>
      <c r="AO3" s="116" t="str">
        <f>IFERROR(FIND("R",Table1[[#This Row],[FS_Priority]]),"")</f>
        <v/>
      </c>
    </row>
    <row r="4" spans="1:41" hidden="1" x14ac:dyDescent="0.25">
      <c r="A4" s="48" t="s">
        <v>296</v>
      </c>
      <c r="B4" s="48" t="s">
        <v>179</v>
      </c>
      <c r="C4" s="48" t="s">
        <v>296</v>
      </c>
      <c r="D4" s="48" t="b">
        <v>0</v>
      </c>
      <c r="E4" s="48" t="s">
        <v>92</v>
      </c>
      <c r="F4" s="48" t="s">
        <v>2723</v>
      </c>
      <c r="G4" s="48" t="s">
        <v>179</v>
      </c>
      <c r="H4" s="48" t="s">
        <v>397</v>
      </c>
      <c r="I4" s="48" t="s">
        <v>2951</v>
      </c>
      <c r="J4" s="48" t="s">
        <v>2496</v>
      </c>
      <c r="K4" s="48" t="s">
        <v>2925</v>
      </c>
      <c r="L4" s="48" t="s">
        <v>2477</v>
      </c>
      <c r="M4" s="48" t="s">
        <v>2930</v>
      </c>
      <c r="N4" s="48" t="s">
        <v>179</v>
      </c>
      <c r="O4" s="48" t="s">
        <v>152</v>
      </c>
      <c r="P4" s="48"/>
      <c r="Q4" s="48" t="s">
        <v>297</v>
      </c>
      <c r="R4" s="48" t="s">
        <v>179</v>
      </c>
      <c r="S4" s="48" t="b">
        <v>0</v>
      </c>
      <c r="T4" s="48"/>
      <c r="U4" s="181"/>
      <c r="V4" s="181">
        <v>43336</v>
      </c>
      <c r="W4" s="48" t="s">
        <v>179</v>
      </c>
      <c r="X4" s="48"/>
      <c r="Y4" s="48"/>
      <c r="Z4" s="48" t="s">
        <v>179</v>
      </c>
      <c r="AA4" s="48"/>
      <c r="AB4" s="48"/>
      <c r="AC4" s="48" t="s">
        <v>2789</v>
      </c>
      <c r="AD4" s="48">
        <v>43362</v>
      </c>
      <c r="AE4" s="48" t="s">
        <v>432</v>
      </c>
      <c r="AF4" s="48" t="s">
        <v>179</v>
      </c>
      <c r="AG4" s="48" t="s">
        <v>2508</v>
      </c>
      <c r="AH4" s="192">
        <v>43647</v>
      </c>
      <c r="AI4" s="200" t="s">
        <v>3431</v>
      </c>
      <c r="AJ4" s="167" t="str">
        <f t="shared" si="0"/>
        <v>FS</v>
      </c>
      <c r="AK4" s="115" t="b">
        <f>ISNUMBER(SEARCH("IRT",Table1[[#This Row],[Current_Status]]))</f>
        <v>0</v>
      </c>
      <c r="AL4" s="116">
        <f>YEAR(Table1[[#This Row],[Project_Initiated]])</f>
        <v>2018</v>
      </c>
      <c r="AM4" s="53">
        <v>44166</v>
      </c>
      <c r="AN4" s="53" t="str">
        <f>IF(AND(Table1[[#This Row],[Completed Date]]&gt;="07/01/2020"+0,Table1[[#This Row],[Completed Date]]&lt;="6/30/2021"+0),"FY 20-21",IF(AND(Table1[[#This Row],[Completed Date]]&gt;="07/01/2019"+0,Table1[[#This Row],[Completed Date]]&lt;="6/30/2020"+0),"FY 19-20",""))</f>
        <v>FY 19-20</v>
      </c>
      <c r="AO4" s="116" t="str">
        <f>IFERROR(FIND("R",Table1[[#This Row],[FS_Priority]]),"")</f>
        <v/>
      </c>
    </row>
    <row r="5" spans="1:41" hidden="1" x14ac:dyDescent="0.25">
      <c r="A5" s="48" t="s">
        <v>359</v>
      </c>
      <c r="B5" s="48" t="s">
        <v>179</v>
      </c>
      <c r="C5" s="48" t="s">
        <v>359</v>
      </c>
      <c r="D5" s="48" t="b">
        <v>0</v>
      </c>
      <c r="E5" s="48" t="s">
        <v>117</v>
      </c>
      <c r="F5" s="48" t="s">
        <v>2740</v>
      </c>
      <c r="G5" s="48" t="s">
        <v>179</v>
      </c>
      <c r="H5" s="48" t="s">
        <v>393</v>
      </c>
      <c r="I5" s="48" t="s">
        <v>179</v>
      </c>
      <c r="J5" s="48" t="s">
        <v>2496</v>
      </c>
      <c r="K5" s="48" t="s">
        <v>2999</v>
      </c>
      <c r="L5" s="48" t="s">
        <v>3414</v>
      </c>
      <c r="M5" s="48" t="s">
        <v>3001</v>
      </c>
      <c r="N5" s="48" t="s">
        <v>179</v>
      </c>
      <c r="O5" s="48" t="s">
        <v>152</v>
      </c>
      <c r="P5" s="48"/>
      <c r="Q5" s="48" t="s">
        <v>203</v>
      </c>
      <c r="R5" s="48" t="s">
        <v>179</v>
      </c>
      <c r="S5" s="48" t="b">
        <v>0</v>
      </c>
      <c r="T5" s="48"/>
      <c r="U5" s="181"/>
      <c r="V5" s="181">
        <v>43350</v>
      </c>
      <c r="W5" s="48" t="s">
        <v>179</v>
      </c>
      <c r="X5" s="48"/>
      <c r="Y5" s="48"/>
      <c r="Z5" s="48" t="s">
        <v>179</v>
      </c>
      <c r="AA5" s="48"/>
      <c r="AB5" s="48"/>
      <c r="AC5" s="48" t="s">
        <v>2796</v>
      </c>
      <c r="AD5" s="48">
        <v>43402</v>
      </c>
      <c r="AE5" s="48" t="s">
        <v>432</v>
      </c>
      <c r="AF5" s="48" t="s">
        <v>3485</v>
      </c>
      <c r="AG5" s="48" t="s">
        <v>2508</v>
      </c>
      <c r="AH5" s="192">
        <v>43647</v>
      </c>
      <c r="AI5" s="200" t="s">
        <v>3431</v>
      </c>
      <c r="AJ5" s="167" t="str">
        <f t="shared" si="0"/>
        <v>FS</v>
      </c>
      <c r="AK5" s="115" t="b">
        <f>ISNUMBER(SEARCH("IRT",Table1[[#This Row],[Current_Status]]))</f>
        <v>0</v>
      </c>
      <c r="AL5" s="116">
        <f>YEAR(Table1[[#This Row],[Project_Initiated]])</f>
        <v>2018</v>
      </c>
      <c r="AM5" s="53">
        <v>44166</v>
      </c>
      <c r="AN5" s="53" t="str">
        <f>IF(AND(Table1[[#This Row],[Completed Date]]&gt;="07/01/2020"+0,Table1[[#This Row],[Completed Date]]&lt;="6/30/2021"+0),"FY 20-21",IF(AND(Table1[[#This Row],[Completed Date]]&gt;="07/01/2019"+0,Table1[[#This Row],[Completed Date]]&lt;="6/30/2020"+0),"FY 19-20",""))</f>
        <v>FY 19-20</v>
      </c>
      <c r="AO5" s="116" t="str">
        <f>IFERROR(FIND("R",Table1[[#This Row],[FS_Priority]]),"")</f>
        <v/>
      </c>
    </row>
    <row r="6" spans="1:41" hidden="1" x14ac:dyDescent="0.25">
      <c r="A6" s="48" t="s">
        <v>2551</v>
      </c>
      <c r="B6" s="48" t="s">
        <v>179</v>
      </c>
      <c r="C6" s="48" t="s">
        <v>2551</v>
      </c>
      <c r="D6" s="48" t="b">
        <v>0</v>
      </c>
      <c r="E6" s="48" t="s">
        <v>92</v>
      </c>
      <c r="F6" s="48" t="s">
        <v>2715</v>
      </c>
      <c r="G6" s="48" t="s">
        <v>179</v>
      </c>
      <c r="H6" s="48" t="s">
        <v>401</v>
      </c>
      <c r="I6" s="48" t="s">
        <v>2940</v>
      </c>
      <c r="J6" s="48" t="s">
        <v>2496</v>
      </c>
      <c r="K6" s="48" t="s">
        <v>2925</v>
      </c>
      <c r="L6" s="48" t="s">
        <v>2477</v>
      </c>
      <c r="M6" s="48" t="s">
        <v>2933</v>
      </c>
      <c r="N6" s="48" t="s">
        <v>179</v>
      </c>
      <c r="O6" s="48" t="s">
        <v>152</v>
      </c>
      <c r="P6" s="48"/>
      <c r="Q6" s="48" t="s">
        <v>249</v>
      </c>
      <c r="R6" s="48" t="s">
        <v>179</v>
      </c>
      <c r="S6" s="48" t="b">
        <v>1</v>
      </c>
      <c r="T6" s="48"/>
      <c r="U6" s="181"/>
      <c r="V6" s="181">
        <v>43433</v>
      </c>
      <c r="W6" s="48" t="s">
        <v>179</v>
      </c>
      <c r="X6" s="48"/>
      <c r="Y6" s="48"/>
      <c r="Z6" s="48" t="s">
        <v>179</v>
      </c>
      <c r="AA6" s="48"/>
      <c r="AB6" s="48"/>
      <c r="AC6" s="48" t="s">
        <v>2788</v>
      </c>
      <c r="AD6" s="48">
        <v>43503</v>
      </c>
      <c r="AE6" s="48" t="s">
        <v>432</v>
      </c>
      <c r="AF6" s="48" t="s">
        <v>3493</v>
      </c>
      <c r="AG6" s="48" t="s">
        <v>2508</v>
      </c>
      <c r="AH6" s="192">
        <v>43647</v>
      </c>
      <c r="AI6" s="200" t="s">
        <v>3430</v>
      </c>
      <c r="AJ6" s="167" t="str">
        <f t="shared" si="0"/>
        <v>FS</v>
      </c>
      <c r="AK6" s="115" t="b">
        <f>ISNUMBER(SEARCH("IRT",Table1[[#This Row],[Current_Status]]))</f>
        <v>0</v>
      </c>
      <c r="AL6" s="116">
        <f>YEAR(Table1[[#This Row],[Project_Initiated]])</f>
        <v>2018</v>
      </c>
      <c r="AM6" s="53">
        <v>44166</v>
      </c>
      <c r="AN6" s="53" t="str">
        <f>IF(AND(Table1[[#This Row],[Completed Date]]&gt;="07/01/2020"+0,Table1[[#This Row],[Completed Date]]&lt;="6/30/2021"+0),"FY 20-21",IF(AND(Table1[[#This Row],[Completed Date]]&gt;="07/01/2019"+0,Table1[[#This Row],[Completed Date]]&lt;="6/30/2020"+0),"FY 19-20",""))</f>
        <v>FY 19-20</v>
      </c>
      <c r="AO6" s="116" t="str">
        <f>IFERROR(FIND("R",Table1[[#This Row],[FS_Priority]]),"")</f>
        <v/>
      </c>
    </row>
    <row r="7" spans="1:41" hidden="1" x14ac:dyDescent="0.25">
      <c r="A7" s="48" t="s">
        <v>2659</v>
      </c>
      <c r="B7" s="48" t="s">
        <v>179</v>
      </c>
      <c r="C7" s="48" t="s">
        <v>2659</v>
      </c>
      <c r="D7" s="48" t="b">
        <v>0</v>
      </c>
      <c r="E7" s="48" t="s">
        <v>86</v>
      </c>
      <c r="F7" s="48" t="s">
        <v>2707</v>
      </c>
      <c r="G7" s="48" t="s">
        <v>179</v>
      </c>
      <c r="H7" s="48" t="s">
        <v>400</v>
      </c>
      <c r="I7" s="48" t="s">
        <v>3043</v>
      </c>
      <c r="J7" s="48" t="s">
        <v>2496</v>
      </c>
      <c r="K7" s="48" t="s">
        <v>4024</v>
      </c>
      <c r="L7" s="48" t="s">
        <v>257</v>
      </c>
      <c r="M7" s="48" t="s">
        <v>2899</v>
      </c>
      <c r="N7" s="48" t="s">
        <v>179</v>
      </c>
      <c r="O7" s="48" t="s">
        <v>135</v>
      </c>
      <c r="P7" s="48"/>
      <c r="Q7" s="48" t="s">
        <v>153</v>
      </c>
      <c r="R7" s="48" t="s">
        <v>179</v>
      </c>
      <c r="S7" s="48" t="b">
        <v>0</v>
      </c>
      <c r="T7" s="48"/>
      <c r="U7" s="181"/>
      <c r="V7" s="181">
        <v>43567</v>
      </c>
      <c r="W7" s="48" t="s">
        <v>179</v>
      </c>
      <c r="X7" s="48"/>
      <c r="Y7" s="48"/>
      <c r="Z7" s="48" t="s">
        <v>179</v>
      </c>
      <c r="AA7" s="48"/>
      <c r="AB7" s="48"/>
      <c r="AC7" s="48" t="s">
        <v>3500</v>
      </c>
      <c r="AD7" s="48"/>
      <c r="AE7" s="48" t="s">
        <v>179</v>
      </c>
      <c r="AF7" s="48" t="s">
        <v>179</v>
      </c>
      <c r="AG7" s="48" t="s">
        <v>179</v>
      </c>
      <c r="AH7" s="192">
        <v>43649</v>
      </c>
      <c r="AI7" s="200" t="s">
        <v>3433</v>
      </c>
      <c r="AJ7" s="167" t="str">
        <f t="shared" si="0"/>
        <v>FS</v>
      </c>
      <c r="AK7" s="115" t="b">
        <f>ISNUMBER(SEARCH("IRT",Table1[[#This Row],[Current_Status]]))</f>
        <v>0</v>
      </c>
      <c r="AL7" s="116">
        <f>YEAR(Table1[[#This Row],[Project_Initiated]])</f>
        <v>2019</v>
      </c>
      <c r="AM7" s="53">
        <v>44166</v>
      </c>
      <c r="AN7" s="53" t="str">
        <f>IF(AND(Table1[[#This Row],[Completed Date]]&gt;="07/01/2020"+0,Table1[[#This Row],[Completed Date]]&lt;="6/30/2021"+0),"FY 20-21",IF(AND(Table1[[#This Row],[Completed Date]]&gt;="07/01/2019"+0,Table1[[#This Row],[Completed Date]]&lt;="6/30/2020"+0),"FY 19-20",""))</f>
        <v>FY 19-20</v>
      </c>
      <c r="AO7" s="116" t="str">
        <f>IFERROR(FIND("R",Table1[[#This Row],[FS_Priority]]),"")</f>
        <v/>
      </c>
    </row>
    <row r="8" spans="1:41" hidden="1" x14ac:dyDescent="0.25">
      <c r="A8" s="48" t="s">
        <v>2758</v>
      </c>
      <c r="B8" s="48" t="s">
        <v>179</v>
      </c>
      <c r="C8" s="48" t="s">
        <v>2758</v>
      </c>
      <c r="D8" s="48" t="b">
        <v>0</v>
      </c>
      <c r="E8" s="48" t="s">
        <v>86</v>
      </c>
      <c r="F8" s="48" t="s">
        <v>2759</v>
      </c>
      <c r="G8" s="48" t="s">
        <v>179</v>
      </c>
      <c r="H8" s="48" t="s">
        <v>387</v>
      </c>
      <c r="I8" s="48" t="s">
        <v>3045</v>
      </c>
      <c r="J8" s="48" t="s">
        <v>2496</v>
      </c>
      <c r="K8" s="48" t="s">
        <v>4024</v>
      </c>
      <c r="L8" s="48" t="s">
        <v>257</v>
      </c>
      <c r="M8" s="48" t="s">
        <v>2901</v>
      </c>
      <c r="N8" s="48" t="s">
        <v>179</v>
      </c>
      <c r="O8" s="48" t="s">
        <v>135</v>
      </c>
      <c r="P8" s="48"/>
      <c r="Q8" s="48" t="s">
        <v>203</v>
      </c>
      <c r="R8" s="48" t="s">
        <v>179</v>
      </c>
      <c r="S8" s="48" t="b">
        <v>0</v>
      </c>
      <c r="T8" s="48"/>
      <c r="U8" s="181"/>
      <c r="V8" s="181">
        <v>43595</v>
      </c>
      <c r="W8" s="48" t="s">
        <v>179</v>
      </c>
      <c r="X8" s="48"/>
      <c r="Y8" s="48"/>
      <c r="Z8" s="48" t="s">
        <v>179</v>
      </c>
      <c r="AA8" s="48"/>
      <c r="AB8" s="48"/>
      <c r="AC8" s="48" t="s">
        <v>2799</v>
      </c>
      <c r="AD8" s="48"/>
      <c r="AE8" s="48" t="s">
        <v>135</v>
      </c>
      <c r="AF8" s="48" t="s">
        <v>179</v>
      </c>
      <c r="AG8" s="48" t="s">
        <v>179</v>
      </c>
      <c r="AH8" s="192">
        <v>43649</v>
      </c>
      <c r="AI8" s="200" t="s">
        <v>3433</v>
      </c>
      <c r="AJ8" s="167" t="str">
        <f t="shared" si="0"/>
        <v>FS</v>
      </c>
      <c r="AK8" s="115" t="b">
        <f>ISNUMBER(SEARCH("IRT",Table1[[#This Row],[Current_Status]]))</f>
        <v>0</v>
      </c>
      <c r="AL8" s="116">
        <f>YEAR(Table1[[#This Row],[Project_Initiated]])</f>
        <v>2019</v>
      </c>
      <c r="AM8" s="53">
        <v>44166</v>
      </c>
      <c r="AN8" s="53" t="str">
        <f>IF(AND(Table1[[#This Row],[Completed Date]]&gt;="07/01/2020"+0,Table1[[#This Row],[Completed Date]]&lt;="6/30/2021"+0),"FY 20-21",IF(AND(Table1[[#This Row],[Completed Date]]&gt;="07/01/2019"+0,Table1[[#This Row],[Completed Date]]&lt;="6/30/2020"+0),"FY 19-20",""))</f>
        <v>FY 19-20</v>
      </c>
      <c r="AO8" s="116" t="str">
        <f>IFERROR(FIND("R",Table1[[#This Row],[FS_Priority]]),"")</f>
        <v/>
      </c>
    </row>
    <row r="9" spans="1:41" hidden="1" x14ac:dyDescent="0.25">
      <c r="A9" s="48" t="s">
        <v>2679</v>
      </c>
      <c r="B9" s="48" t="s">
        <v>179</v>
      </c>
      <c r="C9" s="48" t="s">
        <v>2679</v>
      </c>
      <c r="D9" s="48" t="b">
        <v>0</v>
      </c>
      <c r="E9" s="48" t="s">
        <v>378</v>
      </c>
      <c r="F9" s="48" t="s">
        <v>2739</v>
      </c>
      <c r="G9" s="48" t="s">
        <v>179</v>
      </c>
      <c r="H9" s="48" t="s">
        <v>2996</v>
      </c>
      <c r="I9" s="48" t="s">
        <v>3063</v>
      </c>
      <c r="J9" s="48" t="s">
        <v>2496</v>
      </c>
      <c r="K9" s="48" t="s">
        <v>2994</v>
      </c>
      <c r="L9" s="48" t="s">
        <v>113</v>
      </c>
      <c r="M9" s="48" t="s">
        <v>2995</v>
      </c>
      <c r="N9" s="48" t="s">
        <v>179</v>
      </c>
      <c r="O9" s="48" t="s">
        <v>135</v>
      </c>
      <c r="P9" s="48"/>
      <c r="Q9" s="48" t="s">
        <v>184</v>
      </c>
      <c r="R9" s="48" t="s">
        <v>179</v>
      </c>
      <c r="S9" s="48" t="b">
        <v>0</v>
      </c>
      <c r="T9" s="48"/>
      <c r="U9" s="181"/>
      <c r="V9" s="181">
        <v>43532</v>
      </c>
      <c r="W9" s="48" t="s">
        <v>179</v>
      </c>
      <c r="X9" s="48"/>
      <c r="Y9" s="48"/>
      <c r="Z9" s="48" t="s">
        <v>179</v>
      </c>
      <c r="AA9" s="48"/>
      <c r="AB9" s="48"/>
      <c r="AC9" s="48" t="s">
        <v>2797</v>
      </c>
      <c r="AD9" s="48"/>
      <c r="AE9" s="48" t="s">
        <v>179</v>
      </c>
      <c r="AF9" s="48" t="s">
        <v>179</v>
      </c>
      <c r="AG9" s="48" t="s">
        <v>179</v>
      </c>
      <c r="AH9" s="192">
        <v>43655</v>
      </c>
      <c r="AI9" s="200" t="s">
        <v>3433</v>
      </c>
      <c r="AJ9" s="167" t="str">
        <f t="shared" si="0"/>
        <v>FS</v>
      </c>
      <c r="AK9" s="115" t="b">
        <f>ISNUMBER(SEARCH("IRT",Table1[[#This Row],[Current_Status]]))</f>
        <v>0</v>
      </c>
      <c r="AL9" s="116">
        <f>YEAR(Table1[[#This Row],[Project_Initiated]])</f>
        <v>2019</v>
      </c>
      <c r="AM9" s="53">
        <v>44166</v>
      </c>
      <c r="AN9" s="53" t="str">
        <f>IF(AND(Table1[[#This Row],[Completed Date]]&gt;="07/01/2020"+0,Table1[[#This Row],[Completed Date]]&lt;="6/30/2021"+0),"FY 20-21",IF(AND(Table1[[#This Row],[Completed Date]]&gt;="07/01/2019"+0,Table1[[#This Row],[Completed Date]]&lt;="6/30/2020"+0),"FY 19-20",""))</f>
        <v>FY 19-20</v>
      </c>
      <c r="AO9" s="116" t="str">
        <f>IFERROR(FIND("R",Table1[[#This Row],[FS_Priority]]),"")</f>
        <v/>
      </c>
    </row>
    <row r="10" spans="1:41" hidden="1" x14ac:dyDescent="0.25">
      <c r="A10" s="48" t="s">
        <v>2663</v>
      </c>
      <c r="B10" s="48" t="s">
        <v>179</v>
      </c>
      <c r="C10" s="48" t="s">
        <v>2663</v>
      </c>
      <c r="D10" s="48" t="b">
        <v>0</v>
      </c>
      <c r="E10" s="48" t="s">
        <v>86</v>
      </c>
      <c r="F10" s="48" t="s">
        <v>2710</v>
      </c>
      <c r="G10" s="48" t="s">
        <v>179</v>
      </c>
      <c r="H10" s="48" t="s">
        <v>400</v>
      </c>
      <c r="I10" s="48" t="s">
        <v>3047</v>
      </c>
      <c r="J10" s="48" t="s">
        <v>2496</v>
      </c>
      <c r="K10" s="48" t="s">
        <v>4024</v>
      </c>
      <c r="L10" s="48" t="s">
        <v>257</v>
      </c>
      <c r="M10" s="48" t="s">
        <v>2899</v>
      </c>
      <c r="N10" s="48" t="s">
        <v>179</v>
      </c>
      <c r="O10" s="48" t="s">
        <v>135</v>
      </c>
      <c r="P10" s="48"/>
      <c r="Q10" s="48" t="s">
        <v>207</v>
      </c>
      <c r="R10" s="48" t="s">
        <v>179</v>
      </c>
      <c r="S10" s="48" t="b">
        <v>0</v>
      </c>
      <c r="T10" s="48"/>
      <c r="U10" s="181"/>
      <c r="V10" s="181">
        <v>43551</v>
      </c>
      <c r="W10" s="48" t="s">
        <v>179</v>
      </c>
      <c r="X10" s="48"/>
      <c r="Y10" s="48"/>
      <c r="Z10" s="48" t="s">
        <v>179</v>
      </c>
      <c r="AA10" s="48"/>
      <c r="AB10" s="48"/>
      <c r="AC10" s="48" t="s">
        <v>2797</v>
      </c>
      <c r="AD10" s="48"/>
      <c r="AE10" s="48" t="s">
        <v>179</v>
      </c>
      <c r="AF10" s="48" t="s">
        <v>2797</v>
      </c>
      <c r="AG10" s="48" t="s">
        <v>179</v>
      </c>
      <c r="AH10" s="192">
        <v>43655</v>
      </c>
      <c r="AI10" s="200" t="s">
        <v>3433</v>
      </c>
      <c r="AJ10" s="167" t="str">
        <f t="shared" si="0"/>
        <v>FS</v>
      </c>
      <c r="AK10" s="115" t="b">
        <f>ISNUMBER(SEARCH("IRT",Table1[[#This Row],[Current_Status]]))</f>
        <v>0</v>
      </c>
      <c r="AL10" s="116">
        <f>YEAR(Table1[[#This Row],[Project_Initiated]])</f>
        <v>2019</v>
      </c>
      <c r="AM10" s="53">
        <v>44166</v>
      </c>
      <c r="AN10" s="53" t="str">
        <f>IF(AND(Table1[[#This Row],[Completed Date]]&gt;="07/01/2020"+0,Table1[[#This Row],[Completed Date]]&lt;="6/30/2021"+0),"FY 20-21",IF(AND(Table1[[#This Row],[Completed Date]]&gt;="07/01/2019"+0,Table1[[#This Row],[Completed Date]]&lt;="6/30/2020"+0),"FY 19-20",""))</f>
        <v>FY 19-20</v>
      </c>
      <c r="AO10" s="116" t="str">
        <f>IFERROR(FIND("R",Table1[[#This Row],[FS_Priority]]),"")</f>
        <v/>
      </c>
    </row>
    <row r="11" spans="1:41" hidden="1" x14ac:dyDescent="0.25">
      <c r="A11" s="48" t="s">
        <v>2648</v>
      </c>
      <c r="B11" s="48" t="s">
        <v>179</v>
      </c>
      <c r="C11" s="48" t="s">
        <v>2648</v>
      </c>
      <c r="D11" s="48" t="b">
        <v>0</v>
      </c>
      <c r="E11" s="48" t="s">
        <v>43</v>
      </c>
      <c r="F11" s="48" t="s">
        <v>2694</v>
      </c>
      <c r="G11" s="48" t="s">
        <v>179</v>
      </c>
      <c r="H11" s="48" t="s">
        <v>246</v>
      </c>
      <c r="I11" s="48" t="s">
        <v>3033</v>
      </c>
      <c r="J11" s="48" t="s">
        <v>2496</v>
      </c>
      <c r="K11" s="48" t="s">
        <v>2868</v>
      </c>
      <c r="L11" s="48" t="s">
        <v>2477</v>
      </c>
      <c r="M11" s="48" t="s">
        <v>2871</v>
      </c>
      <c r="N11" s="48" t="s">
        <v>179</v>
      </c>
      <c r="O11" s="48" t="s">
        <v>135</v>
      </c>
      <c r="P11" s="48"/>
      <c r="Q11" s="48" t="s">
        <v>204</v>
      </c>
      <c r="R11" s="48" t="s">
        <v>179</v>
      </c>
      <c r="S11" s="48" t="b">
        <v>0</v>
      </c>
      <c r="T11" s="48"/>
      <c r="U11" s="181"/>
      <c r="V11" s="181">
        <v>43558</v>
      </c>
      <c r="W11" s="48" t="s">
        <v>179</v>
      </c>
      <c r="X11" s="48"/>
      <c r="Y11" s="48"/>
      <c r="Z11" s="48" t="s">
        <v>179</v>
      </c>
      <c r="AA11" s="48"/>
      <c r="AB11" s="48"/>
      <c r="AC11" s="48" t="s">
        <v>2797</v>
      </c>
      <c r="AD11" s="48"/>
      <c r="AE11" s="48" t="s">
        <v>179</v>
      </c>
      <c r="AF11" s="48" t="s">
        <v>179</v>
      </c>
      <c r="AG11" s="48" t="s">
        <v>179</v>
      </c>
      <c r="AH11" s="192">
        <v>43655</v>
      </c>
      <c r="AI11" s="200" t="s">
        <v>3433</v>
      </c>
      <c r="AJ11" s="167" t="str">
        <f t="shared" si="0"/>
        <v>FS</v>
      </c>
      <c r="AK11" s="115" t="b">
        <f>ISNUMBER(SEARCH("IRT",Table1[[#This Row],[Current_Status]]))</f>
        <v>0</v>
      </c>
      <c r="AL11" s="116">
        <f>YEAR(Table1[[#This Row],[Project_Initiated]])</f>
        <v>2019</v>
      </c>
      <c r="AM11" s="53">
        <v>44166</v>
      </c>
      <c r="AN11" s="53" t="str">
        <f>IF(AND(Table1[[#This Row],[Completed Date]]&gt;="07/01/2020"+0,Table1[[#This Row],[Completed Date]]&lt;="6/30/2021"+0),"FY 20-21",IF(AND(Table1[[#This Row],[Completed Date]]&gt;="07/01/2019"+0,Table1[[#This Row],[Completed Date]]&lt;="6/30/2020"+0),"FY 19-20",""))</f>
        <v>FY 19-20</v>
      </c>
      <c r="AO11" s="116" t="str">
        <f>IFERROR(FIND("R",Table1[[#This Row],[FS_Priority]]),"")</f>
        <v/>
      </c>
    </row>
    <row r="12" spans="1:41" hidden="1" x14ac:dyDescent="0.25">
      <c r="A12" s="48" t="s">
        <v>2596</v>
      </c>
      <c r="B12" s="48" t="s">
        <v>179</v>
      </c>
      <c r="C12" s="48" t="s">
        <v>2596</v>
      </c>
      <c r="D12" s="48" t="b">
        <v>0</v>
      </c>
      <c r="E12" s="48" t="s">
        <v>43</v>
      </c>
      <c r="F12" s="48" t="s">
        <v>2688</v>
      </c>
      <c r="G12" s="48" t="s">
        <v>2609</v>
      </c>
      <c r="H12" s="48" t="s">
        <v>2873</v>
      </c>
      <c r="I12" s="48" t="s">
        <v>2874</v>
      </c>
      <c r="J12" s="48" t="s">
        <v>2496</v>
      </c>
      <c r="K12" s="48" t="s">
        <v>2868</v>
      </c>
      <c r="L12" s="48" t="s">
        <v>2477</v>
      </c>
      <c r="M12" s="48" t="s">
        <v>2875</v>
      </c>
      <c r="N12" s="48" t="s">
        <v>179</v>
      </c>
      <c r="O12" s="48" t="s">
        <v>152</v>
      </c>
      <c r="P12" s="48"/>
      <c r="Q12" s="48" t="s">
        <v>249</v>
      </c>
      <c r="R12" s="48" t="s">
        <v>179</v>
      </c>
      <c r="S12" s="48" t="b">
        <v>0</v>
      </c>
      <c r="T12" s="48"/>
      <c r="U12" s="181"/>
      <c r="V12" s="181">
        <v>43430</v>
      </c>
      <c r="W12" s="48" t="s">
        <v>179</v>
      </c>
      <c r="X12" s="48"/>
      <c r="Y12" s="48"/>
      <c r="Z12" s="48" t="s">
        <v>179</v>
      </c>
      <c r="AA12" s="48"/>
      <c r="AB12" s="48"/>
      <c r="AC12" s="48" t="s">
        <v>2806</v>
      </c>
      <c r="AD12" s="48">
        <v>43509</v>
      </c>
      <c r="AE12" s="48" t="s">
        <v>432</v>
      </c>
      <c r="AF12" s="48" t="s">
        <v>3492</v>
      </c>
      <c r="AG12" s="48" t="s">
        <v>2508</v>
      </c>
      <c r="AH12" s="192">
        <v>43661</v>
      </c>
      <c r="AI12" s="200" t="s">
        <v>3435</v>
      </c>
      <c r="AJ12" s="167" t="str">
        <f t="shared" si="0"/>
        <v>FS</v>
      </c>
      <c r="AK12" s="115" t="b">
        <f>ISNUMBER(SEARCH("IRT",Table1[[#This Row],[Current_Status]]))</f>
        <v>0</v>
      </c>
      <c r="AL12" s="116">
        <f>YEAR(Table1[[#This Row],[Project_Initiated]])</f>
        <v>2018</v>
      </c>
      <c r="AM12" s="53">
        <v>44166</v>
      </c>
      <c r="AN12" s="53" t="str">
        <f>IF(AND(Table1[[#This Row],[Completed Date]]&gt;="07/01/2020"+0,Table1[[#This Row],[Completed Date]]&lt;="6/30/2021"+0),"FY 20-21",IF(AND(Table1[[#This Row],[Completed Date]]&gt;="07/01/2019"+0,Table1[[#This Row],[Completed Date]]&lt;="6/30/2020"+0),"FY 19-20",""))</f>
        <v>FY 19-20</v>
      </c>
      <c r="AO12" s="116" t="str">
        <f>IFERROR(FIND("R",Table1[[#This Row],[FS_Priority]]),"")</f>
        <v/>
      </c>
    </row>
    <row r="13" spans="1:41" hidden="1" x14ac:dyDescent="0.25">
      <c r="A13" s="48" t="s">
        <v>2660</v>
      </c>
      <c r="B13" s="48" t="s">
        <v>179</v>
      </c>
      <c r="C13" s="48" t="s">
        <v>2660</v>
      </c>
      <c r="D13" s="48" t="b">
        <v>0</v>
      </c>
      <c r="E13" s="48" t="s">
        <v>86</v>
      </c>
      <c r="F13" s="48" t="s">
        <v>2708</v>
      </c>
      <c r="G13" s="48" t="s">
        <v>179</v>
      </c>
      <c r="H13" s="48" t="s">
        <v>387</v>
      </c>
      <c r="I13" s="48" t="s">
        <v>3044</v>
      </c>
      <c r="J13" s="48" t="s">
        <v>2503</v>
      </c>
      <c r="K13" s="48" t="s">
        <v>4024</v>
      </c>
      <c r="L13" s="48" t="s">
        <v>257</v>
      </c>
      <c r="M13" s="48" t="s">
        <v>3039</v>
      </c>
      <c r="N13" s="48" t="s">
        <v>179</v>
      </c>
      <c r="O13" s="48" t="s">
        <v>135</v>
      </c>
      <c r="P13" s="48"/>
      <c r="Q13" s="48" t="s">
        <v>203</v>
      </c>
      <c r="R13" s="48" t="s">
        <v>179</v>
      </c>
      <c r="S13" s="48" t="b">
        <v>0</v>
      </c>
      <c r="T13" s="48"/>
      <c r="U13" s="181"/>
      <c r="V13" s="181">
        <v>43595</v>
      </c>
      <c r="W13" s="48" t="s">
        <v>179</v>
      </c>
      <c r="X13" s="48"/>
      <c r="Y13" s="48"/>
      <c r="Z13" s="48" t="s">
        <v>179</v>
      </c>
      <c r="AA13" s="48"/>
      <c r="AB13" s="48"/>
      <c r="AC13" s="48" t="s">
        <v>2809</v>
      </c>
      <c r="AD13" s="48"/>
      <c r="AE13" s="48" t="s">
        <v>179</v>
      </c>
      <c r="AF13" s="48" t="s">
        <v>179</v>
      </c>
      <c r="AG13" s="48" t="s">
        <v>179</v>
      </c>
      <c r="AH13" s="192">
        <v>43662</v>
      </c>
      <c r="AI13" s="200" t="s">
        <v>3433</v>
      </c>
      <c r="AJ13" s="167" t="str">
        <f t="shared" si="0"/>
        <v>FS</v>
      </c>
      <c r="AK13" s="115" t="b">
        <f>ISNUMBER(SEARCH("IRT",Table1[[#This Row],[Current_Status]]))</f>
        <v>0</v>
      </c>
      <c r="AL13" s="116">
        <f>YEAR(Table1[[#This Row],[Project_Initiated]])</f>
        <v>2019</v>
      </c>
      <c r="AM13" s="53">
        <v>44166</v>
      </c>
      <c r="AN13" s="53" t="str">
        <f>IF(AND(Table1[[#This Row],[Completed Date]]&gt;="07/01/2020"+0,Table1[[#This Row],[Completed Date]]&lt;="6/30/2021"+0),"FY 20-21",IF(AND(Table1[[#This Row],[Completed Date]]&gt;="07/01/2019"+0,Table1[[#This Row],[Completed Date]]&lt;="6/30/2020"+0),"FY 19-20",""))</f>
        <v>FY 19-20</v>
      </c>
      <c r="AO13" s="116" t="str">
        <f>IFERROR(FIND("R",Table1[[#This Row],[FS_Priority]]),"")</f>
        <v/>
      </c>
    </row>
    <row r="14" spans="1:41" hidden="1" x14ac:dyDescent="0.25">
      <c r="A14" s="48" t="s">
        <v>2658</v>
      </c>
      <c r="B14" s="48" t="s">
        <v>179</v>
      </c>
      <c r="C14" s="48" t="s">
        <v>2658</v>
      </c>
      <c r="D14" s="48" t="b">
        <v>0</v>
      </c>
      <c r="E14" s="48" t="s">
        <v>86</v>
      </c>
      <c r="F14" s="48" t="s">
        <v>2704</v>
      </c>
      <c r="G14" s="48" t="s">
        <v>179</v>
      </c>
      <c r="H14" s="48" t="s">
        <v>387</v>
      </c>
      <c r="I14" s="48" t="s">
        <v>2942</v>
      </c>
      <c r="J14" s="48" t="s">
        <v>2503</v>
      </c>
      <c r="K14" s="48" t="s">
        <v>4024</v>
      </c>
      <c r="L14" s="48" t="s">
        <v>257</v>
      </c>
      <c r="M14" s="48" t="s">
        <v>3039</v>
      </c>
      <c r="N14" s="48" t="s">
        <v>179</v>
      </c>
      <c r="O14" s="48" t="s">
        <v>135</v>
      </c>
      <c r="P14" s="48"/>
      <c r="Q14" s="48" t="s">
        <v>200</v>
      </c>
      <c r="R14" s="48" t="s">
        <v>179</v>
      </c>
      <c r="S14" s="48" t="b">
        <v>1</v>
      </c>
      <c r="T14" s="48"/>
      <c r="U14" s="181"/>
      <c r="V14" s="181">
        <v>43595</v>
      </c>
      <c r="W14" s="48" t="s">
        <v>179</v>
      </c>
      <c r="X14" s="48"/>
      <c r="Y14" s="48"/>
      <c r="Z14" s="48" t="s">
        <v>179</v>
      </c>
      <c r="AA14" s="48"/>
      <c r="AB14" s="48"/>
      <c r="AC14" s="48" t="s">
        <v>3143</v>
      </c>
      <c r="AD14" s="48"/>
      <c r="AE14" s="48" t="s">
        <v>179</v>
      </c>
      <c r="AF14" s="48" t="s">
        <v>179</v>
      </c>
      <c r="AG14" s="48" t="s">
        <v>179</v>
      </c>
      <c r="AH14" s="192">
        <v>43662</v>
      </c>
      <c r="AI14" s="200" t="s">
        <v>3433</v>
      </c>
      <c r="AJ14" s="167" t="str">
        <f t="shared" si="0"/>
        <v>FS</v>
      </c>
      <c r="AK14" s="115" t="b">
        <f>ISNUMBER(SEARCH("IRT",Table1[[#This Row],[Current_Status]]))</f>
        <v>0</v>
      </c>
      <c r="AL14" s="116">
        <f>YEAR(Table1[[#This Row],[Project_Initiated]])</f>
        <v>2019</v>
      </c>
      <c r="AM14" s="53">
        <v>44166</v>
      </c>
      <c r="AN14" s="53" t="str">
        <f>IF(AND(Table1[[#This Row],[Completed Date]]&gt;="07/01/2020"+0,Table1[[#This Row],[Completed Date]]&lt;="6/30/2021"+0),"FY 20-21",IF(AND(Table1[[#This Row],[Completed Date]]&gt;="07/01/2019"+0,Table1[[#This Row],[Completed Date]]&lt;="6/30/2020"+0),"FY 19-20",""))</f>
        <v>FY 19-20</v>
      </c>
      <c r="AO14" s="116" t="str">
        <f>IFERROR(FIND("R",Table1[[#This Row],[FS_Priority]]),"")</f>
        <v/>
      </c>
    </row>
    <row r="15" spans="1:41" hidden="1" x14ac:dyDescent="0.25">
      <c r="A15" s="48" t="s">
        <v>2669</v>
      </c>
      <c r="B15" s="48" t="s">
        <v>179</v>
      </c>
      <c r="C15" s="48" t="s">
        <v>2669</v>
      </c>
      <c r="D15" s="48" t="b">
        <v>0</v>
      </c>
      <c r="E15" s="48" t="s">
        <v>92</v>
      </c>
      <c r="F15" s="48" t="s">
        <v>2725</v>
      </c>
      <c r="G15" s="48" t="s">
        <v>179</v>
      </c>
      <c r="H15" s="48" t="s">
        <v>411</v>
      </c>
      <c r="I15" s="48" t="s">
        <v>3056</v>
      </c>
      <c r="J15" s="48" t="s">
        <v>2502</v>
      </c>
      <c r="K15" s="48" t="s">
        <v>2925</v>
      </c>
      <c r="L15" s="48" t="s">
        <v>2477</v>
      </c>
      <c r="M15" s="48" t="s">
        <v>2931</v>
      </c>
      <c r="N15" s="48" t="s">
        <v>179</v>
      </c>
      <c r="O15" s="48" t="s">
        <v>135</v>
      </c>
      <c r="P15" s="48"/>
      <c r="Q15" s="48" t="s">
        <v>203</v>
      </c>
      <c r="R15" s="48" t="s">
        <v>179</v>
      </c>
      <c r="S15" s="48" t="b">
        <v>0</v>
      </c>
      <c r="T15" s="48"/>
      <c r="U15" s="181"/>
      <c r="V15" s="181">
        <v>43599</v>
      </c>
      <c r="W15" s="48" t="s">
        <v>179</v>
      </c>
      <c r="X15" s="48"/>
      <c r="Y15" s="48"/>
      <c r="Z15" s="48" t="s">
        <v>179</v>
      </c>
      <c r="AA15" s="48"/>
      <c r="AB15" s="48"/>
      <c r="AC15" s="48" t="s">
        <v>3096</v>
      </c>
      <c r="AD15" s="48"/>
      <c r="AE15" s="48" t="s">
        <v>179</v>
      </c>
      <c r="AF15" s="48" t="s">
        <v>179</v>
      </c>
      <c r="AG15" s="48" t="s">
        <v>179</v>
      </c>
      <c r="AH15" s="192">
        <v>43662</v>
      </c>
      <c r="AI15" s="200" t="s">
        <v>3433</v>
      </c>
      <c r="AJ15" s="167" t="str">
        <f t="shared" si="0"/>
        <v>FS</v>
      </c>
      <c r="AK15" s="115" t="b">
        <f>ISNUMBER(SEARCH("IRT",Table1[[#This Row],[Current_Status]]))</f>
        <v>0</v>
      </c>
      <c r="AL15" s="116">
        <f>YEAR(Table1[[#This Row],[Project_Initiated]])</f>
        <v>2019</v>
      </c>
      <c r="AM15" s="53">
        <v>44166</v>
      </c>
      <c r="AN15" s="53" t="str">
        <f>IF(AND(Table1[[#This Row],[Completed Date]]&gt;="07/01/2020"+0,Table1[[#This Row],[Completed Date]]&lt;="6/30/2021"+0),"FY 20-21",IF(AND(Table1[[#This Row],[Completed Date]]&gt;="07/01/2019"+0,Table1[[#This Row],[Completed Date]]&lt;="6/30/2020"+0),"FY 19-20",""))</f>
        <v>FY 19-20</v>
      </c>
      <c r="AO15" s="116" t="str">
        <f>IFERROR(FIND("R",Table1[[#This Row],[FS_Priority]]),"")</f>
        <v/>
      </c>
    </row>
    <row r="16" spans="1:41" hidden="1" x14ac:dyDescent="0.25">
      <c r="A16" s="48" t="s">
        <v>2671</v>
      </c>
      <c r="B16" s="48" t="s">
        <v>179</v>
      </c>
      <c r="C16" s="48" t="s">
        <v>2671</v>
      </c>
      <c r="D16" s="48" t="b">
        <v>0</v>
      </c>
      <c r="E16" s="48" t="s">
        <v>92</v>
      </c>
      <c r="F16" s="48" t="s">
        <v>2728</v>
      </c>
      <c r="G16" s="48" t="s">
        <v>179</v>
      </c>
      <c r="H16" s="48" t="s">
        <v>411</v>
      </c>
      <c r="I16" s="48" t="s">
        <v>2938</v>
      </c>
      <c r="J16" s="48" t="s">
        <v>2502</v>
      </c>
      <c r="K16" s="48" t="s">
        <v>2925</v>
      </c>
      <c r="L16" s="48" t="s">
        <v>2477</v>
      </c>
      <c r="M16" s="48" t="s">
        <v>2931</v>
      </c>
      <c r="N16" s="48" t="s">
        <v>179</v>
      </c>
      <c r="O16" s="48" t="s">
        <v>135</v>
      </c>
      <c r="P16" s="48"/>
      <c r="Q16" s="48" t="s">
        <v>206</v>
      </c>
      <c r="R16" s="48" t="s">
        <v>179</v>
      </c>
      <c r="S16" s="48" t="b">
        <v>0</v>
      </c>
      <c r="T16" s="48"/>
      <c r="U16" s="181"/>
      <c r="V16" s="181">
        <v>43599</v>
      </c>
      <c r="W16" s="48" t="s">
        <v>179</v>
      </c>
      <c r="X16" s="48"/>
      <c r="Y16" s="48"/>
      <c r="Z16" s="48" t="s">
        <v>179</v>
      </c>
      <c r="AA16" s="48"/>
      <c r="AB16" s="48"/>
      <c r="AC16" s="48" t="s">
        <v>3096</v>
      </c>
      <c r="AD16" s="48"/>
      <c r="AE16" s="48" t="s">
        <v>179</v>
      </c>
      <c r="AF16" s="48" t="s">
        <v>179</v>
      </c>
      <c r="AG16" s="48" t="s">
        <v>179</v>
      </c>
      <c r="AH16" s="192">
        <v>43662</v>
      </c>
      <c r="AI16" s="200" t="s">
        <v>3433</v>
      </c>
      <c r="AJ16" s="167" t="str">
        <f t="shared" si="0"/>
        <v>FS</v>
      </c>
      <c r="AK16" s="115" t="b">
        <f>ISNUMBER(SEARCH("IRT",Table1[[#This Row],[Current_Status]]))</f>
        <v>0</v>
      </c>
      <c r="AL16" s="116">
        <f>YEAR(Table1[[#This Row],[Project_Initiated]])</f>
        <v>2019</v>
      </c>
      <c r="AM16" s="53">
        <v>44166</v>
      </c>
      <c r="AN16" s="53" t="str">
        <f>IF(AND(Table1[[#This Row],[Completed Date]]&gt;="07/01/2020"+0,Table1[[#This Row],[Completed Date]]&lt;="6/30/2021"+0),"FY 20-21",IF(AND(Table1[[#This Row],[Completed Date]]&gt;="07/01/2019"+0,Table1[[#This Row],[Completed Date]]&lt;="6/30/2020"+0),"FY 19-20",""))</f>
        <v>FY 19-20</v>
      </c>
      <c r="AO16" s="116" t="str">
        <f>IFERROR(FIND("R",Table1[[#This Row],[FS_Priority]]),"")</f>
        <v/>
      </c>
    </row>
    <row r="17" spans="1:41" hidden="1" x14ac:dyDescent="0.25">
      <c r="A17" s="48" t="s">
        <v>2672</v>
      </c>
      <c r="B17" s="48" t="s">
        <v>179</v>
      </c>
      <c r="C17" s="48" t="s">
        <v>2672</v>
      </c>
      <c r="D17" s="48" t="b">
        <v>0</v>
      </c>
      <c r="E17" s="48" t="s">
        <v>92</v>
      </c>
      <c r="F17" s="48" t="s">
        <v>2729</v>
      </c>
      <c r="G17" s="48" t="s">
        <v>179</v>
      </c>
      <c r="H17" s="48" t="s">
        <v>411</v>
      </c>
      <c r="I17" s="48" t="s">
        <v>2954</v>
      </c>
      <c r="J17" s="48" t="s">
        <v>2502</v>
      </c>
      <c r="K17" s="48" t="s">
        <v>2925</v>
      </c>
      <c r="L17" s="48" t="s">
        <v>2477</v>
      </c>
      <c r="M17" s="48" t="s">
        <v>2931</v>
      </c>
      <c r="N17" s="48" t="s">
        <v>179</v>
      </c>
      <c r="O17" s="48" t="s">
        <v>135</v>
      </c>
      <c r="P17" s="48"/>
      <c r="Q17" s="48" t="s">
        <v>207</v>
      </c>
      <c r="R17" s="48" t="s">
        <v>179</v>
      </c>
      <c r="S17" s="48" t="b">
        <v>0</v>
      </c>
      <c r="T17" s="48"/>
      <c r="U17" s="181"/>
      <c r="V17" s="181">
        <v>43599</v>
      </c>
      <c r="W17" s="48" t="s">
        <v>179</v>
      </c>
      <c r="X17" s="48"/>
      <c r="Y17" s="48"/>
      <c r="Z17" s="48" t="s">
        <v>179</v>
      </c>
      <c r="AA17" s="48"/>
      <c r="AB17" s="48"/>
      <c r="AC17" s="48" t="s">
        <v>3096</v>
      </c>
      <c r="AD17" s="48"/>
      <c r="AE17" s="48" t="s">
        <v>179</v>
      </c>
      <c r="AF17" s="48" t="s">
        <v>179</v>
      </c>
      <c r="AG17" s="48" t="s">
        <v>179</v>
      </c>
      <c r="AH17" s="192">
        <v>43662</v>
      </c>
      <c r="AI17" s="200" t="s">
        <v>3433</v>
      </c>
      <c r="AJ17" s="167" t="str">
        <f t="shared" si="0"/>
        <v>FS</v>
      </c>
      <c r="AK17" s="115" t="b">
        <f>ISNUMBER(SEARCH("IRT",Table1[[#This Row],[Current_Status]]))</f>
        <v>0</v>
      </c>
      <c r="AL17" s="116">
        <f>YEAR(Table1[[#This Row],[Project_Initiated]])</f>
        <v>2019</v>
      </c>
      <c r="AM17" s="53">
        <v>44166</v>
      </c>
      <c r="AN17" s="53" t="str">
        <f>IF(AND(Table1[[#This Row],[Completed Date]]&gt;="07/01/2020"+0,Table1[[#This Row],[Completed Date]]&lt;="6/30/2021"+0),"FY 20-21",IF(AND(Table1[[#This Row],[Completed Date]]&gt;="07/01/2019"+0,Table1[[#This Row],[Completed Date]]&lt;="6/30/2020"+0),"FY 19-20",""))</f>
        <v>FY 19-20</v>
      </c>
      <c r="AO17" s="116" t="str">
        <f>IFERROR(FIND("R",Table1[[#This Row],[FS_Priority]]),"")</f>
        <v/>
      </c>
    </row>
    <row r="18" spans="1:41" hidden="1" x14ac:dyDescent="0.25">
      <c r="A18" s="48" t="s">
        <v>2646</v>
      </c>
      <c r="B18" s="48" t="s">
        <v>179</v>
      </c>
      <c r="C18" s="48" t="s">
        <v>2646</v>
      </c>
      <c r="D18" s="48" t="b">
        <v>0</v>
      </c>
      <c r="E18" s="48" t="s">
        <v>43</v>
      </c>
      <c r="F18" s="48" t="s">
        <v>2692</v>
      </c>
      <c r="G18" s="48" t="s">
        <v>179</v>
      </c>
      <c r="H18" s="48" t="s">
        <v>784</v>
      </c>
      <c r="I18" s="48" t="s">
        <v>3031</v>
      </c>
      <c r="J18" s="48" t="s">
        <v>2496</v>
      </c>
      <c r="K18" s="48" t="s">
        <v>2868</v>
      </c>
      <c r="L18" s="48" t="s">
        <v>2477</v>
      </c>
      <c r="M18" s="48" t="s">
        <v>2880</v>
      </c>
      <c r="N18" s="48" t="s">
        <v>179</v>
      </c>
      <c r="O18" s="48" t="s">
        <v>135</v>
      </c>
      <c r="P18" s="48"/>
      <c r="Q18" s="48" t="s">
        <v>153</v>
      </c>
      <c r="R18" s="48" t="s">
        <v>179</v>
      </c>
      <c r="S18" s="48" t="b">
        <v>0</v>
      </c>
      <c r="T18" s="48"/>
      <c r="U18" s="181"/>
      <c r="V18" s="181">
        <v>43588</v>
      </c>
      <c r="W18" s="48" t="s">
        <v>179</v>
      </c>
      <c r="X18" s="48"/>
      <c r="Y18" s="48"/>
      <c r="Z18" s="48" t="s">
        <v>179</v>
      </c>
      <c r="AA18" s="48"/>
      <c r="AB18" s="48"/>
      <c r="AC18" s="48" t="s">
        <v>3095</v>
      </c>
      <c r="AD18" s="48"/>
      <c r="AE18" s="48" t="s">
        <v>179</v>
      </c>
      <c r="AF18" s="48" t="s">
        <v>179</v>
      </c>
      <c r="AG18" s="48" t="s">
        <v>179</v>
      </c>
      <c r="AH18" s="192">
        <v>43662</v>
      </c>
      <c r="AI18" s="200" t="s">
        <v>3433</v>
      </c>
      <c r="AJ18" s="167" t="str">
        <f t="shared" si="0"/>
        <v>FS</v>
      </c>
      <c r="AK18" s="115" t="b">
        <f>ISNUMBER(SEARCH("IRT",Table1[[#This Row],[Current_Status]]))</f>
        <v>0</v>
      </c>
      <c r="AL18" s="116">
        <f>YEAR(Table1[[#This Row],[Project_Initiated]])</f>
        <v>2019</v>
      </c>
      <c r="AM18" s="53">
        <v>44166</v>
      </c>
      <c r="AN18" s="53" t="str">
        <f>IF(AND(Table1[[#This Row],[Completed Date]]&gt;="07/01/2020"+0,Table1[[#This Row],[Completed Date]]&lt;="6/30/2021"+0),"FY 20-21",IF(AND(Table1[[#This Row],[Completed Date]]&gt;="07/01/2019"+0,Table1[[#This Row],[Completed Date]]&lt;="6/30/2020"+0),"FY 19-20",""))</f>
        <v>FY 19-20</v>
      </c>
      <c r="AO18" s="116" t="str">
        <f>IFERROR(FIND("R",Table1[[#This Row],[FS_Priority]]),"")</f>
        <v/>
      </c>
    </row>
    <row r="19" spans="1:41" hidden="1" x14ac:dyDescent="0.25">
      <c r="A19" s="48" t="s">
        <v>2662</v>
      </c>
      <c r="B19" s="48" t="s">
        <v>179</v>
      </c>
      <c r="C19" s="48" t="s">
        <v>2662</v>
      </c>
      <c r="D19" s="48" t="b">
        <v>0</v>
      </c>
      <c r="E19" s="48" t="s">
        <v>86</v>
      </c>
      <c r="F19" s="48" t="s">
        <v>2709</v>
      </c>
      <c r="G19" s="48" t="s">
        <v>179</v>
      </c>
      <c r="H19" s="48" t="s">
        <v>400</v>
      </c>
      <c r="I19" s="48" t="s">
        <v>3046</v>
      </c>
      <c r="J19" s="48" t="s">
        <v>2496</v>
      </c>
      <c r="K19" s="48" t="s">
        <v>4024</v>
      </c>
      <c r="L19" s="48" t="s">
        <v>257</v>
      </c>
      <c r="M19" s="48" t="s">
        <v>2907</v>
      </c>
      <c r="N19" s="48" t="s">
        <v>179</v>
      </c>
      <c r="O19" s="48" t="s">
        <v>135</v>
      </c>
      <c r="P19" s="48"/>
      <c r="Q19" s="48" t="s">
        <v>206</v>
      </c>
      <c r="R19" s="48" t="s">
        <v>179</v>
      </c>
      <c r="S19" s="48" t="b">
        <v>0</v>
      </c>
      <c r="T19" s="48"/>
      <c r="U19" s="181"/>
      <c r="V19" s="181">
        <v>43606</v>
      </c>
      <c r="W19" s="48" t="s">
        <v>179</v>
      </c>
      <c r="X19" s="48"/>
      <c r="Y19" s="48"/>
      <c r="Z19" s="48" t="s">
        <v>179</v>
      </c>
      <c r="AA19" s="48"/>
      <c r="AB19" s="48"/>
      <c r="AC19" s="48" t="s">
        <v>3095</v>
      </c>
      <c r="AD19" s="48"/>
      <c r="AE19" s="48" t="s">
        <v>179</v>
      </c>
      <c r="AF19" s="48" t="s">
        <v>179</v>
      </c>
      <c r="AG19" s="48" t="s">
        <v>179</v>
      </c>
      <c r="AH19" s="192">
        <v>43662</v>
      </c>
      <c r="AI19" s="200" t="s">
        <v>3433</v>
      </c>
      <c r="AJ19" s="167" t="str">
        <f t="shared" si="0"/>
        <v>FS</v>
      </c>
      <c r="AK19" s="115" t="b">
        <f>ISNUMBER(SEARCH("IRT",Table1[[#This Row],[Current_Status]]))</f>
        <v>0</v>
      </c>
      <c r="AL19" s="116">
        <f>YEAR(Table1[[#This Row],[Project_Initiated]])</f>
        <v>2019</v>
      </c>
      <c r="AM19" s="53">
        <v>44166</v>
      </c>
      <c r="AN19" s="53" t="str">
        <f>IF(AND(Table1[[#This Row],[Completed Date]]&gt;="07/01/2020"+0,Table1[[#This Row],[Completed Date]]&lt;="6/30/2021"+0),"FY 20-21",IF(AND(Table1[[#This Row],[Completed Date]]&gt;="07/01/2019"+0,Table1[[#This Row],[Completed Date]]&lt;="6/30/2020"+0),"FY 19-20",""))</f>
        <v>FY 19-20</v>
      </c>
      <c r="AO19" s="116" t="str">
        <f>IFERROR(FIND("R",Table1[[#This Row],[FS_Priority]]),"")</f>
        <v/>
      </c>
    </row>
    <row r="20" spans="1:41" hidden="1" x14ac:dyDescent="0.25">
      <c r="A20" s="48" t="s">
        <v>2657</v>
      </c>
      <c r="B20" s="48" t="s">
        <v>179</v>
      </c>
      <c r="C20" s="48" t="s">
        <v>2657</v>
      </c>
      <c r="D20" s="48" t="b">
        <v>0</v>
      </c>
      <c r="E20" s="48" t="s">
        <v>86</v>
      </c>
      <c r="F20" s="48" t="s">
        <v>2703</v>
      </c>
      <c r="G20" s="48" t="s">
        <v>179</v>
      </c>
      <c r="H20" s="48" t="s">
        <v>400</v>
      </c>
      <c r="I20" s="48" t="s">
        <v>3042</v>
      </c>
      <c r="J20" s="48" t="s">
        <v>2496</v>
      </c>
      <c r="K20" s="48" t="s">
        <v>4024</v>
      </c>
      <c r="L20" s="48" t="s">
        <v>257</v>
      </c>
      <c r="M20" s="48" t="s">
        <v>2907</v>
      </c>
      <c r="N20" s="48" t="s">
        <v>179</v>
      </c>
      <c r="O20" s="48" t="s">
        <v>135</v>
      </c>
      <c r="P20" s="48"/>
      <c r="Q20" s="48" t="s">
        <v>195</v>
      </c>
      <c r="R20" s="48" t="s">
        <v>179</v>
      </c>
      <c r="S20" s="48" t="b">
        <v>0</v>
      </c>
      <c r="T20" s="48"/>
      <c r="U20" s="181"/>
      <c r="V20" s="181">
        <v>43606</v>
      </c>
      <c r="W20" s="48" t="s">
        <v>179</v>
      </c>
      <c r="X20" s="48"/>
      <c r="Y20" s="48"/>
      <c r="Z20" s="48" t="s">
        <v>179</v>
      </c>
      <c r="AA20" s="48"/>
      <c r="AB20" s="48"/>
      <c r="AC20" s="48" t="s">
        <v>3095</v>
      </c>
      <c r="AD20" s="48"/>
      <c r="AE20" s="48" t="s">
        <v>179</v>
      </c>
      <c r="AF20" s="48" t="s">
        <v>179</v>
      </c>
      <c r="AG20" s="48" t="s">
        <v>179</v>
      </c>
      <c r="AH20" s="192">
        <v>43662</v>
      </c>
      <c r="AI20" s="200" t="s">
        <v>3433</v>
      </c>
      <c r="AJ20" s="167" t="str">
        <f t="shared" si="0"/>
        <v>FS</v>
      </c>
      <c r="AK20" s="115" t="b">
        <f>ISNUMBER(SEARCH("IRT",Table1[[#This Row],[Current_Status]]))</f>
        <v>0</v>
      </c>
      <c r="AL20" s="116">
        <f>YEAR(Table1[[#This Row],[Project_Initiated]])</f>
        <v>2019</v>
      </c>
      <c r="AM20" s="53">
        <v>44166</v>
      </c>
      <c r="AN20" s="53" t="str">
        <f>IF(AND(Table1[[#This Row],[Completed Date]]&gt;="07/01/2020"+0,Table1[[#This Row],[Completed Date]]&lt;="6/30/2021"+0),"FY 20-21",IF(AND(Table1[[#This Row],[Completed Date]]&gt;="07/01/2019"+0,Table1[[#This Row],[Completed Date]]&lt;="6/30/2020"+0),"FY 19-20",""))</f>
        <v>FY 19-20</v>
      </c>
      <c r="AO20" s="116" t="str">
        <f>IFERROR(FIND("R",Table1[[#This Row],[FS_Priority]]),"")</f>
        <v/>
      </c>
    </row>
    <row r="21" spans="1:41" hidden="1" x14ac:dyDescent="0.25">
      <c r="A21" s="48" t="s">
        <v>2478</v>
      </c>
      <c r="B21" s="48" t="s">
        <v>179</v>
      </c>
      <c r="C21" s="48" t="s">
        <v>2478</v>
      </c>
      <c r="D21" s="48" t="b">
        <v>0</v>
      </c>
      <c r="E21" s="48" t="s">
        <v>106</v>
      </c>
      <c r="F21" s="48" t="s">
        <v>2733</v>
      </c>
      <c r="G21" s="48" t="s">
        <v>179</v>
      </c>
      <c r="H21" s="48" t="s">
        <v>394</v>
      </c>
      <c r="I21" s="48" t="s">
        <v>2846</v>
      </c>
      <c r="J21" s="48" t="s">
        <v>2502</v>
      </c>
      <c r="K21" s="48" t="s">
        <v>2976</v>
      </c>
      <c r="L21" s="48" t="s">
        <v>340</v>
      </c>
      <c r="M21" s="48" t="s">
        <v>2977</v>
      </c>
      <c r="N21" s="48" t="s">
        <v>179</v>
      </c>
      <c r="O21" s="48" t="s">
        <v>152</v>
      </c>
      <c r="P21" s="48"/>
      <c r="Q21" s="48" t="s">
        <v>179</v>
      </c>
      <c r="R21" s="48" t="s">
        <v>179</v>
      </c>
      <c r="S21" s="48" t="b">
        <v>0</v>
      </c>
      <c r="T21" s="48"/>
      <c r="U21" s="181"/>
      <c r="V21" s="181">
        <v>43069</v>
      </c>
      <c r="W21" s="48" t="s">
        <v>179</v>
      </c>
      <c r="X21" s="48"/>
      <c r="Y21" s="48"/>
      <c r="Z21" s="48" t="s">
        <v>179</v>
      </c>
      <c r="AA21" s="48"/>
      <c r="AB21" s="48"/>
      <c r="AC21" s="48" t="s">
        <v>3101</v>
      </c>
      <c r="AD21" s="48"/>
      <c r="AE21" s="48" t="s">
        <v>179</v>
      </c>
      <c r="AF21" s="48" t="s">
        <v>179</v>
      </c>
      <c r="AG21" s="48" t="s">
        <v>179</v>
      </c>
      <c r="AH21" s="192">
        <v>43668</v>
      </c>
      <c r="AI21" s="200" t="s">
        <v>3436</v>
      </c>
      <c r="AJ21" s="167" t="str">
        <f t="shared" si="0"/>
        <v>FS</v>
      </c>
      <c r="AK21" s="115" t="b">
        <f>ISNUMBER(SEARCH("IRT",Table1[[#This Row],[Current_Status]]))</f>
        <v>0</v>
      </c>
      <c r="AL21" s="116">
        <f>YEAR(Table1[[#This Row],[Project_Initiated]])</f>
        <v>2017</v>
      </c>
      <c r="AM21" s="53">
        <v>44166</v>
      </c>
      <c r="AN21" s="53" t="str">
        <f>IF(AND(Table1[[#This Row],[Completed Date]]&gt;="07/01/2020"+0,Table1[[#This Row],[Completed Date]]&lt;="6/30/2021"+0),"FY 20-21",IF(AND(Table1[[#This Row],[Completed Date]]&gt;="07/01/2019"+0,Table1[[#This Row],[Completed Date]]&lt;="6/30/2020"+0),"FY 19-20",""))</f>
        <v>FY 19-20</v>
      </c>
      <c r="AO21" s="116" t="str">
        <f>IFERROR(FIND("R",Table1[[#This Row],[FS_Priority]]),"")</f>
        <v/>
      </c>
    </row>
    <row r="22" spans="1:41" hidden="1" x14ac:dyDescent="0.25">
      <c r="A22" s="48" t="s">
        <v>2801</v>
      </c>
      <c r="B22" s="48" t="s">
        <v>179</v>
      </c>
      <c r="C22" s="48" t="s">
        <v>2801</v>
      </c>
      <c r="D22" s="48" t="b">
        <v>0</v>
      </c>
      <c r="E22" s="48" t="s">
        <v>2570</v>
      </c>
      <c r="F22" s="48" t="s">
        <v>2802</v>
      </c>
      <c r="G22" s="48" t="s">
        <v>3081</v>
      </c>
      <c r="H22" s="48" t="s">
        <v>2873</v>
      </c>
      <c r="I22" s="48" t="s">
        <v>3082</v>
      </c>
      <c r="J22" s="48" t="s">
        <v>2496</v>
      </c>
      <c r="K22" s="48" t="s">
        <v>2973</v>
      </c>
      <c r="L22" s="48" t="s">
        <v>2571</v>
      </c>
      <c r="M22" s="48" t="s">
        <v>3079</v>
      </c>
      <c r="N22" s="48" t="s">
        <v>3083</v>
      </c>
      <c r="O22" s="48" t="s">
        <v>135</v>
      </c>
      <c r="P22" s="48"/>
      <c r="Q22" s="48" t="s">
        <v>200</v>
      </c>
      <c r="R22" s="48" t="s">
        <v>179</v>
      </c>
      <c r="S22" s="48" t="b">
        <v>0</v>
      </c>
      <c r="T22" s="48"/>
      <c r="U22" s="181"/>
      <c r="V22" s="181">
        <v>43472</v>
      </c>
      <c r="W22" s="48" t="s">
        <v>179</v>
      </c>
      <c r="X22" s="48"/>
      <c r="Y22" s="48"/>
      <c r="Z22" s="48" t="s">
        <v>179</v>
      </c>
      <c r="AA22" s="48"/>
      <c r="AB22" s="48"/>
      <c r="AC22" s="48" t="s">
        <v>3102</v>
      </c>
      <c r="AD22" s="48"/>
      <c r="AE22" s="48" t="s">
        <v>135</v>
      </c>
      <c r="AF22" s="48" t="s">
        <v>179</v>
      </c>
      <c r="AG22" s="48" t="s">
        <v>179</v>
      </c>
      <c r="AH22" s="192">
        <v>43668</v>
      </c>
      <c r="AI22" s="200" t="s">
        <v>3433</v>
      </c>
      <c r="AJ22" s="167" t="str">
        <f t="shared" si="0"/>
        <v>FS</v>
      </c>
      <c r="AK22" s="115" t="b">
        <f>ISNUMBER(SEARCH("IRT",Table1[[#This Row],[Current_Status]]))</f>
        <v>0</v>
      </c>
      <c r="AL22" s="116">
        <f>YEAR(Table1[[#This Row],[Project_Initiated]])</f>
        <v>2019</v>
      </c>
      <c r="AM22" s="53">
        <v>44166</v>
      </c>
      <c r="AN22" s="53" t="str">
        <f>IF(AND(Table1[[#This Row],[Completed Date]]&gt;="07/01/2020"+0,Table1[[#This Row],[Completed Date]]&lt;="6/30/2021"+0),"FY 20-21",IF(AND(Table1[[#This Row],[Completed Date]]&gt;="07/01/2019"+0,Table1[[#This Row],[Completed Date]]&lt;="6/30/2020"+0),"FY 19-20",""))</f>
        <v>FY 19-20</v>
      </c>
      <c r="AO22" s="116" t="str">
        <f>IFERROR(FIND("R",Table1[[#This Row],[FS_Priority]]),"")</f>
        <v/>
      </c>
    </row>
    <row r="23" spans="1:41" hidden="1" x14ac:dyDescent="0.25">
      <c r="A23" s="48" t="s">
        <v>2645</v>
      </c>
      <c r="B23" s="48" t="s">
        <v>179</v>
      </c>
      <c r="C23" s="48" t="s">
        <v>2645</v>
      </c>
      <c r="D23" s="48" t="b">
        <v>0</v>
      </c>
      <c r="E23" s="48" t="s">
        <v>43</v>
      </c>
      <c r="F23" s="48" t="s">
        <v>2691</v>
      </c>
      <c r="G23" s="48" t="s">
        <v>179</v>
      </c>
      <c r="H23" s="48" t="s">
        <v>246</v>
      </c>
      <c r="I23" s="48" t="s">
        <v>3026</v>
      </c>
      <c r="J23" s="48" t="s">
        <v>2496</v>
      </c>
      <c r="K23" s="48" t="s">
        <v>2868</v>
      </c>
      <c r="L23" s="48" t="s">
        <v>2477</v>
      </c>
      <c r="M23" s="48" t="s">
        <v>3027</v>
      </c>
      <c r="N23" s="48" t="s">
        <v>179</v>
      </c>
      <c r="O23" s="48" t="s">
        <v>135</v>
      </c>
      <c r="P23" s="48"/>
      <c r="Q23" s="48" t="s">
        <v>200</v>
      </c>
      <c r="R23" s="48" t="s">
        <v>179</v>
      </c>
      <c r="S23" s="48" t="b">
        <v>0</v>
      </c>
      <c r="T23" s="48"/>
      <c r="U23" s="181"/>
      <c r="V23" s="181">
        <v>43501</v>
      </c>
      <c r="W23" s="48" t="s">
        <v>179</v>
      </c>
      <c r="X23" s="48"/>
      <c r="Y23" s="48"/>
      <c r="Z23" s="48" t="s">
        <v>179</v>
      </c>
      <c r="AA23" s="48"/>
      <c r="AB23" s="48"/>
      <c r="AC23" s="48" t="s">
        <v>3098</v>
      </c>
      <c r="AD23" s="48"/>
      <c r="AE23" s="48" t="s">
        <v>179</v>
      </c>
      <c r="AF23" s="48" t="s">
        <v>179</v>
      </c>
      <c r="AG23" s="48" t="s">
        <v>179</v>
      </c>
      <c r="AH23" s="192">
        <v>43668</v>
      </c>
      <c r="AI23" s="200" t="s">
        <v>3433</v>
      </c>
      <c r="AJ23" s="167" t="str">
        <f t="shared" si="0"/>
        <v>FS</v>
      </c>
      <c r="AK23" s="115" t="b">
        <f>ISNUMBER(SEARCH("IRT",Table1[[#This Row],[Current_Status]]))</f>
        <v>0</v>
      </c>
      <c r="AL23" s="116">
        <f>YEAR(Table1[[#This Row],[Project_Initiated]])</f>
        <v>2019</v>
      </c>
      <c r="AM23" s="53">
        <v>44166</v>
      </c>
      <c r="AN23" s="53" t="str">
        <f>IF(AND(Table1[[#This Row],[Completed Date]]&gt;="07/01/2020"+0,Table1[[#This Row],[Completed Date]]&lt;="6/30/2021"+0),"FY 20-21",IF(AND(Table1[[#This Row],[Completed Date]]&gt;="07/01/2019"+0,Table1[[#This Row],[Completed Date]]&lt;="6/30/2020"+0),"FY 19-20",""))</f>
        <v>FY 19-20</v>
      </c>
      <c r="AO23" s="116" t="str">
        <f>IFERROR(FIND("R",Table1[[#This Row],[FS_Priority]]),"")</f>
        <v/>
      </c>
    </row>
    <row r="24" spans="1:41" hidden="1" x14ac:dyDescent="0.25">
      <c r="A24" s="48" t="s">
        <v>2678</v>
      </c>
      <c r="B24" s="48" t="s">
        <v>179</v>
      </c>
      <c r="C24" s="48" t="s">
        <v>2678</v>
      </c>
      <c r="D24" s="48" t="b">
        <v>0</v>
      </c>
      <c r="E24" s="48" t="s">
        <v>3385</v>
      </c>
      <c r="F24" s="48" t="s">
        <v>2735</v>
      </c>
      <c r="G24" s="48" t="s">
        <v>179</v>
      </c>
      <c r="H24" s="48" t="s">
        <v>404</v>
      </c>
      <c r="I24" s="48" t="s">
        <v>3061</v>
      </c>
      <c r="J24" s="48" t="s">
        <v>2496</v>
      </c>
      <c r="K24" s="48" t="s">
        <v>2847</v>
      </c>
      <c r="L24" s="48" t="s">
        <v>2477</v>
      </c>
      <c r="M24" s="48" t="s">
        <v>3062</v>
      </c>
      <c r="N24" s="48" t="s">
        <v>179</v>
      </c>
      <c r="O24" s="48" t="s">
        <v>135</v>
      </c>
      <c r="P24" s="48"/>
      <c r="Q24" s="48" t="s">
        <v>2736</v>
      </c>
      <c r="R24" s="48" t="s">
        <v>179</v>
      </c>
      <c r="S24" s="48" t="b">
        <v>0</v>
      </c>
      <c r="T24" s="48"/>
      <c r="U24" s="181"/>
      <c r="V24" s="181">
        <v>43594</v>
      </c>
      <c r="W24" s="48" t="s">
        <v>179</v>
      </c>
      <c r="X24" s="48"/>
      <c r="Y24" s="48"/>
      <c r="Z24" s="48" t="s">
        <v>179</v>
      </c>
      <c r="AA24" s="48"/>
      <c r="AB24" s="48"/>
      <c r="AC24" s="48" t="s">
        <v>3098</v>
      </c>
      <c r="AD24" s="48"/>
      <c r="AE24" s="48" t="s">
        <v>179</v>
      </c>
      <c r="AF24" s="48" t="s">
        <v>179</v>
      </c>
      <c r="AG24" s="48" t="s">
        <v>179</v>
      </c>
      <c r="AH24" s="192">
        <v>43668</v>
      </c>
      <c r="AI24" s="200" t="s">
        <v>3433</v>
      </c>
      <c r="AJ24" s="167" t="str">
        <f t="shared" si="0"/>
        <v>FS</v>
      </c>
      <c r="AK24" s="115" t="b">
        <f>ISNUMBER(SEARCH("IRT",Table1[[#This Row],[Current_Status]]))</f>
        <v>0</v>
      </c>
      <c r="AL24" s="116">
        <f>YEAR(Table1[[#This Row],[Project_Initiated]])</f>
        <v>2019</v>
      </c>
      <c r="AM24" s="53">
        <v>44166</v>
      </c>
      <c r="AN24" s="53" t="str">
        <f>IF(AND(Table1[[#This Row],[Completed Date]]&gt;="07/01/2020"+0,Table1[[#This Row],[Completed Date]]&lt;="6/30/2021"+0),"FY 20-21",IF(AND(Table1[[#This Row],[Completed Date]]&gt;="07/01/2019"+0,Table1[[#This Row],[Completed Date]]&lt;="6/30/2020"+0),"FY 19-20",""))</f>
        <v>FY 19-20</v>
      </c>
      <c r="AO24" s="116">
        <f>IFERROR(FIND("R",Table1[[#This Row],[FS_Priority]]),"")</f>
        <v>1</v>
      </c>
    </row>
    <row r="25" spans="1:41" hidden="1" x14ac:dyDescent="0.25">
      <c r="A25" s="48" t="s">
        <v>2550</v>
      </c>
      <c r="B25" s="48" t="s">
        <v>179</v>
      </c>
      <c r="C25" s="48" t="s">
        <v>2550</v>
      </c>
      <c r="D25" s="48" t="b">
        <v>0</v>
      </c>
      <c r="E25" s="48" t="s">
        <v>86</v>
      </c>
      <c r="F25" s="48" t="s">
        <v>2713</v>
      </c>
      <c r="G25" s="48" t="s">
        <v>2608</v>
      </c>
      <c r="H25" s="48" t="s">
        <v>411</v>
      </c>
      <c r="I25" s="48" t="s">
        <v>180</v>
      </c>
      <c r="J25" s="48" t="s">
        <v>2496</v>
      </c>
      <c r="K25" s="48" t="s">
        <v>4024</v>
      </c>
      <c r="L25" s="48" t="s">
        <v>257</v>
      </c>
      <c r="M25" s="48" t="s">
        <v>2922</v>
      </c>
      <c r="N25" s="48" t="s">
        <v>179</v>
      </c>
      <c r="O25" s="48" t="s">
        <v>135</v>
      </c>
      <c r="P25" s="48"/>
      <c r="Q25" s="48" t="s">
        <v>93</v>
      </c>
      <c r="R25" s="48" t="s">
        <v>179</v>
      </c>
      <c r="S25" s="48" t="b">
        <v>0</v>
      </c>
      <c r="T25" s="48"/>
      <c r="U25" s="181"/>
      <c r="V25" s="181">
        <v>43468</v>
      </c>
      <c r="W25" s="48" t="s">
        <v>179</v>
      </c>
      <c r="X25" s="48"/>
      <c r="Y25" s="48"/>
      <c r="Z25" s="48" t="s">
        <v>179</v>
      </c>
      <c r="AA25" s="48"/>
      <c r="AB25" s="48"/>
      <c r="AC25" s="48" t="s">
        <v>3119</v>
      </c>
      <c r="AD25" s="48"/>
      <c r="AE25" s="48" t="s">
        <v>179</v>
      </c>
      <c r="AF25" s="48" t="s">
        <v>179</v>
      </c>
      <c r="AG25" s="48" t="s">
        <v>179</v>
      </c>
      <c r="AH25" s="192">
        <v>43672</v>
      </c>
      <c r="AI25" s="200" t="s">
        <v>3430</v>
      </c>
      <c r="AJ25" s="167" t="str">
        <f t="shared" si="0"/>
        <v>FS</v>
      </c>
      <c r="AK25" s="115" t="b">
        <f>ISNUMBER(SEARCH("IRT",Table1[[#This Row],[Current_Status]]))</f>
        <v>0</v>
      </c>
      <c r="AL25" s="116">
        <f>YEAR(Table1[[#This Row],[Project_Initiated]])</f>
        <v>2019</v>
      </c>
      <c r="AM25" s="53">
        <v>44166</v>
      </c>
      <c r="AN25" s="53" t="str">
        <f>IF(AND(Table1[[#This Row],[Completed Date]]&gt;="07/01/2020"+0,Table1[[#This Row],[Completed Date]]&lt;="6/30/2021"+0),"FY 20-21",IF(AND(Table1[[#This Row],[Completed Date]]&gt;="07/01/2019"+0,Table1[[#This Row],[Completed Date]]&lt;="6/30/2020"+0),"FY 19-20",""))</f>
        <v>FY 19-20</v>
      </c>
      <c r="AO25" s="116" t="str">
        <f>IFERROR(FIND("R",Table1[[#This Row],[FS_Priority]]),"")</f>
        <v/>
      </c>
    </row>
    <row r="26" spans="1:41" hidden="1" x14ac:dyDescent="0.25">
      <c r="A26" s="48" t="s">
        <v>2833</v>
      </c>
      <c r="B26" s="48" t="s">
        <v>179</v>
      </c>
      <c r="C26" s="48" t="s">
        <v>2833</v>
      </c>
      <c r="D26" s="48" t="b">
        <v>0</v>
      </c>
      <c r="E26" s="48" t="s">
        <v>3385</v>
      </c>
      <c r="F26" s="48" t="s">
        <v>2834</v>
      </c>
      <c r="G26" s="48" t="s">
        <v>3124</v>
      </c>
      <c r="H26" s="48" t="s">
        <v>630</v>
      </c>
      <c r="I26" s="48" t="s">
        <v>3094</v>
      </c>
      <c r="J26" s="48" t="s">
        <v>2496</v>
      </c>
      <c r="K26" s="48" t="s">
        <v>2847</v>
      </c>
      <c r="L26" s="48" t="s">
        <v>2477</v>
      </c>
      <c r="M26" s="48" t="s">
        <v>2848</v>
      </c>
      <c r="N26" s="48" t="s">
        <v>179</v>
      </c>
      <c r="O26" s="48" t="s">
        <v>152</v>
      </c>
      <c r="P26" s="48"/>
      <c r="Q26" s="48" t="s">
        <v>2736</v>
      </c>
      <c r="R26" s="48" t="s">
        <v>179</v>
      </c>
      <c r="S26" s="48" t="b">
        <v>0</v>
      </c>
      <c r="T26" s="48"/>
      <c r="U26" s="181"/>
      <c r="V26" s="181">
        <v>43538</v>
      </c>
      <c r="W26" s="48" t="s">
        <v>179</v>
      </c>
      <c r="X26" s="48"/>
      <c r="Y26" s="48"/>
      <c r="Z26" s="48" t="s">
        <v>179</v>
      </c>
      <c r="AA26" s="48"/>
      <c r="AB26" s="48"/>
      <c r="AC26" s="48" t="s">
        <v>179</v>
      </c>
      <c r="AD26" s="48">
        <v>43654</v>
      </c>
      <c r="AE26" s="48" t="s">
        <v>148</v>
      </c>
      <c r="AF26" s="48" t="s">
        <v>3124</v>
      </c>
      <c r="AG26" s="48" t="s">
        <v>2508</v>
      </c>
      <c r="AH26" s="192">
        <v>43672</v>
      </c>
      <c r="AI26" s="200" t="s">
        <v>3433</v>
      </c>
      <c r="AJ26" s="167" t="str">
        <f t="shared" si="0"/>
        <v>FS</v>
      </c>
      <c r="AK26" s="115" t="b">
        <f>ISNUMBER(SEARCH("IRT",Table1[[#This Row],[Current_Status]]))</f>
        <v>0</v>
      </c>
      <c r="AL26" s="116">
        <f>YEAR(Table1[[#This Row],[Project_Initiated]])</f>
        <v>2019</v>
      </c>
      <c r="AM26" s="53">
        <v>44166</v>
      </c>
      <c r="AN26" s="53" t="str">
        <f>IF(AND(Table1[[#This Row],[Completed Date]]&gt;="07/01/2020"+0,Table1[[#This Row],[Completed Date]]&lt;="6/30/2021"+0),"FY 20-21",IF(AND(Table1[[#This Row],[Completed Date]]&gt;="07/01/2019"+0,Table1[[#This Row],[Completed Date]]&lt;="6/30/2020"+0),"FY 19-20",""))</f>
        <v>FY 19-20</v>
      </c>
      <c r="AO26" s="116">
        <f>IFERROR(FIND("R",Table1[[#This Row],[FS_Priority]]),"")</f>
        <v>1</v>
      </c>
    </row>
    <row r="27" spans="1:41" hidden="1" x14ac:dyDescent="0.25">
      <c r="A27" s="48" t="s">
        <v>2680</v>
      </c>
      <c r="B27" s="48" t="s">
        <v>179</v>
      </c>
      <c r="C27" s="48" t="s">
        <v>2680</v>
      </c>
      <c r="D27" s="48" t="b">
        <v>0</v>
      </c>
      <c r="E27" s="48" t="s">
        <v>118</v>
      </c>
      <c r="F27" s="48" t="s">
        <v>2741</v>
      </c>
      <c r="G27" s="48" t="s">
        <v>179</v>
      </c>
      <c r="H27" s="48" t="s">
        <v>409</v>
      </c>
      <c r="I27" s="48" t="s">
        <v>3064</v>
      </c>
      <c r="J27" s="48" t="s">
        <v>2496</v>
      </c>
      <c r="K27" s="48" t="s">
        <v>3406</v>
      </c>
      <c r="L27" s="48" t="s">
        <v>370</v>
      </c>
      <c r="M27" s="48" t="s">
        <v>3005</v>
      </c>
      <c r="N27" s="48" t="s">
        <v>179</v>
      </c>
      <c r="O27" s="48" t="s">
        <v>135</v>
      </c>
      <c r="P27" s="48"/>
      <c r="Q27" s="48" t="s">
        <v>184</v>
      </c>
      <c r="R27" s="48" t="s">
        <v>179</v>
      </c>
      <c r="S27" s="48" t="b">
        <v>0</v>
      </c>
      <c r="T27" s="48"/>
      <c r="U27" s="181"/>
      <c r="V27" s="181">
        <v>43556</v>
      </c>
      <c r="W27" s="48" t="s">
        <v>179</v>
      </c>
      <c r="X27" s="48"/>
      <c r="Y27" s="48"/>
      <c r="Z27" s="48" t="s">
        <v>179</v>
      </c>
      <c r="AA27" s="48"/>
      <c r="AB27" s="48"/>
      <c r="AC27" s="48" t="s">
        <v>3128</v>
      </c>
      <c r="AD27" s="48"/>
      <c r="AE27" s="48" t="s">
        <v>179</v>
      </c>
      <c r="AF27" s="48" t="s">
        <v>179</v>
      </c>
      <c r="AG27" s="48" t="s">
        <v>179</v>
      </c>
      <c r="AH27" s="192">
        <v>43672</v>
      </c>
      <c r="AI27" s="200" t="s">
        <v>3433</v>
      </c>
      <c r="AJ27" s="167" t="str">
        <f t="shared" si="0"/>
        <v>FS</v>
      </c>
      <c r="AK27" s="115" t="b">
        <f>ISNUMBER(SEARCH("IRT",Table1[[#This Row],[Current_Status]]))</f>
        <v>0</v>
      </c>
      <c r="AL27" s="116">
        <f>YEAR(Table1[[#This Row],[Project_Initiated]])</f>
        <v>2019</v>
      </c>
      <c r="AM27" s="53">
        <v>44166</v>
      </c>
      <c r="AN27" s="53" t="str">
        <f>IF(AND(Table1[[#This Row],[Completed Date]]&gt;="07/01/2020"+0,Table1[[#This Row],[Completed Date]]&lt;="6/30/2021"+0),"FY 20-21",IF(AND(Table1[[#This Row],[Completed Date]]&gt;="07/01/2019"+0,Table1[[#This Row],[Completed Date]]&lt;="6/30/2020"+0),"FY 19-20",""))</f>
        <v>FY 19-20</v>
      </c>
      <c r="AO27" s="116" t="str">
        <f>IFERROR(FIND("R",Table1[[#This Row],[FS_Priority]]),"")</f>
        <v/>
      </c>
    </row>
    <row r="28" spans="1:41" hidden="1" x14ac:dyDescent="0.25">
      <c r="A28" s="48" t="s">
        <v>2650</v>
      </c>
      <c r="B28" s="48" t="s">
        <v>179</v>
      </c>
      <c r="C28" s="48" t="s">
        <v>2650</v>
      </c>
      <c r="D28" s="48" t="b">
        <v>0</v>
      </c>
      <c r="E28" s="48" t="s">
        <v>43</v>
      </c>
      <c r="F28" s="48" t="s">
        <v>2696</v>
      </c>
      <c r="G28" s="48" t="s">
        <v>179</v>
      </c>
      <c r="H28" s="48" t="s">
        <v>246</v>
      </c>
      <c r="I28" s="48" t="s">
        <v>3035</v>
      </c>
      <c r="J28" s="48" t="s">
        <v>2503</v>
      </c>
      <c r="K28" s="48" t="s">
        <v>2868</v>
      </c>
      <c r="L28" s="48" t="s">
        <v>2477</v>
      </c>
      <c r="M28" s="48" t="s">
        <v>2876</v>
      </c>
      <c r="N28" s="48" t="s">
        <v>179</v>
      </c>
      <c r="O28" s="48" t="s">
        <v>135</v>
      </c>
      <c r="P28" s="48"/>
      <c r="Q28" s="48" t="s">
        <v>207</v>
      </c>
      <c r="R28" s="48" t="s">
        <v>179</v>
      </c>
      <c r="S28" s="48" t="b">
        <v>0</v>
      </c>
      <c r="T28" s="48"/>
      <c r="U28" s="181"/>
      <c r="V28" s="181">
        <v>43563</v>
      </c>
      <c r="W28" s="48" t="s">
        <v>179</v>
      </c>
      <c r="X28" s="48"/>
      <c r="Y28" s="48"/>
      <c r="Z28" s="48" t="s">
        <v>179</v>
      </c>
      <c r="AA28" s="48"/>
      <c r="AB28" s="48"/>
      <c r="AC28" s="48" t="s">
        <v>3130</v>
      </c>
      <c r="AD28" s="48"/>
      <c r="AE28" s="48" t="s">
        <v>179</v>
      </c>
      <c r="AF28" s="48" t="s">
        <v>179</v>
      </c>
      <c r="AG28" s="48" t="s">
        <v>179</v>
      </c>
      <c r="AH28" s="192">
        <v>43676</v>
      </c>
      <c r="AI28" s="200" t="s">
        <v>3433</v>
      </c>
      <c r="AJ28" s="167" t="str">
        <f t="shared" si="0"/>
        <v>FS</v>
      </c>
      <c r="AK28" s="115" t="b">
        <f>ISNUMBER(SEARCH("IRT",Table1[[#This Row],[Current_Status]]))</f>
        <v>0</v>
      </c>
      <c r="AL28" s="116">
        <f>YEAR(Table1[[#This Row],[Project_Initiated]])</f>
        <v>2019</v>
      </c>
      <c r="AM28" s="53">
        <v>44166</v>
      </c>
      <c r="AN28" s="53" t="str">
        <f>IF(AND(Table1[[#This Row],[Completed Date]]&gt;="07/01/2020"+0,Table1[[#This Row],[Completed Date]]&lt;="6/30/2021"+0),"FY 20-21",IF(AND(Table1[[#This Row],[Completed Date]]&gt;="07/01/2019"+0,Table1[[#This Row],[Completed Date]]&lt;="6/30/2020"+0),"FY 19-20",""))</f>
        <v>FY 19-20</v>
      </c>
      <c r="AO28" s="116" t="str">
        <f>IFERROR(FIND("R",Table1[[#This Row],[FS_Priority]]),"")</f>
        <v/>
      </c>
    </row>
    <row r="29" spans="1:41" hidden="1" x14ac:dyDescent="0.25">
      <c r="A29" s="48" t="s">
        <v>2644</v>
      </c>
      <c r="B29" s="48" t="s">
        <v>179</v>
      </c>
      <c r="C29" s="48" t="s">
        <v>2644</v>
      </c>
      <c r="D29" s="48" t="b">
        <v>0</v>
      </c>
      <c r="E29" s="48" t="s">
        <v>43</v>
      </c>
      <c r="F29" s="48" t="s">
        <v>2690</v>
      </c>
      <c r="G29" s="48" t="s">
        <v>179</v>
      </c>
      <c r="H29" s="48" t="s">
        <v>784</v>
      </c>
      <c r="I29" s="48" t="s">
        <v>3025</v>
      </c>
      <c r="J29" s="48" t="s">
        <v>2496</v>
      </c>
      <c r="K29" s="48" t="s">
        <v>2868</v>
      </c>
      <c r="L29" s="48" t="s">
        <v>2477</v>
      </c>
      <c r="M29" s="48" t="s">
        <v>2871</v>
      </c>
      <c r="N29" s="48" t="s">
        <v>179</v>
      </c>
      <c r="O29" s="48" t="s">
        <v>135</v>
      </c>
      <c r="P29" s="48"/>
      <c r="Q29" s="48" t="s">
        <v>189</v>
      </c>
      <c r="R29" s="48" t="s">
        <v>179</v>
      </c>
      <c r="S29" s="48" t="b">
        <v>0</v>
      </c>
      <c r="T29" s="48"/>
      <c r="U29" s="181"/>
      <c r="V29" s="181">
        <v>43495</v>
      </c>
      <c r="W29" s="48" t="s">
        <v>179</v>
      </c>
      <c r="X29" s="48"/>
      <c r="Y29" s="48"/>
      <c r="Z29" s="48" t="s">
        <v>179</v>
      </c>
      <c r="AA29" s="48"/>
      <c r="AB29" s="48"/>
      <c r="AC29" s="48" t="s">
        <v>3500</v>
      </c>
      <c r="AD29" s="48"/>
      <c r="AE29" s="48" t="s">
        <v>179</v>
      </c>
      <c r="AF29" s="48" t="s">
        <v>179</v>
      </c>
      <c r="AG29" s="48" t="s">
        <v>179</v>
      </c>
      <c r="AH29" s="192">
        <v>43676</v>
      </c>
      <c r="AI29" s="200" t="s">
        <v>3433</v>
      </c>
      <c r="AJ29" s="167" t="str">
        <f t="shared" si="0"/>
        <v>FS</v>
      </c>
      <c r="AK29" s="115" t="b">
        <f>ISNUMBER(SEARCH("IRT",Table1[[#This Row],[Current_Status]]))</f>
        <v>0</v>
      </c>
      <c r="AL29" s="116">
        <f>YEAR(Table1[[#This Row],[Project_Initiated]])</f>
        <v>2019</v>
      </c>
      <c r="AM29" s="53">
        <v>44166</v>
      </c>
      <c r="AN29" s="53" t="str">
        <f>IF(AND(Table1[[#This Row],[Completed Date]]&gt;="07/01/2020"+0,Table1[[#This Row],[Completed Date]]&lt;="6/30/2021"+0),"FY 20-21",IF(AND(Table1[[#This Row],[Completed Date]]&gt;="07/01/2019"+0,Table1[[#This Row],[Completed Date]]&lt;="6/30/2020"+0),"FY 19-20",""))</f>
        <v>FY 19-20</v>
      </c>
      <c r="AO29" s="116" t="str">
        <f>IFERROR(FIND("R",Table1[[#This Row],[FS_Priority]]),"")</f>
        <v/>
      </c>
    </row>
    <row r="30" spans="1:41" hidden="1" x14ac:dyDescent="0.25">
      <c r="A30" s="48" t="s">
        <v>2681</v>
      </c>
      <c r="B30" s="48" t="s">
        <v>179</v>
      </c>
      <c r="C30" s="48" t="s">
        <v>2681</v>
      </c>
      <c r="D30" s="48" t="b">
        <v>0</v>
      </c>
      <c r="E30" s="48" t="s">
        <v>118</v>
      </c>
      <c r="F30" s="48" t="s">
        <v>2742</v>
      </c>
      <c r="G30" s="48" t="s">
        <v>179</v>
      </c>
      <c r="H30" s="48" t="s">
        <v>392</v>
      </c>
      <c r="I30" s="48" t="s">
        <v>2953</v>
      </c>
      <c r="J30" s="48" t="s">
        <v>2496</v>
      </c>
      <c r="K30" s="48" t="s">
        <v>3406</v>
      </c>
      <c r="L30" s="48" t="s">
        <v>370</v>
      </c>
      <c r="M30" s="48" t="s">
        <v>3004</v>
      </c>
      <c r="N30" s="48" t="s">
        <v>179</v>
      </c>
      <c r="O30" s="48" t="s">
        <v>135</v>
      </c>
      <c r="P30" s="48"/>
      <c r="Q30" s="48" t="s">
        <v>200</v>
      </c>
      <c r="R30" s="48" t="s">
        <v>179</v>
      </c>
      <c r="S30" s="48" t="b">
        <v>0</v>
      </c>
      <c r="T30" s="48"/>
      <c r="U30" s="181"/>
      <c r="V30" s="181">
        <v>43504</v>
      </c>
      <c r="W30" s="48" t="s">
        <v>179</v>
      </c>
      <c r="X30" s="48"/>
      <c r="Y30" s="48"/>
      <c r="Z30" s="48" t="s">
        <v>179</v>
      </c>
      <c r="AA30" s="48"/>
      <c r="AB30" s="48"/>
      <c r="AC30" s="48" t="s">
        <v>3121</v>
      </c>
      <c r="AD30" s="48"/>
      <c r="AE30" s="48" t="s">
        <v>179</v>
      </c>
      <c r="AF30" s="48" t="s">
        <v>179</v>
      </c>
      <c r="AG30" s="48" t="s">
        <v>179</v>
      </c>
      <c r="AH30" s="192">
        <v>43676</v>
      </c>
      <c r="AI30" s="200" t="s">
        <v>3433</v>
      </c>
      <c r="AJ30" s="167" t="str">
        <f t="shared" si="0"/>
        <v>FS</v>
      </c>
      <c r="AK30" s="115" t="b">
        <f>ISNUMBER(SEARCH("IRT",Table1[[#This Row],[Current_Status]]))</f>
        <v>0</v>
      </c>
      <c r="AL30" s="116">
        <f>YEAR(Table1[[#This Row],[Project_Initiated]])</f>
        <v>2019</v>
      </c>
      <c r="AM30" s="53">
        <v>44166</v>
      </c>
      <c r="AN30" s="53" t="str">
        <f>IF(AND(Table1[[#This Row],[Completed Date]]&gt;="07/01/2020"+0,Table1[[#This Row],[Completed Date]]&lt;="6/30/2021"+0),"FY 20-21",IF(AND(Table1[[#This Row],[Completed Date]]&gt;="07/01/2019"+0,Table1[[#This Row],[Completed Date]]&lt;="6/30/2020"+0),"FY 19-20",""))</f>
        <v>FY 19-20</v>
      </c>
      <c r="AO30" s="116" t="str">
        <f>IFERROR(FIND("R",Table1[[#This Row],[FS_Priority]]),"")</f>
        <v/>
      </c>
    </row>
    <row r="31" spans="1:41" hidden="1" x14ac:dyDescent="0.25">
      <c r="A31" s="48" t="s">
        <v>2666</v>
      </c>
      <c r="B31" s="48" t="s">
        <v>179</v>
      </c>
      <c r="C31" s="48" t="s">
        <v>2666</v>
      </c>
      <c r="D31" s="48" t="b">
        <v>0</v>
      </c>
      <c r="E31" s="48" t="s">
        <v>92</v>
      </c>
      <c r="F31" s="48" t="s">
        <v>2716</v>
      </c>
      <c r="G31" s="48" t="s">
        <v>179</v>
      </c>
      <c r="H31" s="48" t="s">
        <v>408</v>
      </c>
      <c r="I31" s="48" t="s">
        <v>3052</v>
      </c>
      <c r="J31" s="48" t="s">
        <v>2496</v>
      </c>
      <c r="K31" s="48" t="s">
        <v>2925</v>
      </c>
      <c r="L31" s="48" t="s">
        <v>2477</v>
      </c>
      <c r="M31" s="48" t="s">
        <v>2885</v>
      </c>
      <c r="N31" s="48" t="s">
        <v>179</v>
      </c>
      <c r="O31" s="48" t="s">
        <v>135</v>
      </c>
      <c r="P31" s="48"/>
      <c r="Q31" s="48" t="s">
        <v>187</v>
      </c>
      <c r="R31" s="48" t="s">
        <v>179</v>
      </c>
      <c r="S31" s="48" t="b">
        <v>0</v>
      </c>
      <c r="T31" s="48"/>
      <c r="U31" s="181"/>
      <c r="V31" s="181">
        <v>43565</v>
      </c>
      <c r="W31" s="48" t="s">
        <v>179</v>
      </c>
      <c r="X31" s="48"/>
      <c r="Y31" s="48"/>
      <c r="Z31" s="48" t="s">
        <v>179</v>
      </c>
      <c r="AA31" s="48"/>
      <c r="AB31" s="48"/>
      <c r="AC31" s="48" t="s">
        <v>3131</v>
      </c>
      <c r="AD31" s="48"/>
      <c r="AE31" s="48" t="s">
        <v>179</v>
      </c>
      <c r="AF31" s="48" t="s">
        <v>179</v>
      </c>
      <c r="AG31" s="48" t="s">
        <v>179</v>
      </c>
      <c r="AH31" s="192">
        <v>43676</v>
      </c>
      <c r="AI31" s="200" t="s">
        <v>3433</v>
      </c>
      <c r="AJ31" s="167" t="str">
        <f t="shared" si="0"/>
        <v>FS</v>
      </c>
      <c r="AK31" s="115" t="b">
        <f>ISNUMBER(SEARCH("IRT",Table1[[#This Row],[Current_Status]]))</f>
        <v>0</v>
      </c>
      <c r="AL31" s="116">
        <f>YEAR(Table1[[#This Row],[Project_Initiated]])</f>
        <v>2019</v>
      </c>
      <c r="AM31" s="53">
        <v>44166</v>
      </c>
      <c r="AN31" s="53" t="str">
        <f>IF(AND(Table1[[#This Row],[Completed Date]]&gt;="07/01/2020"+0,Table1[[#This Row],[Completed Date]]&lt;="6/30/2021"+0),"FY 20-21",IF(AND(Table1[[#This Row],[Completed Date]]&gt;="07/01/2019"+0,Table1[[#This Row],[Completed Date]]&lt;="6/30/2020"+0),"FY 19-20",""))</f>
        <v>FY 19-20</v>
      </c>
      <c r="AO31" s="116" t="str">
        <f>IFERROR(FIND("R",Table1[[#This Row],[FS_Priority]]),"")</f>
        <v/>
      </c>
    </row>
    <row r="32" spans="1:41" hidden="1" x14ac:dyDescent="0.25">
      <c r="A32" s="48" t="s">
        <v>598</v>
      </c>
      <c r="B32" s="48" t="s">
        <v>179</v>
      </c>
      <c r="C32" s="48" t="s">
        <v>598</v>
      </c>
      <c r="D32" s="48" t="b">
        <v>0</v>
      </c>
      <c r="E32" s="48" t="s">
        <v>378</v>
      </c>
      <c r="F32" s="48" t="s">
        <v>2738</v>
      </c>
      <c r="G32" s="48" t="s">
        <v>599</v>
      </c>
      <c r="H32" s="48" t="s">
        <v>3112</v>
      </c>
      <c r="I32" s="48" t="s">
        <v>247</v>
      </c>
      <c r="J32" s="48" t="s">
        <v>2496</v>
      </c>
      <c r="K32" s="48" t="s">
        <v>2994</v>
      </c>
      <c r="L32" s="48" t="s">
        <v>113</v>
      </c>
      <c r="M32" s="48" t="s">
        <v>2995</v>
      </c>
      <c r="N32" s="48" t="s">
        <v>179</v>
      </c>
      <c r="O32" s="48" t="s">
        <v>152</v>
      </c>
      <c r="P32" s="48"/>
      <c r="Q32" s="48" t="s">
        <v>179</v>
      </c>
      <c r="R32" s="48" t="s">
        <v>153</v>
      </c>
      <c r="S32" s="48" t="b">
        <v>0</v>
      </c>
      <c r="T32" s="48"/>
      <c r="U32" s="181"/>
      <c r="V32" s="181">
        <v>43178</v>
      </c>
      <c r="W32" s="48" t="s">
        <v>179</v>
      </c>
      <c r="X32" s="48"/>
      <c r="Y32" s="48"/>
      <c r="Z32" s="48" t="s">
        <v>179</v>
      </c>
      <c r="AA32" s="48"/>
      <c r="AB32" s="48"/>
      <c r="AC32" s="48" t="s">
        <v>3113</v>
      </c>
      <c r="AD32" s="48"/>
      <c r="AE32" s="48" t="s">
        <v>148</v>
      </c>
      <c r="AF32" s="48" t="s">
        <v>179</v>
      </c>
      <c r="AG32" s="48" t="s">
        <v>2508</v>
      </c>
      <c r="AH32" s="192">
        <v>43678</v>
      </c>
      <c r="AI32" s="200" t="s">
        <v>3432</v>
      </c>
      <c r="AJ32" s="167" t="str">
        <f t="shared" si="0"/>
        <v>FS</v>
      </c>
      <c r="AK32" s="115" t="b">
        <f>ISNUMBER(SEARCH("IRT",Table1[[#This Row],[Current_Status]]))</f>
        <v>0</v>
      </c>
      <c r="AL32" s="116">
        <f>YEAR(Table1[[#This Row],[Project_Initiated]])</f>
        <v>2018</v>
      </c>
      <c r="AM32" s="53">
        <v>44166</v>
      </c>
      <c r="AN32" s="53" t="str">
        <f>IF(AND(Table1[[#This Row],[Completed Date]]&gt;="07/01/2020"+0,Table1[[#This Row],[Completed Date]]&lt;="6/30/2021"+0),"FY 20-21",IF(AND(Table1[[#This Row],[Completed Date]]&gt;="07/01/2019"+0,Table1[[#This Row],[Completed Date]]&lt;="6/30/2020"+0),"FY 19-20",""))</f>
        <v>FY 19-20</v>
      </c>
      <c r="AO32" s="116" t="str">
        <f>IFERROR(FIND("R",Table1[[#This Row],[FS_Priority]]),"")</f>
        <v/>
      </c>
    </row>
    <row r="33" spans="1:41" hidden="1" x14ac:dyDescent="0.25">
      <c r="A33" s="48" t="s">
        <v>294</v>
      </c>
      <c r="B33" s="48" t="s">
        <v>179</v>
      </c>
      <c r="C33" s="48" t="s">
        <v>294</v>
      </c>
      <c r="D33" s="48" t="b">
        <v>0</v>
      </c>
      <c r="E33" s="48" t="s">
        <v>92</v>
      </c>
      <c r="F33" s="48" t="s">
        <v>2722</v>
      </c>
      <c r="G33" s="48" t="s">
        <v>276</v>
      </c>
      <c r="H33" s="48" t="s">
        <v>377</v>
      </c>
      <c r="I33" s="48" t="s">
        <v>2950</v>
      </c>
      <c r="J33" s="48" t="s">
        <v>2496</v>
      </c>
      <c r="K33" s="48" t="s">
        <v>2925</v>
      </c>
      <c r="L33" s="48" t="s">
        <v>2477</v>
      </c>
      <c r="M33" s="48" t="s">
        <v>2926</v>
      </c>
      <c r="N33" s="48" t="s">
        <v>179</v>
      </c>
      <c r="O33" s="48" t="s">
        <v>152</v>
      </c>
      <c r="P33" s="48"/>
      <c r="Q33" s="48" t="s">
        <v>295</v>
      </c>
      <c r="R33" s="48" t="s">
        <v>179</v>
      </c>
      <c r="S33" s="48" t="b">
        <v>0</v>
      </c>
      <c r="T33" s="48"/>
      <c r="U33" s="181"/>
      <c r="V33" s="181">
        <v>43279</v>
      </c>
      <c r="W33" s="48" t="s">
        <v>179</v>
      </c>
      <c r="X33" s="48"/>
      <c r="Y33" s="48"/>
      <c r="Z33" s="48" t="s">
        <v>179</v>
      </c>
      <c r="AA33" s="48"/>
      <c r="AB33" s="48"/>
      <c r="AC33" s="48" t="s">
        <v>3114</v>
      </c>
      <c r="AD33" s="48"/>
      <c r="AE33" s="48" t="s">
        <v>152</v>
      </c>
      <c r="AF33" s="48" t="s">
        <v>179</v>
      </c>
      <c r="AG33" s="48" t="s">
        <v>2508</v>
      </c>
      <c r="AH33" s="192">
        <v>43678</v>
      </c>
      <c r="AI33" s="200" t="s">
        <v>3431</v>
      </c>
      <c r="AJ33" s="167" t="str">
        <f t="shared" si="0"/>
        <v>FS</v>
      </c>
      <c r="AK33" s="115" t="b">
        <f>ISNUMBER(SEARCH("IRT",Table1[[#This Row],[Current_Status]]))</f>
        <v>0</v>
      </c>
      <c r="AL33" s="116">
        <f>YEAR(Table1[[#This Row],[Project_Initiated]])</f>
        <v>2018</v>
      </c>
      <c r="AM33" s="53">
        <v>44166</v>
      </c>
      <c r="AN33" s="53" t="str">
        <f>IF(AND(Table1[[#This Row],[Completed Date]]&gt;="07/01/2020"+0,Table1[[#This Row],[Completed Date]]&lt;="6/30/2021"+0),"FY 20-21",IF(AND(Table1[[#This Row],[Completed Date]]&gt;="07/01/2019"+0,Table1[[#This Row],[Completed Date]]&lt;="6/30/2020"+0),"FY 19-20",""))</f>
        <v>FY 19-20</v>
      </c>
      <c r="AO33" s="116" t="str">
        <f>IFERROR(FIND("R",Table1[[#This Row],[FS_Priority]]),"")</f>
        <v/>
      </c>
    </row>
    <row r="34" spans="1:41" hidden="1" x14ac:dyDescent="0.25">
      <c r="A34" s="48" t="s">
        <v>277</v>
      </c>
      <c r="B34" s="48" t="s">
        <v>179</v>
      </c>
      <c r="C34" s="48" t="s">
        <v>277</v>
      </c>
      <c r="D34" s="48" t="b">
        <v>0</v>
      </c>
      <c r="E34" s="48" t="s">
        <v>86</v>
      </c>
      <c r="F34" s="48" t="s">
        <v>2711</v>
      </c>
      <c r="G34" s="48" t="s">
        <v>276</v>
      </c>
      <c r="H34" s="48" t="s">
        <v>399</v>
      </c>
      <c r="I34" s="48" t="s">
        <v>179</v>
      </c>
      <c r="J34" s="48" t="s">
        <v>2496</v>
      </c>
      <c r="K34" s="48" t="s">
        <v>4024</v>
      </c>
      <c r="L34" s="48" t="s">
        <v>257</v>
      </c>
      <c r="M34" s="48" t="s">
        <v>2908</v>
      </c>
      <c r="N34" s="48" t="s">
        <v>179</v>
      </c>
      <c r="O34" s="48" t="s">
        <v>152</v>
      </c>
      <c r="P34" s="48"/>
      <c r="Q34" s="48" t="s">
        <v>207</v>
      </c>
      <c r="R34" s="48" t="s">
        <v>179</v>
      </c>
      <c r="S34" s="48" t="b">
        <v>0</v>
      </c>
      <c r="T34" s="48"/>
      <c r="U34" s="181"/>
      <c r="V34" s="181">
        <v>43335</v>
      </c>
      <c r="W34" s="48" t="s">
        <v>179</v>
      </c>
      <c r="X34" s="48"/>
      <c r="Y34" s="48"/>
      <c r="Z34" s="48" t="s">
        <v>179</v>
      </c>
      <c r="AA34" s="48"/>
      <c r="AB34" s="48"/>
      <c r="AC34" s="48" t="s">
        <v>3115</v>
      </c>
      <c r="AD34" s="48">
        <v>43363</v>
      </c>
      <c r="AE34" s="48" t="s">
        <v>148</v>
      </c>
      <c r="AF34" s="48" t="s">
        <v>179</v>
      </c>
      <c r="AG34" s="48" t="s">
        <v>2508</v>
      </c>
      <c r="AH34" s="192">
        <v>43678</v>
      </c>
      <c r="AI34" s="200" t="s">
        <v>3431</v>
      </c>
      <c r="AJ34" s="167" t="str">
        <f t="shared" si="0"/>
        <v>FS</v>
      </c>
      <c r="AK34" s="115" t="b">
        <f>ISNUMBER(SEARCH("IRT",Table1[[#This Row],[Current_Status]]))</f>
        <v>0</v>
      </c>
      <c r="AL34" s="116">
        <f>YEAR(Table1[[#This Row],[Project_Initiated]])</f>
        <v>2018</v>
      </c>
      <c r="AM34" s="53">
        <v>44166</v>
      </c>
      <c r="AN34" s="53" t="str">
        <f>IF(AND(Table1[[#This Row],[Completed Date]]&gt;="07/01/2020"+0,Table1[[#This Row],[Completed Date]]&lt;="6/30/2021"+0),"FY 20-21",IF(AND(Table1[[#This Row],[Completed Date]]&gt;="07/01/2019"+0,Table1[[#This Row],[Completed Date]]&lt;="6/30/2020"+0),"FY 19-20",""))</f>
        <v>FY 19-20</v>
      </c>
      <c r="AO34" s="116" t="str">
        <f>IFERROR(FIND("R",Table1[[#This Row],[FS_Priority]]),"")</f>
        <v/>
      </c>
    </row>
    <row r="35" spans="1:41" hidden="1" x14ac:dyDescent="0.25">
      <c r="A35" s="48" t="s">
        <v>291</v>
      </c>
      <c r="B35" s="48" t="s">
        <v>179</v>
      </c>
      <c r="C35" s="48" t="s">
        <v>291</v>
      </c>
      <c r="D35" s="48" t="b">
        <v>0</v>
      </c>
      <c r="E35" s="48" t="s">
        <v>92</v>
      </c>
      <c r="F35" s="48" t="s">
        <v>2720</v>
      </c>
      <c r="G35" s="48" t="s">
        <v>276</v>
      </c>
      <c r="H35" s="48" t="s">
        <v>784</v>
      </c>
      <c r="I35" s="48" t="s">
        <v>2948</v>
      </c>
      <c r="J35" s="48" t="s">
        <v>2496</v>
      </c>
      <c r="K35" s="48" t="s">
        <v>2925</v>
      </c>
      <c r="L35" s="48" t="s">
        <v>2477</v>
      </c>
      <c r="M35" s="48" t="s">
        <v>2946</v>
      </c>
      <c r="N35" s="48" t="s">
        <v>179</v>
      </c>
      <c r="O35" s="48" t="s">
        <v>152</v>
      </c>
      <c r="P35" s="48"/>
      <c r="Q35" s="48" t="s">
        <v>270</v>
      </c>
      <c r="R35" s="48" t="s">
        <v>179</v>
      </c>
      <c r="S35" s="48" t="b">
        <v>0</v>
      </c>
      <c r="T35" s="48"/>
      <c r="U35" s="181"/>
      <c r="V35" s="181">
        <v>43348</v>
      </c>
      <c r="W35" s="48" t="s">
        <v>179</v>
      </c>
      <c r="X35" s="48"/>
      <c r="Y35" s="48"/>
      <c r="Z35" s="48" t="s">
        <v>179</v>
      </c>
      <c r="AA35" s="48"/>
      <c r="AB35" s="48"/>
      <c r="AC35" s="48" t="s">
        <v>3116</v>
      </c>
      <c r="AD35" s="48">
        <v>43362</v>
      </c>
      <c r="AE35" s="48" t="s">
        <v>432</v>
      </c>
      <c r="AF35" s="48" t="s">
        <v>3486</v>
      </c>
      <c r="AG35" s="48" t="s">
        <v>2508</v>
      </c>
      <c r="AH35" s="192">
        <v>43678</v>
      </c>
      <c r="AI35" s="200" t="s">
        <v>3431</v>
      </c>
      <c r="AJ35" s="167" t="str">
        <f t="shared" si="0"/>
        <v>FS</v>
      </c>
      <c r="AK35" s="115" t="b">
        <f>ISNUMBER(SEARCH("IRT",Table1[[#This Row],[Current_Status]]))</f>
        <v>0</v>
      </c>
      <c r="AL35" s="116">
        <f>YEAR(Table1[[#This Row],[Project_Initiated]])</f>
        <v>2018</v>
      </c>
      <c r="AM35" s="53">
        <v>44166</v>
      </c>
      <c r="AN35" s="53" t="str">
        <f>IF(AND(Table1[[#This Row],[Completed Date]]&gt;="07/01/2020"+0,Table1[[#This Row],[Completed Date]]&lt;="6/30/2021"+0),"FY 20-21",IF(AND(Table1[[#This Row],[Completed Date]]&gt;="07/01/2019"+0,Table1[[#This Row],[Completed Date]]&lt;="6/30/2020"+0),"FY 19-20",""))</f>
        <v>FY 19-20</v>
      </c>
      <c r="AO35" s="116" t="str">
        <f>IFERROR(FIND("R",Table1[[#This Row],[FS_Priority]]),"")</f>
        <v/>
      </c>
    </row>
    <row r="36" spans="1:41" hidden="1" x14ac:dyDescent="0.25">
      <c r="A36" s="48" t="s">
        <v>2647</v>
      </c>
      <c r="B36" s="48" t="s">
        <v>179</v>
      </c>
      <c r="C36" s="48" t="s">
        <v>2647</v>
      </c>
      <c r="D36" s="48" t="b">
        <v>0</v>
      </c>
      <c r="E36" s="48" t="s">
        <v>43</v>
      </c>
      <c r="F36" s="48" t="s">
        <v>2693</v>
      </c>
      <c r="G36" s="48" t="s">
        <v>179</v>
      </c>
      <c r="H36" s="48" t="s">
        <v>246</v>
      </c>
      <c r="I36" s="48" t="s">
        <v>3032</v>
      </c>
      <c r="J36" s="48" t="s">
        <v>2496</v>
      </c>
      <c r="K36" s="48" t="s">
        <v>2868</v>
      </c>
      <c r="L36" s="48" t="s">
        <v>2477</v>
      </c>
      <c r="M36" s="48" t="s">
        <v>2869</v>
      </c>
      <c r="N36" s="48" t="s">
        <v>179</v>
      </c>
      <c r="O36" s="48" t="s">
        <v>135</v>
      </c>
      <c r="P36" s="48"/>
      <c r="Q36" s="48" t="s">
        <v>203</v>
      </c>
      <c r="R36" s="48" t="s">
        <v>179</v>
      </c>
      <c r="S36" s="48" t="b">
        <v>0</v>
      </c>
      <c r="T36" s="48"/>
      <c r="U36" s="181"/>
      <c r="V36" s="181">
        <v>43600</v>
      </c>
      <c r="W36" s="48" t="s">
        <v>179</v>
      </c>
      <c r="X36" s="48"/>
      <c r="Y36" s="48"/>
      <c r="Z36" s="48" t="s">
        <v>179</v>
      </c>
      <c r="AA36" s="48"/>
      <c r="AB36" s="48"/>
      <c r="AC36" s="48" t="s">
        <v>3500</v>
      </c>
      <c r="AD36" s="48"/>
      <c r="AE36" s="48" t="s">
        <v>179</v>
      </c>
      <c r="AF36" s="48" t="s">
        <v>179</v>
      </c>
      <c r="AG36" s="48" t="s">
        <v>179</v>
      </c>
      <c r="AH36" s="192">
        <v>43678</v>
      </c>
      <c r="AI36" s="200" t="s">
        <v>3433</v>
      </c>
      <c r="AJ36" s="167" t="str">
        <f t="shared" si="0"/>
        <v>FS</v>
      </c>
      <c r="AK36" s="115" t="b">
        <f>ISNUMBER(SEARCH("IRT",Table1[[#This Row],[Current_Status]]))</f>
        <v>0</v>
      </c>
      <c r="AL36" s="116">
        <f>YEAR(Table1[[#This Row],[Project_Initiated]])</f>
        <v>2019</v>
      </c>
      <c r="AM36" s="53">
        <v>44166</v>
      </c>
      <c r="AN36" s="53" t="str">
        <f>IF(AND(Table1[[#This Row],[Completed Date]]&gt;="07/01/2020"+0,Table1[[#This Row],[Completed Date]]&lt;="6/30/2021"+0),"FY 20-21",IF(AND(Table1[[#This Row],[Completed Date]]&gt;="07/01/2019"+0,Table1[[#This Row],[Completed Date]]&lt;="6/30/2020"+0),"FY 19-20",""))</f>
        <v>FY 19-20</v>
      </c>
      <c r="AO36" s="116" t="str">
        <f>IFERROR(FIND("R",Table1[[#This Row],[FS_Priority]]),"")</f>
        <v/>
      </c>
    </row>
    <row r="37" spans="1:41" hidden="1" x14ac:dyDescent="0.25">
      <c r="A37" s="48" t="s">
        <v>2835</v>
      </c>
      <c r="B37" s="48" t="s">
        <v>179</v>
      </c>
      <c r="C37" s="48" t="s">
        <v>2835</v>
      </c>
      <c r="D37" s="48" t="b">
        <v>0</v>
      </c>
      <c r="E37" s="48" t="s">
        <v>3343</v>
      </c>
      <c r="F37" s="48" t="s">
        <v>2836</v>
      </c>
      <c r="G37" s="48" t="s">
        <v>179</v>
      </c>
      <c r="H37" s="48" t="s">
        <v>2190</v>
      </c>
      <c r="I37" s="48" t="s">
        <v>2877</v>
      </c>
      <c r="J37" s="48" t="s">
        <v>2503</v>
      </c>
      <c r="K37" s="48" t="s">
        <v>3020</v>
      </c>
      <c r="L37" s="48" t="s">
        <v>375</v>
      </c>
      <c r="M37" s="48" t="s">
        <v>3021</v>
      </c>
      <c r="N37" s="48" t="s">
        <v>179</v>
      </c>
      <c r="O37" s="48" t="s">
        <v>152</v>
      </c>
      <c r="P37" s="48"/>
      <c r="Q37" s="48" t="s">
        <v>2736</v>
      </c>
      <c r="R37" s="48" t="s">
        <v>179</v>
      </c>
      <c r="S37" s="48" t="b">
        <v>0</v>
      </c>
      <c r="T37" s="48"/>
      <c r="U37" s="181"/>
      <c r="V37" s="181">
        <v>43452</v>
      </c>
      <c r="W37" s="48" t="s">
        <v>179</v>
      </c>
      <c r="X37" s="48"/>
      <c r="Y37" s="48"/>
      <c r="Z37" s="48" t="s">
        <v>179</v>
      </c>
      <c r="AA37" s="48"/>
      <c r="AB37" s="48"/>
      <c r="AC37" s="48" t="s">
        <v>179</v>
      </c>
      <c r="AD37" s="48"/>
      <c r="AE37" s="48" t="s">
        <v>148</v>
      </c>
      <c r="AF37" s="48" t="s">
        <v>179</v>
      </c>
      <c r="AG37" s="48" t="s">
        <v>179</v>
      </c>
      <c r="AH37" s="192">
        <v>43683</v>
      </c>
      <c r="AI37" s="200" t="s">
        <v>3433</v>
      </c>
      <c r="AJ37" s="167" t="str">
        <f t="shared" si="0"/>
        <v>FS</v>
      </c>
      <c r="AK37" s="115" t="b">
        <f>ISNUMBER(SEARCH("IRT",Table1[[#This Row],[Current_Status]]))</f>
        <v>0</v>
      </c>
      <c r="AL37" s="116">
        <f>YEAR(Table1[[#This Row],[Project_Initiated]])</f>
        <v>2018</v>
      </c>
      <c r="AM37" s="53">
        <v>44166</v>
      </c>
      <c r="AN37" s="53" t="str">
        <f>IF(AND(Table1[[#This Row],[Completed Date]]&gt;="07/01/2020"+0,Table1[[#This Row],[Completed Date]]&lt;="6/30/2021"+0),"FY 20-21",IF(AND(Table1[[#This Row],[Completed Date]]&gt;="07/01/2019"+0,Table1[[#This Row],[Completed Date]]&lt;="6/30/2020"+0),"FY 19-20",""))</f>
        <v>FY 19-20</v>
      </c>
      <c r="AO37" s="116">
        <f>IFERROR(FIND("R",Table1[[#This Row],[FS_Priority]]),"")</f>
        <v>1</v>
      </c>
    </row>
    <row r="38" spans="1:41" hidden="1" x14ac:dyDescent="0.25">
      <c r="A38" s="48" t="s">
        <v>2649</v>
      </c>
      <c r="B38" s="48" t="s">
        <v>179</v>
      </c>
      <c r="C38" s="48" t="s">
        <v>2649</v>
      </c>
      <c r="D38" s="48" t="b">
        <v>0</v>
      </c>
      <c r="E38" s="48" t="s">
        <v>43</v>
      </c>
      <c r="F38" s="48" t="s">
        <v>2695</v>
      </c>
      <c r="G38" s="48" t="s">
        <v>179</v>
      </c>
      <c r="H38" s="48" t="s">
        <v>784</v>
      </c>
      <c r="I38" s="48" t="s">
        <v>3034</v>
      </c>
      <c r="J38" s="48" t="s">
        <v>2496</v>
      </c>
      <c r="K38" s="48" t="s">
        <v>2868</v>
      </c>
      <c r="L38" s="48" t="s">
        <v>2477</v>
      </c>
      <c r="M38" s="48" t="s">
        <v>2871</v>
      </c>
      <c r="N38" s="48" t="s">
        <v>179</v>
      </c>
      <c r="O38" s="48" t="s">
        <v>135</v>
      </c>
      <c r="P38" s="48"/>
      <c r="Q38" s="48" t="s">
        <v>206</v>
      </c>
      <c r="R38" s="48" t="s">
        <v>179</v>
      </c>
      <c r="S38" s="48" t="b">
        <v>0</v>
      </c>
      <c r="T38" s="48"/>
      <c r="U38" s="181"/>
      <c r="V38" s="181">
        <v>43536</v>
      </c>
      <c r="W38" s="48" t="s">
        <v>179</v>
      </c>
      <c r="X38" s="48"/>
      <c r="Y38" s="48"/>
      <c r="Z38" s="48" t="s">
        <v>179</v>
      </c>
      <c r="AA38" s="48"/>
      <c r="AB38" s="48"/>
      <c r="AC38" s="48" t="s">
        <v>3500</v>
      </c>
      <c r="AD38" s="48"/>
      <c r="AE38" s="48" t="s">
        <v>179</v>
      </c>
      <c r="AF38" s="48" t="s">
        <v>179</v>
      </c>
      <c r="AG38" s="48" t="s">
        <v>179</v>
      </c>
      <c r="AH38" s="192">
        <v>43685</v>
      </c>
      <c r="AI38" s="200" t="s">
        <v>3433</v>
      </c>
      <c r="AJ38" s="167" t="str">
        <f t="shared" si="0"/>
        <v>FS</v>
      </c>
      <c r="AK38" s="115" t="b">
        <f>ISNUMBER(SEARCH("IRT",Table1[[#This Row],[Current_Status]]))</f>
        <v>0</v>
      </c>
      <c r="AL38" s="116">
        <f>YEAR(Table1[[#This Row],[Project_Initiated]])</f>
        <v>2019</v>
      </c>
      <c r="AM38" s="53">
        <v>44166</v>
      </c>
      <c r="AN38" s="53" t="str">
        <f>IF(AND(Table1[[#This Row],[Completed Date]]&gt;="07/01/2020"+0,Table1[[#This Row],[Completed Date]]&lt;="6/30/2021"+0),"FY 20-21",IF(AND(Table1[[#This Row],[Completed Date]]&gt;="07/01/2019"+0,Table1[[#This Row],[Completed Date]]&lt;="6/30/2020"+0),"FY 19-20",""))</f>
        <v>FY 19-20</v>
      </c>
      <c r="AO38" s="116" t="str">
        <f>IFERROR(FIND("R",Table1[[#This Row],[FS_Priority]]),"")</f>
        <v/>
      </c>
    </row>
    <row r="39" spans="1:41" hidden="1" x14ac:dyDescent="0.25">
      <c r="A39" s="48" t="s">
        <v>292</v>
      </c>
      <c r="B39" s="48" t="s">
        <v>179</v>
      </c>
      <c r="C39" s="48" t="s">
        <v>292</v>
      </c>
      <c r="D39" s="48" t="b">
        <v>0</v>
      </c>
      <c r="E39" s="48" t="s">
        <v>92</v>
      </c>
      <c r="F39" s="48" t="s">
        <v>2721</v>
      </c>
      <c r="G39" s="48" t="s">
        <v>2475</v>
      </c>
      <c r="H39" s="48" t="s">
        <v>409</v>
      </c>
      <c r="I39" s="48" t="s">
        <v>2949</v>
      </c>
      <c r="J39" s="48" t="s">
        <v>2496</v>
      </c>
      <c r="K39" s="48" t="s">
        <v>2925</v>
      </c>
      <c r="L39" s="48" t="s">
        <v>2477</v>
      </c>
      <c r="M39" s="48" t="s">
        <v>2884</v>
      </c>
      <c r="N39" s="48" t="s">
        <v>179</v>
      </c>
      <c r="O39" s="48" t="s">
        <v>152</v>
      </c>
      <c r="P39" s="48"/>
      <c r="Q39" s="48" t="s">
        <v>273</v>
      </c>
      <c r="R39" s="48" t="s">
        <v>273</v>
      </c>
      <c r="S39" s="48" t="b">
        <v>0</v>
      </c>
      <c r="T39" s="48"/>
      <c r="U39" s="181"/>
      <c r="V39" s="181">
        <v>43200</v>
      </c>
      <c r="W39" s="48" t="s">
        <v>179</v>
      </c>
      <c r="X39" s="48"/>
      <c r="Y39" s="48"/>
      <c r="Z39" s="48" t="s">
        <v>179</v>
      </c>
      <c r="AA39" s="48"/>
      <c r="AB39" s="48"/>
      <c r="AC39" s="48" t="s">
        <v>3139</v>
      </c>
      <c r="AD39" s="48"/>
      <c r="AE39" s="48" t="s">
        <v>148</v>
      </c>
      <c r="AF39" s="48" t="s">
        <v>179</v>
      </c>
      <c r="AG39" s="48" t="s">
        <v>2508</v>
      </c>
      <c r="AH39" s="192">
        <v>43691</v>
      </c>
      <c r="AI39" s="200" t="s">
        <v>3434</v>
      </c>
      <c r="AJ39" s="167" t="str">
        <f t="shared" si="0"/>
        <v>FS</v>
      </c>
      <c r="AK39" s="115" t="b">
        <f>ISNUMBER(SEARCH("IRT",Table1[[#This Row],[Current_Status]]))</f>
        <v>0</v>
      </c>
      <c r="AL39" s="116">
        <f>YEAR(Table1[[#This Row],[Project_Initiated]])</f>
        <v>2018</v>
      </c>
      <c r="AM39" s="53">
        <v>44166</v>
      </c>
      <c r="AN39" s="53" t="str">
        <f>IF(AND(Table1[[#This Row],[Completed Date]]&gt;="07/01/2020"+0,Table1[[#This Row],[Completed Date]]&lt;="6/30/2021"+0),"FY 20-21",IF(AND(Table1[[#This Row],[Completed Date]]&gt;="07/01/2019"+0,Table1[[#This Row],[Completed Date]]&lt;="6/30/2020"+0),"FY 19-20",""))</f>
        <v>FY 19-20</v>
      </c>
      <c r="AO39" s="116" t="str">
        <f>IFERROR(FIND("R",Table1[[#This Row],[FS_Priority]]),"")</f>
        <v/>
      </c>
    </row>
    <row r="40" spans="1:41" hidden="1" x14ac:dyDescent="0.25">
      <c r="A40" s="48" t="s">
        <v>749</v>
      </c>
      <c r="B40" s="48" t="s">
        <v>179</v>
      </c>
      <c r="C40" s="48" t="s">
        <v>749</v>
      </c>
      <c r="D40" s="48" t="b">
        <v>0</v>
      </c>
      <c r="E40" s="48" t="s">
        <v>86</v>
      </c>
      <c r="F40" s="48" t="s">
        <v>2701</v>
      </c>
      <c r="G40" s="48" t="s">
        <v>3086</v>
      </c>
      <c r="H40" s="48" t="s">
        <v>402</v>
      </c>
      <c r="I40" s="48" t="s">
        <v>2913</v>
      </c>
      <c r="J40" s="48" t="s">
        <v>2496</v>
      </c>
      <c r="K40" s="48" t="s">
        <v>4024</v>
      </c>
      <c r="L40" s="48" t="s">
        <v>257</v>
      </c>
      <c r="M40" s="48" t="s">
        <v>2908</v>
      </c>
      <c r="N40" s="48" t="s">
        <v>179</v>
      </c>
      <c r="O40" s="48" t="s">
        <v>152</v>
      </c>
      <c r="P40" s="48"/>
      <c r="Q40" s="48" t="s">
        <v>203</v>
      </c>
      <c r="R40" s="48" t="s">
        <v>153</v>
      </c>
      <c r="S40" s="48" t="b">
        <v>1</v>
      </c>
      <c r="T40" s="48"/>
      <c r="U40" s="181"/>
      <c r="V40" s="181">
        <v>43390</v>
      </c>
      <c r="W40" s="48" t="s">
        <v>179</v>
      </c>
      <c r="X40" s="48"/>
      <c r="Y40" s="48"/>
      <c r="Z40" s="48" t="s">
        <v>179</v>
      </c>
      <c r="AA40" s="48"/>
      <c r="AB40" s="48"/>
      <c r="AC40" s="48" t="s">
        <v>3138</v>
      </c>
      <c r="AD40" s="48">
        <v>43570</v>
      </c>
      <c r="AE40" s="48" t="s">
        <v>148</v>
      </c>
      <c r="AF40" s="48" t="s">
        <v>3489</v>
      </c>
      <c r="AG40" s="48" t="s">
        <v>2508</v>
      </c>
      <c r="AH40" s="192">
        <v>43692</v>
      </c>
      <c r="AI40" s="200" t="s">
        <v>3433</v>
      </c>
      <c r="AJ40" s="167" t="str">
        <f t="shared" si="0"/>
        <v>FS</v>
      </c>
      <c r="AK40" s="115" t="b">
        <f>ISNUMBER(SEARCH("IRT",Table1[[#This Row],[Current_Status]]))</f>
        <v>0</v>
      </c>
      <c r="AL40" s="116">
        <f>YEAR(Table1[[#This Row],[Project_Initiated]])</f>
        <v>2018</v>
      </c>
      <c r="AM40" s="53">
        <v>44166</v>
      </c>
      <c r="AN40" s="53" t="str">
        <f>IF(AND(Table1[[#This Row],[Completed Date]]&gt;="07/01/2020"+0,Table1[[#This Row],[Completed Date]]&lt;="6/30/2021"+0),"FY 20-21",IF(AND(Table1[[#This Row],[Completed Date]]&gt;="07/01/2019"+0,Table1[[#This Row],[Completed Date]]&lt;="6/30/2020"+0),"FY 19-20",""))</f>
        <v>FY 19-20</v>
      </c>
      <c r="AO40" s="116" t="str">
        <f>IFERROR(FIND("R",Table1[[#This Row],[FS_Priority]]),"")</f>
        <v/>
      </c>
    </row>
    <row r="41" spans="1:41" hidden="1" x14ac:dyDescent="0.25">
      <c r="A41" s="48" t="s">
        <v>2668</v>
      </c>
      <c r="B41" s="48" t="s">
        <v>179</v>
      </c>
      <c r="C41" s="48" t="s">
        <v>2668</v>
      </c>
      <c r="D41" s="48" t="b">
        <v>0</v>
      </c>
      <c r="E41" s="48" t="s">
        <v>92</v>
      </c>
      <c r="F41" s="48" t="s">
        <v>2724</v>
      </c>
      <c r="G41" s="48" t="s">
        <v>179</v>
      </c>
      <c r="H41" s="48" t="s">
        <v>411</v>
      </c>
      <c r="I41" s="48" t="s">
        <v>2960</v>
      </c>
      <c r="J41" s="48" t="s">
        <v>2496</v>
      </c>
      <c r="K41" s="48" t="s">
        <v>2925</v>
      </c>
      <c r="L41" s="48" t="s">
        <v>2477</v>
      </c>
      <c r="M41" s="48" t="s">
        <v>2931</v>
      </c>
      <c r="N41" s="48" t="s">
        <v>179</v>
      </c>
      <c r="O41" s="48" t="s">
        <v>135</v>
      </c>
      <c r="P41" s="48"/>
      <c r="Q41" s="48" t="s">
        <v>153</v>
      </c>
      <c r="R41" s="48" t="s">
        <v>179</v>
      </c>
      <c r="S41" s="48" t="b">
        <v>0</v>
      </c>
      <c r="T41" s="48"/>
      <c r="U41" s="181"/>
      <c r="V41" s="181">
        <v>43599</v>
      </c>
      <c r="W41" s="48" t="s">
        <v>179</v>
      </c>
      <c r="X41" s="48"/>
      <c r="Y41" s="48"/>
      <c r="Z41" s="48" t="s">
        <v>179</v>
      </c>
      <c r="AA41" s="48"/>
      <c r="AB41" s="48"/>
      <c r="AC41" s="48" t="s">
        <v>3500</v>
      </c>
      <c r="AD41" s="48"/>
      <c r="AE41" s="48" t="s">
        <v>179</v>
      </c>
      <c r="AF41" s="48" t="s">
        <v>179</v>
      </c>
      <c r="AG41" s="48" t="s">
        <v>179</v>
      </c>
      <c r="AH41" s="192">
        <v>43698</v>
      </c>
      <c r="AI41" s="200" t="s">
        <v>3433</v>
      </c>
      <c r="AJ41" s="167" t="str">
        <f t="shared" si="0"/>
        <v>FS</v>
      </c>
      <c r="AK41" s="115" t="b">
        <f>ISNUMBER(SEARCH("IRT",Table1[[#This Row],[Current_Status]]))</f>
        <v>0</v>
      </c>
      <c r="AL41" s="116">
        <f>YEAR(Table1[[#This Row],[Project_Initiated]])</f>
        <v>2019</v>
      </c>
      <c r="AM41" s="53">
        <v>44166</v>
      </c>
      <c r="AN41" s="53" t="str">
        <f>IF(AND(Table1[[#This Row],[Completed Date]]&gt;="07/01/2020"+0,Table1[[#This Row],[Completed Date]]&lt;="6/30/2021"+0),"FY 20-21",IF(AND(Table1[[#This Row],[Completed Date]]&gt;="07/01/2019"+0,Table1[[#This Row],[Completed Date]]&lt;="6/30/2020"+0),"FY 19-20",""))</f>
        <v>FY 19-20</v>
      </c>
      <c r="AO41" s="116" t="str">
        <f>IFERROR(FIND("R",Table1[[#This Row],[FS_Priority]]),"")</f>
        <v/>
      </c>
    </row>
    <row r="42" spans="1:41" hidden="1" x14ac:dyDescent="0.25">
      <c r="A42" s="48" t="s">
        <v>2670</v>
      </c>
      <c r="B42" s="48" t="s">
        <v>179</v>
      </c>
      <c r="C42" s="48" t="s">
        <v>2670</v>
      </c>
      <c r="D42" s="48" t="b">
        <v>0</v>
      </c>
      <c r="E42" s="48" t="s">
        <v>92</v>
      </c>
      <c r="F42" s="48" t="s">
        <v>2727</v>
      </c>
      <c r="G42" s="48" t="s">
        <v>179</v>
      </c>
      <c r="H42" s="48" t="s">
        <v>411</v>
      </c>
      <c r="I42" s="48" t="s">
        <v>3057</v>
      </c>
      <c r="J42" s="48" t="s">
        <v>2496</v>
      </c>
      <c r="K42" s="48" t="s">
        <v>2925</v>
      </c>
      <c r="L42" s="48" t="s">
        <v>2477</v>
      </c>
      <c r="M42" s="48" t="s">
        <v>2931</v>
      </c>
      <c r="N42" s="48" t="s">
        <v>179</v>
      </c>
      <c r="O42" s="48" t="s">
        <v>135</v>
      </c>
      <c r="P42" s="48"/>
      <c r="Q42" s="48" t="s">
        <v>204</v>
      </c>
      <c r="R42" s="48" t="s">
        <v>179</v>
      </c>
      <c r="S42" s="48" t="b">
        <v>0</v>
      </c>
      <c r="T42" s="48"/>
      <c r="U42" s="181"/>
      <c r="V42" s="181">
        <v>43599</v>
      </c>
      <c r="W42" s="48" t="s">
        <v>179</v>
      </c>
      <c r="X42" s="48"/>
      <c r="Y42" s="48"/>
      <c r="Z42" s="48" t="s">
        <v>179</v>
      </c>
      <c r="AA42" s="48"/>
      <c r="AB42" s="48"/>
      <c r="AC42" s="48" t="s">
        <v>3500</v>
      </c>
      <c r="AD42" s="48"/>
      <c r="AE42" s="48" t="s">
        <v>179</v>
      </c>
      <c r="AF42" s="48" t="s">
        <v>179</v>
      </c>
      <c r="AG42" s="48" t="s">
        <v>179</v>
      </c>
      <c r="AH42" s="192">
        <v>43699</v>
      </c>
      <c r="AI42" s="200" t="s">
        <v>3433</v>
      </c>
      <c r="AJ42" s="167" t="str">
        <f t="shared" si="0"/>
        <v>FS</v>
      </c>
      <c r="AK42" s="115" t="b">
        <f>ISNUMBER(SEARCH("IRT",Table1[[#This Row],[Current_Status]]))</f>
        <v>0</v>
      </c>
      <c r="AL42" s="116">
        <f>YEAR(Table1[[#This Row],[Project_Initiated]])</f>
        <v>2019</v>
      </c>
      <c r="AM42" s="53">
        <v>44166</v>
      </c>
      <c r="AN42" s="53" t="str">
        <f>IF(AND(Table1[[#This Row],[Completed Date]]&gt;="07/01/2020"+0,Table1[[#This Row],[Completed Date]]&lt;="6/30/2021"+0),"FY 20-21",IF(AND(Table1[[#This Row],[Completed Date]]&gt;="07/01/2019"+0,Table1[[#This Row],[Completed Date]]&lt;="6/30/2020"+0),"FY 19-20",""))</f>
        <v>FY 19-20</v>
      </c>
      <c r="AO42" s="116" t="str">
        <f>IFERROR(FIND("R",Table1[[#This Row],[FS_Priority]]),"")</f>
        <v/>
      </c>
    </row>
    <row r="43" spans="1:41" hidden="1" x14ac:dyDescent="0.25">
      <c r="A43" s="48" t="s">
        <v>2676</v>
      </c>
      <c r="B43" s="48" t="s">
        <v>179</v>
      </c>
      <c r="C43" s="48" t="s">
        <v>2676</v>
      </c>
      <c r="D43" s="48" t="b">
        <v>0</v>
      </c>
      <c r="E43" s="48" t="s">
        <v>335</v>
      </c>
      <c r="F43" s="48" t="s">
        <v>2732</v>
      </c>
      <c r="G43" s="48" t="s">
        <v>179</v>
      </c>
      <c r="H43" s="48" t="s">
        <v>388</v>
      </c>
      <c r="I43" s="48" t="s">
        <v>3059</v>
      </c>
      <c r="J43" s="48" t="s">
        <v>2496</v>
      </c>
      <c r="K43" s="48" t="s">
        <v>2973</v>
      </c>
      <c r="L43" s="48" t="s">
        <v>336</v>
      </c>
      <c r="M43" s="48" t="s">
        <v>3060</v>
      </c>
      <c r="N43" s="48" t="s">
        <v>179</v>
      </c>
      <c r="O43" s="48" t="s">
        <v>135</v>
      </c>
      <c r="P43" s="48"/>
      <c r="Q43" s="48" t="s">
        <v>184</v>
      </c>
      <c r="R43" s="48" t="s">
        <v>179</v>
      </c>
      <c r="S43" s="48" t="b">
        <v>0</v>
      </c>
      <c r="T43" s="48"/>
      <c r="U43" s="181"/>
      <c r="V43" s="181">
        <v>43600</v>
      </c>
      <c r="W43" s="48" t="s">
        <v>179</v>
      </c>
      <c r="X43" s="48"/>
      <c r="Y43" s="48"/>
      <c r="Z43" s="48" t="s">
        <v>179</v>
      </c>
      <c r="AA43" s="48"/>
      <c r="AB43" s="48"/>
      <c r="AC43" s="48" t="s">
        <v>3500</v>
      </c>
      <c r="AD43" s="48"/>
      <c r="AE43" s="48" t="s">
        <v>179</v>
      </c>
      <c r="AF43" s="48" t="s">
        <v>179</v>
      </c>
      <c r="AG43" s="48" t="s">
        <v>179</v>
      </c>
      <c r="AH43" s="192">
        <v>43699</v>
      </c>
      <c r="AI43" s="200" t="s">
        <v>3433</v>
      </c>
      <c r="AJ43" s="167" t="str">
        <f t="shared" si="0"/>
        <v>FS</v>
      </c>
      <c r="AK43" s="115" t="b">
        <f>ISNUMBER(SEARCH("IRT",Table1[[#This Row],[Current_Status]]))</f>
        <v>0</v>
      </c>
      <c r="AL43" s="116">
        <f>YEAR(Table1[[#This Row],[Project_Initiated]])</f>
        <v>2019</v>
      </c>
      <c r="AM43" s="53">
        <v>44166</v>
      </c>
      <c r="AN43" s="53" t="str">
        <f>IF(AND(Table1[[#This Row],[Completed Date]]&gt;="07/01/2020"+0,Table1[[#This Row],[Completed Date]]&lt;="6/30/2021"+0),"FY 20-21",IF(AND(Table1[[#This Row],[Completed Date]]&gt;="07/01/2019"+0,Table1[[#This Row],[Completed Date]]&lt;="6/30/2020"+0),"FY 19-20",""))</f>
        <v>FY 19-20</v>
      </c>
      <c r="AO43" s="116" t="str">
        <f>IFERROR(FIND("R",Table1[[#This Row],[FS_Priority]]),"")</f>
        <v/>
      </c>
    </row>
    <row r="44" spans="1:41" hidden="1" x14ac:dyDescent="0.25">
      <c r="A44" s="48" t="s">
        <v>2618</v>
      </c>
      <c r="B44" s="48" t="s">
        <v>179</v>
      </c>
      <c r="C44" s="48" t="s">
        <v>2618</v>
      </c>
      <c r="D44" s="48" t="b">
        <v>0</v>
      </c>
      <c r="E44" s="48" t="s">
        <v>92</v>
      </c>
      <c r="F44" s="48" t="s">
        <v>2717</v>
      </c>
      <c r="G44" s="48" t="s">
        <v>2619</v>
      </c>
      <c r="H44" s="48" t="s">
        <v>254</v>
      </c>
      <c r="I44" s="48" t="s">
        <v>2943</v>
      </c>
      <c r="J44" s="48" t="s">
        <v>2503</v>
      </c>
      <c r="K44" s="48" t="s">
        <v>2925</v>
      </c>
      <c r="L44" s="48" t="s">
        <v>2477</v>
      </c>
      <c r="M44" s="48" t="s">
        <v>2936</v>
      </c>
      <c r="N44" s="48" t="s">
        <v>2944</v>
      </c>
      <c r="O44" s="48" t="s">
        <v>152</v>
      </c>
      <c r="P44" s="48"/>
      <c r="Q44" s="48" t="s">
        <v>2736</v>
      </c>
      <c r="R44" s="48" t="s">
        <v>2620</v>
      </c>
      <c r="S44" s="48" t="b">
        <v>0</v>
      </c>
      <c r="T44" s="48"/>
      <c r="U44" s="181"/>
      <c r="V44" s="181">
        <v>43451</v>
      </c>
      <c r="W44" s="48" t="s">
        <v>179</v>
      </c>
      <c r="X44" s="48"/>
      <c r="Y44" s="48"/>
      <c r="Z44" s="48" t="s">
        <v>179</v>
      </c>
      <c r="AA44" s="48"/>
      <c r="AB44" s="48"/>
      <c r="AC44" s="48" t="s">
        <v>3494</v>
      </c>
      <c r="AD44" s="48">
        <v>43628</v>
      </c>
      <c r="AE44" s="48" t="s">
        <v>432</v>
      </c>
      <c r="AF44" s="48" t="s">
        <v>3495</v>
      </c>
      <c r="AG44" s="48" t="s">
        <v>2508</v>
      </c>
      <c r="AH44" s="192">
        <v>43703</v>
      </c>
      <c r="AI44" s="200" t="s">
        <v>3448</v>
      </c>
      <c r="AJ44" s="167" t="str">
        <f t="shared" si="0"/>
        <v>FS</v>
      </c>
      <c r="AK44" s="115" t="b">
        <f>ISNUMBER(SEARCH("IRT",Table1[[#This Row],[Current_Status]]))</f>
        <v>0</v>
      </c>
      <c r="AL44" s="116">
        <f>YEAR(Table1[[#This Row],[Project_Initiated]])</f>
        <v>2018</v>
      </c>
      <c r="AM44" s="53">
        <v>44166</v>
      </c>
      <c r="AN44" s="53" t="str">
        <f>IF(AND(Table1[[#This Row],[Completed Date]]&gt;="07/01/2020"+0,Table1[[#This Row],[Completed Date]]&lt;="6/30/2021"+0),"FY 20-21",IF(AND(Table1[[#This Row],[Completed Date]]&gt;="07/01/2019"+0,Table1[[#This Row],[Completed Date]]&lt;="6/30/2020"+0),"FY 19-20",""))</f>
        <v>FY 19-20</v>
      </c>
      <c r="AO44" s="116">
        <f>IFERROR(FIND("R",Table1[[#This Row],[FS_Priority]]),"")</f>
        <v>1</v>
      </c>
    </row>
    <row r="45" spans="1:41" hidden="1" x14ac:dyDescent="0.25">
      <c r="A45" s="48" t="s">
        <v>2665</v>
      </c>
      <c r="B45" s="48" t="s">
        <v>179</v>
      </c>
      <c r="C45" s="48" t="s">
        <v>2665</v>
      </c>
      <c r="D45" s="48" t="b">
        <v>0</v>
      </c>
      <c r="E45" s="48" t="s">
        <v>86</v>
      </c>
      <c r="F45" s="48" t="s">
        <v>2714</v>
      </c>
      <c r="G45" s="48" t="s">
        <v>179</v>
      </c>
      <c r="H45" s="48" t="s">
        <v>387</v>
      </c>
      <c r="I45" s="48" t="s">
        <v>3050</v>
      </c>
      <c r="J45" s="48" t="s">
        <v>2496</v>
      </c>
      <c r="K45" s="48" t="s">
        <v>4024</v>
      </c>
      <c r="L45" s="48" t="s">
        <v>257</v>
      </c>
      <c r="M45" s="48" t="s">
        <v>3039</v>
      </c>
      <c r="N45" s="48" t="s">
        <v>179</v>
      </c>
      <c r="O45" s="48" t="s">
        <v>135</v>
      </c>
      <c r="P45" s="48"/>
      <c r="Q45" s="48" t="s">
        <v>93</v>
      </c>
      <c r="R45" s="48" t="s">
        <v>179</v>
      </c>
      <c r="S45" s="48" t="b">
        <v>0</v>
      </c>
      <c r="T45" s="48"/>
      <c r="U45" s="181"/>
      <c r="V45" s="181">
        <v>43595</v>
      </c>
      <c r="W45" s="48" t="s">
        <v>179</v>
      </c>
      <c r="X45" s="48"/>
      <c r="Y45" s="48"/>
      <c r="Z45" s="48" t="s">
        <v>179</v>
      </c>
      <c r="AA45" s="48"/>
      <c r="AB45" s="48"/>
      <c r="AC45" s="48" t="s">
        <v>3500</v>
      </c>
      <c r="AD45" s="48"/>
      <c r="AE45" s="48" t="s">
        <v>179</v>
      </c>
      <c r="AF45" s="48" t="s">
        <v>179</v>
      </c>
      <c r="AG45" s="48" t="s">
        <v>179</v>
      </c>
      <c r="AH45" s="192">
        <v>43704</v>
      </c>
      <c r="AI45" s="200" t="s">
        <v>3433</v>
      </c>
      <c r="AJ45" s="167" t="str">
        <f t="shared" si="0"/>
        <v>FS</v>
      </c>
      <c r="AK45" s="115" t="b">
        <f>ISNUMBER(SEARCH("IRT",Table1[[#This Row],[Current_Status]]))</f>
        <v>0</v>
      </c>
      <c r="AL45" s="116">
        <f>YEAR(Table1[[#This Row],[Project_Initiated]])</f>
        <v>2019</v>
      </c>
      <c r="AM45" s="53">
        <v>44166</v>
      </c>
      <c r="AN45" s="53" t="str">
        <f>IF(AND(Table1[[#This Row],[Completed Date]]&gt;="07/01/2020"+0,Table1[[#This Row],[Completed Date]]&lt;="6/30/2021"+0),"FY 20-21",IF(AND(Table1[[#This Row],[Completed Date]]&gt;="07/01/2019"+0,Table1[[#This Row],[Completed Date]]&lt;="6/30/2020"+0),"FY 19-20",""))</f>
        <v>FY 19-20</v>
      </c>
      <c r="AO45" s="116" t="str">
        <f>IFERROR(FIND("R",Table1[[#This Row],[FS_Priority]]),"")</f>
        <v/>
      </c>
    </row>
    <row r="46" spans="1:41" hidden="1" x14ac:dyDescent="0.25">
      <c r="A46" s="48" t="s">
        <v>2829</v>
      </c>
      <c r="B46" s="48" t="s">
        <v>179</v>
      </c>
      <c r="C46" s="48" t="s">
        <v>2829</v>
      </c>
      <c r="D46" s="48" t="b">
        <v>0</v>
      </c>
      <c r="E46" s="48" t="s">
        <v>155</v>
      </c>
      <c r="F46" s="48" t="s">
        <v>2830</v>
      </c>
      <c r="G46" s="48" t="s">
        <v>3146</v>
      </c>
      <c r="H46" s="48" t="s">
        <v>334</v>
      </c>
      <c r="I46" s="48" t="s">
        <v>179</v>
      </c>
      <c r="J46" s="48" t="s">
        <v>2502</v>
      </c>
      <c r="K46" s="48" t="s">
        <v>29</v>
      </c>
      <c r="L46" s="48" t="s">
        <v>331</v>
      </c>
      <c r="M46" s="48" t="s">
        <v>3093</v>
      </c>
      <c r="N46" s="48" t="s">
        <v>179</v>
      </c>
      <c r="O46" s="48" t="s">
        <v>152</v>
      </c>
      <c r="P46" s="48"/>
      <c r="Q46" s="48" t="s">
        <v>2737</v>
      </c>
      <c r="R46" s="48" t="s">
        <v>179</v>
      </c>
      <c r="S46" s="48" t="b">
        <v>0</v>
      </c>
      <c r="T46" s="48"/>
      <c r="U46" s="181"/>
      <c r="V46" s="181">
        <v>43607</v>
      </c>
      <c r="W46" s="48" t="s">
        <v>179</v>
      </c>
      <c r="X46" s="48"/>
      <c r="Y46" s="48"/>
      <c r="Z46" s="48" t="s">
        <v>179</v>
      </c>
      <c r="AA46" s="48"/>
      <c r="AB46" s="48"/>
      <c r="AC46" s="48" t="s">
        <v>179</v>
      </c>
      <c r="AD46" s="48"/>
      <c r="AE46" s="48" t="s">
        <v>432</v>
      </c>
      <c r="AF46" s="48" t="s">
        <v>3524</v>
      </c>
      <c r="AG46" s="48" t="s">
        <v>179</v>
      </c>
      <c r="AH46" s="192">
        <v>43706</v>
      </c>
      <c r="AI46" s="200" t="s">
        <v>3433</v>
      </c>
      <c r="AJ46" s="167" t="str">
        <f t="shared" si="0"/>
        <v>FS</v>
      </c>
      <c r="AK46" s="115" t="b">
        <f>ISNUMBER(SEARCH("IRT",Table1[[#This Row],[Current_Status]]))</f>
        <v>0</v>
      </c>
      <c r="AL46" s="116">
        <f>YEAR(Table1[[#This Row],[Project_Initiated]])</f>
        <v>2019</v>
      </c>
      <c r="AM46" s="53">
        <v>44166</v>
      </c>
      <c r="AN46" s="53" t="str">
        <f>IF(AND(Table1[[#This Row],[Completed Date]]&gt;="07/01/2020"+0,Table1[[#This Row],[Completed Date]]&lt;="6/30/2021"+0),"FY 20-21",IF(AND(Table1[[#This Row],[Completed Date]]&gt;="07/01/2019"+0,Table1[[#This Row],[Completed Date]]&lt;="6/30/2020"+0),"FY 19-20",""))</f>
        <v>FY 19-20</v>
      </c>
      <c r="AO46" s="116">
        <f>IFERROR(FIND("R",Table1[[#This Row],[FS_Priority]]),"")</f>
        <v>1</v>
      </c>
    </row>
    <row r="47" spans="1:41" hidden="1" x14ac:dyDescent="0.25">
      <c r="A47" s="48" t="s">
        <v>3724</v>
      </c>
      <c r="B47" s="48" t="s">
        <v>179</v>
      </c>
      <c r="C47" s="48" t="s">
        <v>3724</v>
      </c>
      <c r="D47" s="48" t="b">
        <v>0</v>
      </c>
      <c r="E47" s="48" t="s">
        <v>3385</v>
      </c>
      <c r="F47" s="48" t="s">
        <v>3725</v>
      </c>
      <c r="G47" s="48" t="s">
        <v>3806</v>
      </c>
      <c r="H47" s="48" t="s">
        <v>179</v>
      </c>
      <c r="I47" s="48" t="s">
        <v>3726</v>
      </c>
      <c r="J47" s="48" t="s">
        <v>2496</v>
      </c>
      <c r="K47" s="48" t="s">
        <v>2847</v>
      </c>
      <c r="L47" s="48" t="s">
        <v>2477</v>
      </c>
      <c r="M47" s="48" t="s">
        <v>3328</v>
      </c>
      <c r="N47" s="48" t="s">
        <v>3723</v>
      </c>
      <c r="O47" s="48" t="s">
        <v>468</v>
      </c>
      <c r="P47" s="48"/>
      <c r="Q47" s="48" t="s">
        <v>2812</v>
      </c>
      <c r="R47" s="48" t="s">
        <v>179</v>
      </c>
      <c r="S47" s="48" t="b">
        <v>0</v>
      </c>
      <c r="T47" s="48"/>
      <c r="U47" s="181"/>
      <c r="V47" s="181">
        <v>43784</v>
      </c>
      <c r="W47" s="48" t="s">
        <v>179</v>
      </c>
      <c r="X47" s="48"/>
      <c r="Y47" s="48"/>
      <c r="Z47" s="48" t="s">
        <v>179</v>
      </c>
      <c r="AA47" s="48"/>
      <c r="AB47" s="48"/>
      <c r="AC47" s="48" t="s">
        <v>4029</v>
      </c>
      <c r="AD47" s="48"/>
      <c r="AE47" s="48" t="s">
        <v>468</v>
      </c>
      <c r="AF47" s="48" t="s">
        <v>179</v>
      </c>
      <c r="AG47" s="48" t="s">
        <v>179</v>
      </c>
      <c r="AH47" s="192">
        <v>43709</v>
      </c>
      <c r="AI47" s="200" t="s">
        <v>3448</v>
      </c>
      <c r="AJ47" s="167" t="str">
        <f t="shared" si="0"/>
        <v>FS</v>
      </c>
      <c r="AK47" s="115" t="b">
        <f>ISNUMBER(SEARCH("IRT",Table1[[#This Row],[Current_Status]]))</f>
        <v>0</v>
      </c>
      <c r="AL47" s="116">
        <f>YEAR(Table1[[#This Row],[Project_Initiated]])</f>
        <v>2019</v>
      </c>
      <c r="AM47" s="53">
        <v>44166</v>
      </c>
      <c r="AN47" s="53" t="str">
        <f>IF(AND(Table1[[#This Row],[Completed Date]]&gt;="07/01/2020"+0,Table1[[#This Row],[Completed Date]]&lt;="6/30/2021"+0),"FY 20-21",IF(AND(Table1[[#This Row],[Completed Date]]&gt;="07/01/2019"+0,Table1[[#This Row],[Completed Date]]&lt;="6/30/2020"+0),"FY 19-20",""))</f>
        <v>FY 19-20</v>
      </c>
      <c r="AO47" s="116">
        <f>IFERROR(FIND("R",Table1[[#This Row],[FS_Priority]]),"")</f>
        <v>1</v>
      </c>
    </row>
    <row r="48" spans="1:41" hidden="1" x14ac:dyDescent="0.25">
      <c r="A48" s="48" t="s">
        <v>2776</v>
      </c>
      <c r="B48" s="48" t="s">
        <v>179</v>
      </c>
      <c r="C48" s="48" t="s">
        <v>2776</v>
      </c>
      <c r="D48" s="48" t="b">
        <v>0</v>
      </c>
      <c r="E48" s="48" t="s">
        <v>155</v>
      </c>
      <c r="F48" s="48" t="s">
        <v>2781</v>
      </c>
      <c r="G48" s="48" t="s">
        <v>179</v>
      </c>
      <c r="H48" s="48" t="s">
        <v>2103</v>
      </c>
      <c r="I48" s="48" t="s">
        <v>2985</v>
      </c>
      <c r="J48" s="48" t="s">
        <v>2496</v>
      </c>
      <c r="K48" s="48" t="s">
        <v>29</v>
      </c>
      <c r="L48" s="48" t="s">
        <v>331</v>
      </c>
      <c r="M48" s="48" t="s">
        <v>2986</v>
      </c>
      <c r="N48" s="48" t="s">
        <v>179</v>
      </c>
      <c r="O48" s="48" t="s">
        <v>152</v>
      </c>
      <c r="P48" s="48"/>
      <c r="Q48" s="48" t="s">
        <v>2736</v>
      </c>
      <c r="R48" s="48" t="s">
        <v>179</v>
      </c>
      <c r="S48" s="48" t="b">
        <v>0</v>
      </c>
      <c r="T48" s="48"/>
      <c r="U48" s="181"/>
      <c r="V48" s="181">
        <v>43559</v>
      </c>
      <c r="W48" s="48" t="s">
        <v>179</v>
      </c>
      <c r="X48" s="48"/>
      <c r="Y48" s="48"/>
      <c r="Z48" s="48" t="s">
        <v>179</v>
      </c>
      <c r="AA48" s="48"/>
      <c r="AB48" s="48"/>
      <c r="AC48" s="48" t="s">
        <v>3148</v>
      </c>
      <c r="AD48" s="48"/>
      <c r="AE48" s="48" t="s">
        <v>152</v>
      </c>
      <c r="AF48" s="48" t="s">
        <v>179</v>
      </c>
      <c r="AG48" s="48" t="s">
        <v>179</v>
      </c>
      <c r="AH48" s="192">
        <v>43711</v>
      </c>
      <c r="AI48" s="200" t="s">
        <v>3433</v>
      </c>
      <c r="AJ48" s="167" t="str">
        <f t="shared" si="0"/>
        <v>FS</v>
      </c>
      <c r="AK48" s="115" t="b">
        <f>ISNUMBER(SEARCH("IRT",Table1[[#This Row],[Current_Status]]))</f>
        <v>0</v>
      </c>
      <c r="AL48" s="116">
        <f>YEAR(Table1[[#This Row],[Project_Initiated]])</f>
        <v>2019</v>
      </c>
      <c r="AM48" s="53">
        <v>44166</v>
      </c>
      <c r="AN48" s="53" t="str">
        <f>IF(AND(Table1[[#This Row],[Completed Date]]&gt;="07/01/2020"+0,Table1[[#This Row],[Completed Date]]&lt;="6/30/2021"+0),"FY 20-21",IF(AND(Table1[[#This Row],[Completed Date]]&gt;="07/01/2019"+0,Table1[[#This Row],[Completed Date]]&lt;="6/30/2020"+0),"FY 19-20",""))</f>
        <v>FY 19-20</v>
      </c>
      <c r="AO48" s="116">
        <f>IFERROR(FIND("R",Table1[[#This Row],[FS_Priority]]),"")</f>
        <v>1</v>
      </c>
    </row>
    <row r="49" spans="1:41" hidden="1" x14ac:dyDescent="0.25">
      <c r="A49" s="48" t="s">
        <v>2664</v>
      </c>
      <c r="B49" s="48" t="s">
        <v>179</v>
      </c>
      <c r="C49" s="48" t="s">
        <v>2664</v>
      </c>
      <c r="D49" s="48" t="b">
        <v>0</v>
      </c>
      <c r="E49" s="48" t="s">
        <v>86</v>
      </c>
      <c r="F49" s="48" t="s">
        <v>2712</v>
      </c>
      <c r="G49" s="48" t="s">
        <v>179</v>
      </c>
      <c r="H49" s="48" t="s">
        <v>147</v>
      </c>
      <c r="I49" s="48" t="s">
        <v>2909</v>
      </c>
      <c r="J49" s="48" t="s">
        <v>2496</v>
      </c>
      <c r="K49" s="48" t="s">
        <v>4024</v>
      </c>
      <c r="L49" s="48" t="s">
        <v>257</v>
      </c>
      <c r="M49" s="48" t="s">
        <v>2910</v>
      </c>
      <c r="N49" s="48" t="s">
        <v>179</v>
      </c>
      <c r="O49" s="48" t="s">
        <v>135</v>
      </c>
      <c r="P49" s="48"/>
      <c r="Q49" s="48" t="s">
        <v>208</v>
      </c>
      <c r="R49" s="48" t="s">
        <v>179</v>
      </c>
      <c r="S49" s="48" t="b">
        <v>0</v>
      </c>
      <c r="T49" s="48"/>
      <c r="U49" s="181"/>
      <c r="V49" s="181">
        <v>43479</v>
      </c>
      <c r="W49" s="48" t="s">
        <v>179</v>
      </c>
      <c r="X49" s="48"/>
      <c r="Y49" s="48"/>
      <c r="Z49" s="48" t="s">
        <v>179</v>
      </c>
      <c r="AA49" s="48"/>
      <c r="AB49" s="48"/>
      <c r="AC49" s="48" t="s">
        <v>3500</v>
      </c>
      <c r="AD49" s="48"/>
      <c r="AE49" s="48" t="s">
        <v>179</v>
      </c>
      <c r="AF49" s="48" t="s">
        <v>179</v>
      </c>
      <c r="AG49" s="48" t="s">
        <v>179</v>
      </c>
      <c r="AH49" s="192">
        <v>43712</v>
      </c>
      <c r="AI49" s="200" t="s">
        <v>3433</v>
      </c>
      <c r="AJ49" s="167" t="str">
        <f t="shared" si="0"/>
        <v>FS</v>
      </c>
      <c r="AK49" s="115" t="b">
        <f>ISNUMBER(SEARCH("IRT",Table1[[#This Row],[Current_Status]]))</f>
        <v>0</v>
      </c>
      <c r="AL49" s="116">
        <f>YEAR(Table1[[#This Row],[Project_Initiated]])</f>
        <v>2019</v>
      </c>
      <c r="AM49" s="53">
        <v>44166</v>
      </c>
      <c r="AN49" s="53" t="str">
        <f>IF(AND(Table1[[#This Row],[Completed Date]]&gt;="07/01/2020"+0,Table1[[#This Row],[Completed Date]]&lt;="6/30/2021"+0),"FY 20-21",IF(AND(Table1[[#This Row],[Completed Date]]&gt;="07/01/2019"+0,Table1[[#This Row],[Completed Date]]&lt;="6/30/2020"+0),"FY 19-20",""))</f>
        <v>FY 19-20</v>
      </c>
      <c r="AO49" s="116" t="str">
        <f>IFERROR(FIND("R",Table1[[#This Row],[FS_Priority]]),"")</f>
        <v/>
      </c>
    </row>
    <row r="50" spans="1:41" hidden="1" x14ac:dyDescent="0.25">
      <c r="A50" s="48" t="s">
        <v>2653</v>
      </c>
      <c r="B50" s="48" t="s">
        <v>179</v>
      </c>
      <c r="C50" s="48" t="s">
        <v>2653</v>
      </c>
      <c r="D50" s="48" t="b">
        <v>0</v>
      </c>
      <c r="E50" s="48" t="s">
        <v>86</v>
      </c>
      <c r="F50" s="48" t="s">
        <v>2699</v>
      </c>
      <c r="G50" s="48" t="s">
        <v>179</v>
      </c>
      <c r="H50" s="48" t="s">
        <v>387</v>
      </c>
      <c r="I50" s="48" t="s">
        <v>3038</v>
      </c>
      <c r="J50" s="48" t="s">
        <v>2496</v>
      </c>
      <c r="K50" s="48" t="s">
        <v>4024</v>
      </c>
      <c r="L50" s="48" t="s">
        <v>257</v>
      </c>
      <c r="M50" s="48" t="s">
        <v>2901</v>
      </c>
      <c r="N50" s="48" t="s">
        <v>179</v>
      </c>
      <c r="O50" s="48" t="s">
        <v>135</v>
      </c>
      <c r="P50" s="48"/>
      <c r="Q50" s="48" t="s">
        <v>184</v>
      </c>
      <c r="R50" s="48" t="s">
        <v>179</v>
      </c>
      <c r="S50" s="48" t="b">
        <v>0</v>
      </c>
      <c r="T50" s="48"/>
      <c r="U50" s="181"/>
      <c r="V50" s="181">
        <v>43572</v>
      </c>
      <c r="W50" s="48" t="s">
        <v>179</v>
      </c>
      <c r="X50" s="48"/>
      <c r="Y50" s="48"/>
      <c r="Z50" s="48" t="s">
        <v>179</v>
      </c>
      <c r="AA50" s="48"/>
      <c r="AB50" s="48"/>
      <c r="AC50" s="48" t="s">
        <v>3513</v>
      </c>
      <c r="AD50" s="48"/>
      <c r="AE50" s="48" t="s">
        <v>179</v>
      </c>
      <c r="AF50" s="48" t="s">
        <v>3816</v>
      </c>
      <c r="AG50" s="48" t="s">
        <v>179</v>
      </c>
      <c r="AH50" s="192">
        <v>43713</v>
      </c>
      <c r="AI50" s="200" t="s">
        <v>3433</v>
      </c>
      <c r="AJ50" s="167" t="str">
        <f t="shared" si="0"/>
        <v>FS</v>
      </c>
      <c r="AK50" s="115" t="b">
        <f>ISNUMBER(SEARCH("IRT",Table1[[#This Row],[Current_Status]]))</f>
        <v>0</v>
      </c>
      <c r="AL50" s="116">
        <f>YEAR(Table1[[#This Row],[Project_Initiated]])</f>
        <v>2019</v>
      </c>
      <c r="AM50" s="53">
        <v>44166</v>
      </c>
      <c r="AN50" s="53" t="str">
        <f>IF(AND(Table1[[#This Row],[Completed Date]]&gt;="07/01/2020"+0,Table1[[#This Row],[Completed Date]]&lt;="6/30/2021"+0),"FY 20-21",IF(AND(Table1[[#This Row],[Completed Date]]&gt;="07/01/2019"+0,Table1[[#This Row],[Completed Date]]&lt;="6/30/2020"+0),"FY 19-20",""))</f>
        <v>FY 19-20</v>
      </c>
      <c r="AO50" s="116" t="str">
        <f>IFERROR(FIND("R",Table1[[#This Row],[FS_Priority]]),"")</f>
        <v/>
      </c>
    </row>
    <row r="51" spans="1:41" hidden="1" x14ac:dyDescent="0.25">
      <c r="A51" s="48" t="s">
        <v>3150</v>
      </c>
      <c r="B51" s="48" t="s">
        <v>179</v>
      </c>
      <c r="C51" s="48" t="s">
        <v>3150</v>
      </c>
      <c r="D51" s="48" t="b">
        <v>0</v>
      </c>
      <c r="E51" s="48" t="s">
        <v>117</v>
      </c>
      <c r="F51" s="48" t="s">
        <v>3239</v>
      </c>
      <c r="G51" s="48" t="s">
        <v>179</v>
      </c>
      <c r="H51" s="48" t="s">
        <v>386</v>
      </c>
      <c r="I51" s="48" t="s">
        <v>3240</v>
      </c>
      <c r="J51" s="48" t="s">
        <v>2837</v>
      </c>
      <c r="K51" s="48" t="s">
        <v>2999</v>
      </c>
      <c r="L51" s="48" t="s">
        <v>3414</v>
      </c>
      <c r="M51" s="48" t="s">
        <v>3001</v>
      </c>
      <c r="N51" s="48" t="s">
        <v>179</v>
      </c>
      <c r="O51" s="48" t="s">
        <v>152</v>
      </c>
      <c r="P51" s="48"/>
      <c r="Q51" s="48" t="s">
        <v>179</v>
      </c>
      <c r="R51" s="48" t="s">
        <v>179</v>
      </c>
      <c r="S51" s="48" t="b">
        <v>0</v>
      </c>
      <c r="T51" s="48"/>
      <c r="U51" s="181"/>
      <c r="V51" s="181">
        <v>43634</v>
      </c>
      <c r="W51" s="48" t="s">
        <v>179</v>
      </c>
      <c r="X51" s="48"/>
      <c r="Y51" s="48"/>
      <c r="Z51" s="48" t="s">
        <v>179</v>
      </c>
      <c r="AA51" s="48"/>
      <c r="AB51" s="48"/>
      <c r="AC51" s="48" t="s">
        <v>179</v>
      </c>
      <c r="AD51" s="48"/>
      <c r="AE51" s="48" t="s">
        <v>432</v>
      </c>
      <c r="AF51" s="48" t="s">
        <v>179</v>
      </c>
      <c r="AG51" s="48" t="s">
        <v>179</v>
      </c>
      <c r="AH51" s="192">
        <v>43714</v>
      </c>
      <c r="AI51" s="200" t="s">
        <v>3370</v>
      </c>
      <c r="AJ51" s="167" t="str">
        <f t="shared" si="0"/>
        <v>FS</v>
      </c>
      <c r="AK51" s="115" t="b">
        <f>ISNUMBER(SEARCH("IRT",Table1[[#This Row],[Current_Status]]))</f>
        <v>0</v>
      </c>
      <c r="AL51" s="116">
        <f>YEAR(Table1[[#This Row],[Project_Initiated]])</f>
        <v>2019</v>
      </c>
      <c r="AM51" s="53">
        <v>44166</v>
      </c>
      <c r="AN51" s="53" t="str">
        <f>IF(AND(Table1[[#This Row],[Completed Date]]&gt;="07/01/2020"+0,Table1[[#This Row],[Completed Date]]&lt;="6/30/2021"+0),"FY 20-21",IF(AND(Table1[[#This Row],[Completed Date]]&gt;="07/01/2019"+0,Table1[[#This Row],[Completed Date]]&lt;="6/30/2020"+0),"FY 19-20",""))</f>
        <v>FY 19-20</v>
      </c>
      <c r="AO51" s="116" t="str">
        <f>IFERROR(FIND("R",Table1[[#This Row],[FS_Priority]]),"")</f>
        <v/>
      </c>
    </row>
    <row r="52" spans="1:41" hidden="1" x14ac:dyDescent="0.25">
      <c r="A52" s="48" t="s">
        <v>2773</v>
      </c>
      <c r="B52" s="48" t="s">
        <v>179</v>
      </c>
      <c r="C52" s="48" t="s">
        <v>2773</v>
      </c>
      <c r="D52" s="48" t="b">
        <v>0</v>
      </c>
      <c r="E52" s="48" t="s">
        <v>3343</v>
      </c>
      <c r="F52" s="48" t="s">
        <v>2774</v>
      </c>
      <c r="G52" s="48" t="s">
        <v>3068</v>
      </c>
      <c r="H52" s="48" t="s">
        <v>42</v>
      </c>
      <c r="I52" s="48" t="s">
        <v>3069</v>
      </c>
      <c r="J52" s="48" t="s">
        <v>2496</v>
      </c>
      <c r="K52" s="48" t="s">
        <v>3020</v>
      </c>
      <c r="L52" s="48" t="s">
        <v>375</v>
      </c>
      <c r="M52" s="48" t="s">
        <v>3070</v>
      </c>
      <c r="N52" s="48" t="s">
        <v>3071</v>
      </c>
      <c r="O52" s="48" t="s">
        <v>135</v>
      </c>
      <c r="P52" s="48"/>
      <c r="Q52" s="48" t="s">
        <v>184</v>
      </c>
      <c r="R52" s="48" t="s">
        <v>179</v>
      </c>
      <c r="S52" s="48" t="b">
        <v>0</v>
      </c>
      <c r="T52" s="48"/>
      <c r="U52" s="181"/>
      <c r="V52" s="181">
        <v>43563</v>
      </c>
      <c r="W52" s="48" t="s">
        <v>179</v>
      </c>
      <c r="X52" s="48"/>
      <c r="Y52" s="48"/>
      <c r="Z52" s="48" t="s">
        <v>179</v>
      </c>
      <c r="AA52" s="48"/>
      <c r="AB52" s="48"/>
      <c r="AC52" s="48" t="s">
        <v>3500</v>
      </c>
      <c r="AD52" s="48"/>
      <c r="AE52" s="48" t="s">
        <v>179</v>
      </c>
      <c r="AF52" s="48" t="s">
        <v>179</v>
      </c>
      <c r="AG52" s="48" t="s">
        <v>179</v>
      </c>
      <c r="AH52" s="192">
        <v>43715</v>
      </c>
      <c r="AI52" s="200" t="s">
        <v>3433</v>
      </c>
      <c r="AJ52" s="167" t="str">
        <f t="shared" si="0"/>
        <v>FS</v>
      </c>
      <c r="AK52" s="115" t="b">
        <f>ISNUMBER(SEARCH("IRT",Table1[[#This Row],[Current_Status]]))</f>
        <v>0</v>
      </c>
      <c r="AL52" s="116">
        <f>YEAR(Table1[[#This Row],[Project_Initiated]])</f>
        <v>2019</v>
      </c>
      <c r="AM52" s="53">
        <v>44166</v>
      </c>
      <c r="AN52" s="53" t="str">
        <f>IF(AND(Table1[[#This Row],[Completed Date]]&gt;="07/01/2020"+0,Table1[[#This Row],[Completed Date]]&lt;="6/30/2021"+0),"FY 20-21",IF(AND(Table1[[#This Row],[Completed Date]]&gt;="07/01/2019"+0,Table1[[#This Row],[Completed Date]]&lt;="6/30/2020"+0),"FY 19-20",""))</f>
        <v>FY 19-20</v>
      </c>
      <c r="AO52" s="116" t="str">
        <f>IFERROR(FIND("R",Table1[[#This Row],[FS_Priority]]),"")</f>
        <v/>
      </c>
    </row>
    <row r="53" spans="1:41" hidden="1" x14ac:dyDescent="0.25">
      <c r="A53" s="48" t="s">
        <v>3187</v>
      </c>
      <c r="B53" s="48" t="s">
        <v>179</v>
      </c>
      <c r="C53" s="48" t="s">
        <v>3187</v>
      </c>
      <c r="D53" s="48" t="b">
        <v>0</v>
      </c>
      <c r="E53" s="48" t="s">
        <v>92</v>
      </c>
      <c r="F53" s="48" t="s">
        <v>3214</v>
      </c>
      <c r="G53" s="48" t="s">
        <v>179</v>
      </c>
      <c r="H53" s="48" t="s">
        <v>407</v>
      </c>
      <c r="I53" s="48" t="s">
        <v>3215</v>
      </c>
      <c r="J53" s="48" t="s">
        <v>2496</v>
      </c>
      <c r="K53" s="48" t="s">
        <v>2925</v>
      </c>
      <c r="L53" s="48" t="s">
        <v>2477</v>
      </c>
      <c r="M53" s="48" t="s">
        <v>2931</v>
      </c>
      <c r="N53" s="48" t="s">
        <v>179</v>
      </c>
      <c r="O53" s="48" t="s">
        <v>135</v>
      </c>
      <c r="P53" s="48"/>
      <c r="Q53" s="48" t="s">
        <v>3216</v>
      </c>
      <c r="R53" s="48" t="s">
        <v>179</v>
      </c>
      <c r="S53" s="48" t="b">
        <v>0</v>
      </c>
      <c r="T53" s="48"/>
      <c r="U53" s="181"/>
      <c r="V53" s="181">
        <v>43257</v>
      </c>
      <c r="W53" s="48" t="s">
        <v>179</v>
      </c>
      <c r="X53" s="48"/>
      <c r="Y53" s="48"/>
      <c r="Z53" s="48" t="s">
        <v>179</v>
      </c>
      <c r="AA53" s="48"/>
      <c r="AB53" s="48"/>
      <c r="AC53" s="48" t="s">
        <v>179</v>
      </c>
      <c r="AD53" s="48"/>
      <c r="AE53" s="48" t="s">
        <v>135</v>
      </c>
      <c r="AF53" s="48" t="s">
        <v>179</v>
      </c>
      <c r="AG53" s="48" t="s">
        <v>179</v>
      </c>
      <c r="AH53" s="192">
        <v>43724</v>
      </c>
      <c r="AI53" s="200" t="s">
        <v>3370</v>
      </c>
      <c r="AJ53" s="167" t="str">
        <f t="shared" si="0"/>
        <v>FS</v>
      </c>
      <c r="AK53" s="115" t="b">
        <f>ISNUMBER(SEARCH("IRT",Table1[[#This Row],[Current_Status]]))</f>
        <v>0</v>
      </c>
      <c r="AL53" s="116">
        <f>YEAR(Table1[[#This Row],[Project_Initiated]])</f>
        <v>2018</v>
      </c>
      <c r="AM53" s="53">
        <v>44166</v>
      </c>
      <c r="AN53" s="53" t="str">
        <f>IF(AND(Table1[[#This Row],[Completed Date]]&gt;="07/01/2020"+0,Table1[[#This Row],[Completed Date]]&lt;="6/30/2021"+0),"FY 20-21",IF(AND(Table1[[#This Row],[Completed Date]]&gt;="07/01/2019"+0,Table1[[#This Row],[Completed Date]]&lt;="6/30/2020"+0),"FY 19-20",""))</f>
        <v>FY 19-20</v>
      </c>
      <c r="AO53" s="116" t="str">
        <f>IFERROR(FIND("R",Table1[[#This Row],[FS_Priority]]),"")</f>
        <v/>
      </c>
    </row>
    <row r="54" spans="1:41" hidden="1" x14ac:dyDescent="0.25">
      <c r="A54" s="48" t="s">
        <v>3161</v>
      </c>
      <c r="B54" s="48" t="s">
        <v>179</v>
      </c>
      <c r="C54" s="48" t="s">
        <v>3161</v>
      </c>
      <c r="D54" s="48" t="b">
        <v>0</v>
      </c>
      <c r="E54" s="48" t="s">
        <v>43</v>
      </c>
      <c r="F54" s="48" t="s">
        <v>3222</v>
      </c>
      <c r="G54" s="48" t="s">
        <v>179</v>
      </c>
      <c r="H54" s="48" t="s">
        <v>784</v>
      </c>
      <c r="I54" s="48" t="s">
        <v>3223</v>
      </c>
      <c r="J54" s="48" t="s">
        <v>2496</v>
      </c>
      <c r="K54" s="48" t="s">
        <v>2868</v>
      </c>
      <c r="L54" s="48" t="s">
        <v>2477</v>
      </c>
      <c r="M54" s="48" t="s">
        <v>2878</v>
      </c>
      <c r="N54" s="48" t="s">
        <v>179</v>
      </c>
      <c r="O54" s="48" t="s">
        <v>135</v>
      </c>
      <c r="P54" s="48"/>
      <c r="Q54" s="48" t="s">
        <v>179</v>
      </c>
      <c r="R54" s="48" t="s">
        <v>179</v>
      </c>
      <c r="S54" s="48" t="b">
        <v>0</v>
      </c>
      <c r="T54" s="48"/>
      <c r="U54" s="181"/>
      <c r="V54" s="181">
        <v>43600</v>
      </c>
      <c r="W54" s="48" t="s">
        <v>179</v>
      </c>
      <c r="X54" s="48"/>
      <c r="Y54" s="48"/>
      <c r="Z54" s="48" t="s">
        <v>179</v>
      </c>
      <c r="AA54" s="48"/>
      <c r="AB54" s="48"/>
      <c r="AC54" s="48" t="s">
        <v>179</v>
      </c>
      <c r="AD54" s="48"/>
      <c r="AE54" s="48" t="s">
        <v>135</v>
      </c>
      <c r="AF54" s="48" t="s">
        <v>179</v>
      </c>
      <c r="AG54" s="48" t="s">
        <v>179</v>
      </c>
      <c r="AH54" s="192">
        <v>43724</v>
      </c>
      <c r="AI54" s="200" t="s">
        <v>3370</v>
      </c>
      <c r="AJ54" s="167" t="str">
        <f t="shared" si="0"/>
        <v>FS</v>
      </c>
      <c r="AK54" s="115" t="b">
        <f>ISNUMBER(SEARCH("IRT",Table1[[#This Row],[Current_Status]]))</f>
        <v>0</v>
      </c>
      <c r="AL54" s="116">
        <f>YEAR(Table1[[#This Row],[Project_Initiated]])</f>
        <v>2019</v>
      </c>
      <c r="AM54" s="53">
        <v>44166</v>
      </c>
      <c r="AN54" s="53" t="str">
        <f>IF(AND(Table1[[#This Row],[Completed Date]]&gt;="07/01/2020"+0,Table1[[#This Row],[Completed Date]]&lt;="6/30/2021"+0),"FY 20-21",IF(AND(Table1[[#This Row],[Completed Date]]&gt;="07/01/2019"+0,Table1[[#This Row],[Completed Date]]&lt;="6/30/2020"+0),"FY 19-20",""))</f>
        <v>FY 19-20</v>
      </c>
      <c r="AO54" s="116" t="str">
        <f>IFERROR(FIND("R",Table1[[#This Row],[FS_Priority]]),"")</f>
        <v/>
      </c>
    </row>
    <row r="55" spans="1:41" hidden="1" x14ac:dyDescent="0.25">
      <c r="A55" s="48" t="s">
        <v>2749</v>
      </c>
      <c r="B55" s="48" t="s">
        <v>179</v>
      </c>
      <c r="C55" s="48" t="s">
        <v>2749</v>
      </c>
      <c r="D55" s="48" t="b">
        <v>0</v>
      </c>
      <c r="E55" s="48" t="s">
        <v>21</v>
      </c>
      <c r="F55" s="48" t="s">
        <v>2750</v>
      </c>
      <c r="G55" s="48" t="s">
        <v>179</v>
      </c>
      <c r="H55" s="48" t="s">
        <v>280</v>
      </c>
      <c r="I55" s="48" t="s">
        <v>3022</v>
      </c>
      <c r="J55" s="48" t="s">
        <v>2496</v>
      </c>
      <c r="K55" s="48" t="s">
        <v>2838</v>
      </c>
      <c r="L55" s="48" t="s">
        <v>3401</v>
      </c>
      <c r="M55" s="48" t="s">
        <v>2839</v>
      </c>
      <c r="N55" s="48" t="s">
        <v>179</v>
      </c>
      <c r="O55" s="48" t="s">
        <v>152</v>
      </c>
      <c r="P55" s="48"/>
      <c r="Q55" s="48" t="s">
        <v>184</v>
      </c>
      <c r="R55" s="48" t="s">
        <v>179</v>
      </c>
      <c r="S55" s="48" t="b">
        <v>0</v>
      </c>
      <c r="T55" s="48"/>
      <c r="U55" s="181"/>
      <c r="V55" s="181">
        <v>43608</v>
      </c>
      <c r="W55" s="48" t="s">
        <v>179</v>
      </c>
      <c r="X55" s="48"/>
      <c r="Y55" s="48"/>
      <c r="Z55" s="48" t="s">
        <v>179</v>
      </c>
      <c r="AA55" s="48"/>
      <c r="AB55" s="48"/>
      <c r="AC55" s="48" t="s">
        <v>3224</v>
      </c>
      <c r="AD55" s="48"/>
      <c r="AE55" s="48" t="s">
        <v>152</v>
      </c>
      <c r="AF55" s="48" t="s">
        <v>3525</v>
      </c>
      <c r="AG55" s="48" t="s">
        <v>179</v>
      </c>
      <c r="AH55" s="192">
        <v>43724</v>
      </c>
      <c r="AI55" s="200" t="s">
        <v>3433</v>
      </c>
      <c r="AJ55" s="167" t="str">
        <f t="shared" si="0"/>
        <v>FS</v>
      </c>
      <c r="AK55" s="115" t="b">
        <f>ISNUMBER(SEARCH("IRT",Table1[[#This Row],[Current_Status]]))</f>
        <v>0</v>
      </c>
      <c r="AL55" s="116">
        <f>YEAR(Table1[[#This Row],[Project_Initiated]])</f>
        <v>2019</v>
      </c>
      <c r="AM55" s="53">
        <v>44166</v>
      </c>
      <c r="AN55" s="53" t="str">
        <f>IF(AND(Table1[[#This Row],[Completed Date]]&gt;="07/01/2020"+0,Table1[[#This Row],[Completed Date]]&lt;="6/30/2021"+0),"FY 20-21",IF(AND(Table1[[#This Row],[Completed Date]]&gt;="07/01/2019"+0,Table1[[#This Row],[Completed Date]]&lt;="6/30/2020"+0),"FY 19-20",""))</f>
        <v>FY 19-20</v>
      </c>
      <c r="AO55" s="116" t="str">
        <f>IFERROR(FIND("R",Table1[[#This Row],[FS_Priority]]),"")</f>
        <v/>
      </c>
    </row>
    <row r="56" spans="1:41" hidden="1" x14ac:dyDescent="0.25">
      <c r="A56" s="48" t="s">
        <v>3194</v>
      </c>
      <c r="B56" s="48" t="s">
        <v>179</v>
      </c>
      <c r="C56" s="48" t="s">
        <v>3194</v>
      </c>
      <c r="D56" s="48" t="b">
        <v>0</v>
      </c>
      <c r="E56" s="48" t="s">
        <v>155</v>
      </c>
      <c r="F56" s="48" t="s">
        <v>3315</v>
      </c>
      <c r="G56" s="48" t="s">
        <v>179</v>
      </c>
      <c r="H56" s="48" t="s">
        <v>179</v>
      </c>
      <c r="I56" s="48" t="s">
        <v>3285</v>
      </c>
      <c r="J56" s="48" t="s">
        <v>2496</v>
      </c>
      <c r="K56" s="48" t="s">
        <v>29</v>
      </c>
      <c r="L56" s="48" t="s">
        <v>331</v>
      </c>
      <c r="M56" s="48" t="s">
        <v>3316</v>
      </c>
      <c r="N56" s="48" t="s">
        <v>179</v>
      </c>
      <c r="O56" s="48" t="s">
        <v>135</v>
      </c>
      <c r="P56" s="48"/>
      <c r="Q56" s="48" t="s">
        <v>3216</v>
      </c>
      <c r="R56" s="48" t="s">
        <v>179</v>
      </c>
      <c r="S56" s="48" t="b">
        <v>0</v>
      </c>
      <c r="T56" s="48"/>
      <c r="U56" s="181"/>
      <c r="V56" s="181">
        <v>43696</v>
      </c>
      <c r="W56" s="48" t="s">
        <v>179</v>
      </c>
      <c r="X56" s="48"/>
      <c r="Y56" s="48"/>
      <c r="Z56" s="48" t="s">
        <v>179</v>
      </c>
      <c r="AA56" s="48"/>
      <c r="AB56" s="48"/>
      <c r="AC56" s="48" t="s">
        <v>179</v>
      </c>
      <c r="AD56" s="48"/>
      <c r="AE56" s="48" t="s">
        <v>135</v>
      </c>
      <c r="AF56" s="48" t="s">
        <v>179</v>
      </c>
      <c r="AG56" s="48" t="s">
        <v>179</v>
      </c>
      <c r="AH56" s="192">
        <v>43724</v>
      </c>
      <c r="AI56" s="200" t="s">
        <v>3370</v>
      </c>
      <c r="AJ56" s="167" t="str">
        <f t="shared" si="0"/>
        <v>FS</v>
      </c>
      <c r="AK56" s="115" t="b">
        <f>ISNUMBER(SEARCH("IRT",Table1[[#This Row],[Current_Status]]))</f>
        <v>0</v>
      </c>
      <c r="AL56" s="116">
        <f>YEAR(Table1[[#This Row],[Project_Initiated]])</f>
        <v>2019</v>
      </c>
      <c r="AM56" s="53">
        <v>44166</v>
      </c>
      <c r="AN56" s="53" t="str">
        <f>IF(AND(Table1[[#This Row],[Completed Date]]&gt;="07/01/2020"+0,Table1[[#This Row],[Completed Date]]&lt;="6/30/2021"+0),"FY 20-21",IF(AND(Table1[[#This Row],[Completed Date]]&gt;="07/01/2019"+0,Table1[[#This Row],[Completed Date]]&lt;="6/30/2020"+0),"FY 19-20",""))</f>
        <v>FY 19-20</v>
      </c>
      <c r="AO56" s="116" t="str">
        <f>IFERROR(FIND("R",Table1[[#This Row],[FS_Priority]]),"")</f>
        <v/>
      </c>
    </row>
    <row r="57" spans="1:41" hidden="1" x14ac:dyDescent="0.25">
      <c r="A57" s="48" t="s">
        <v>3168</v>
      </c>
      <c r="B57" s="48" t="s">
        <v>179</v>
      </c>
      <c r="C57" s="48" t="s">
        <v>3168</v>
      </c>
      <c r="D57" s="48" t="b">
        <v>0</v>
      </c>
      <c r="E57" s="48" t="s">
        <v>86</v>
      </c>
      <c r="F57" s="48" t="s">
        <v>3254</v>
      </c>
      <c r="G57" s="48" t="s">
        <v>179</v>
      </c>
      <c r="H57" s="48" t="s">
        <v>400</v>
      </c>
      <c r="I57" s="48" t="s">
        <v>2906</v>
      </c>
      <c r="J57" s="48" t="s">
        <v>2496</v>
      </c>
      <c r="K57" s="48" t="s">
        <v>4024</v>
      </c>
      <c r="L57" s="48" t="s">
        <v>257</v>
      </c>
      <c r="M57" s="48" t="s">
        <v>2907</v>
      </c>
      <c r="N57" s="48" t="s">
        <v>179</v>
      </c>
      <c r="O57" s="48" t="s">
        <v>135</v>
      </c>
      <c r="P57" s="48"/>
      <c r="Q57" s="48" t="s">
        <v>200</v>
      </c>
      <c r="R57" s="48" t="s">
        <v>179</v>
      </c>
      <c r="S57" s="48" t="b">
        <v>0</v>
      </c>
      <c r="T57" s="48"/>
      <c r="U57" s="181"/>
      <c r="V57" s="181">
        <v>43648</v>
      </c>
      <c r="W57" s="48" t="s">
        <v>179</v>
      </c>
      <c r="X57" s="48"/>
      <c r="Y57" s="48"/>
      <c r="Z57" s="48" t="s">
        <v>179</v>
      </c>
      <c r="AA57" s="48"/>
      <c r="AB57" s="48"/>
      <c r="AC57" s="48" t="s">
        <v>3500</v>
      </c>
      <c r="AD57" s="48"/>
      <c r="AE57" s="48" t="s">
        <v>135</v>
      </c>
      <c r="AF57" s="48" t="s">
        <v>179</v>
      </c>
      <c r="AG57" s="48" t="s">
        <v>179</v>
      </c>
      <c r="AH57" s="192">
        <v>43725</v>
      </c>
      <c r="AI57" s="200" t="s">
        <v>3370</v>
      </c>
      <c r="AJ57" s="167" t="str">
        <f t="shared" si="0"/>
        <v>FS</v>
      </c>
      <c r="AK57" s="115" t="b">
        <f>ISNUMBER(SEARCH("IRT",Table1[[#This Row],[Current_Status]]))</f>
        <v>0</v>
      </c>
      <c r="AL57" s="116">
        <f>YEAR(Table1[[#This Row],[Project_Initiated]])</f>
        <v>2019</v>
      </c>
      <c r="AM57" s="53">
        <v>44166</v>
      </c>
      <c r="AN57" s="53" t="str">
        <f>IF(AND(Table1[[#This Row],[Completed Date]]&gt;="07/01/2020"+0,Table1[[#This Row],[Completed Date]]&lt;="6/30/2021"+0),"FY 20-21",IF(AND(Table1[[#This Row],[Completed Date]]&gt;="07/01/2019"+0,Table1[[#This Row],[Completed Date]]&lt;="6/30/2020"+0),"FY 19-20",""))</f>
        <v>FY 19-20</v>
      </c>
      <c r="AO57" s="116" t="str">
        <f>IFERROR(FIND("R",Table1[[#This Row],[FS_Priority]]),"")</f>
        <v/>
      </c>
    </row>
    <row r="58" spans="1:41" hidden="1" x14ac:dyDescent="0.25">
      <c r="A58" s="48" t="s">
        <v>3170</v>
      </c>
      <c r="B58" s="48" t="s">
        <v>179</v>
      </c>
      <c r="C58" s="48" t="s">
        <v>3170</v>
      </c>
      <c r="D58" s="48" t="b">
        <v>0</v>
      </c>
      <c r="E58" s="48" t="s">
        <v>86</v>
      </c>
      <c r="F58" s="48" t="s">
        <v>3255</v>
      </c>
      <c r="G58" s="48" t="s">
        <v>179</v>
      </c>
      <c r="H58" s="48" t="s">
        <v>400</v>
      </c>
      <c r="I58" s="48" t="s">
        <v>3256</v>
      </c>
      <c r="J58" s="48" t="s">
        <v>2496</v>
      </c>
      <c r="K58" s="48" t="s">
        <v>4024</v>
      </c>
      <c r="L58" s="48" t="s">
        <v>257</v>
      </c>
      <c r="M58" s="48" t="s">
        <v>2907</v>
      </c>
      <c r="N58" s="48" t="s">
        <v>179</v>
      </c>
      <c r="O58" s="48" t="s">
        <v>135</v>
      </c>
      <c r="P58" s="48"/>
      <c r="Q58" s="48" t="s">
        <v>153</v>
      </c>
      <c r="R58" s="48" t="s">
        <v>179</v>
      </c>
      <c r="S58" s="48" t="b">
        <v>0</v>
      </c>
      <c r="T58" s="48"/>
      <c r="U58" s="181"/>
      <c r="V58" s="181">
        <v>43648</v>
      </c>
      <c r="W58" s="48" t="s">
        <v>179</v>
      </c>
      <c r="X58" s="48"/>
      <c r="Y58" s="48"/>
      <c r="Z58" s="48" t="s">
        <v>179</v>
      </c>
      <c r="AA58" s="48"/>
      <c r="AB58" s="48"/>
      <c r="AC58" s="48" t="s">
        <v>3500</v>
      </c>
      <c r="AD58" s="48"/>
      <c r="AE58" s="48" t="s">
        <v>135</v>
      </c>
      <c r="AF58" s="48" t="s">
        <v>179</v>
      </c>
      <c r="AG58" s="48" t="s">
        <v>179</v>
      </c>
      <c r="AH58" s="192">
        <v>43725</v>
      </c>
      <c r="AI58" s="200" t="s">
        <v>3370</v>
      </c>
      <c r="AJ58" s="167" t="str">
        <f t="shared" si="0"/>
        <v>FS</v>
      </c>
      <c r="AK58" s="115" t="b">
        <f>ISNUMBER(SEARCH("IRT",Table1[[#This Row],[Current_Status]]))</f>
        <v>0</v>
      </c>
      <c r="AL58" s="116">
        <f>YEAR(Table1[[#This Row],[Project_Initiated]])</f>
        <v>2019</v>
      </c>
      <c r="AM58" s="53">
        <v>44166</v>
      </c>
      <c r="AN58" s="53" t="str">
        <f>IF(AND(Table1[[#This Row],[Completed Date]]&gt;="07/01/2020"+0,Table1[[#This Row],[Completed Date]]&lt;="6/30/2021"+0),"FY 20-21",IF(AND(Table1[[#This Row],[Completed Date]]&gt;="07/01/2019"+0,Table1[[#This Row],[Completed Date]]&lt;="6/30/2020"+0),"FY 19-20",""))</f>
        <v>FY 19-20</v>
      </c>
      <c r="AO58" s="116" t="str">
        <f>IFERROR(FIND("R",Table1[[#This Row],[FS_Priority]]),"")</f>
        <v/>
      </c>
    </row>
    <row r="59" spans="1:41" hidden="1" x14ac:dyDescent="0.25">
      <c r="A59" s="48" t="s">
        <v>3159</v>
      </c>
      <c r="B59" s="48" t="s">
        <v>179</v>
      </c>
      <c r="C59" s="48" t="s">
        <v>3159</v>
      </c>
      <c r="D59" s="48" t="b">
        <v>0</v>
      </c>
      <c r="E59" s="48" t="s">
        <v>43</v>
      </c>
      <c r="F59" s="48" t="s">
        <v>3298</v>
      </c>
      <c r="G59" s="48" t="s">
        <v>179</v>
      </c>
      <c r="H59" s="48" t="s">
        <v>784</v>
      </c>
      <c r="I59" s="48" t="s">
        <v>3299</v>
      </c>
      <c r="J59" s="48" t="s">
        <v>2496</v>
      </c>
      <c r="K59" s="48" t="s">
        <v>2868</v>
      </c>
      <c r="L59" s="48" t="s">
        <v>2477</v>
      </c>
      <c r="M59" s="48" t="s">
        <v>2871</v>
      </c>
      <c r="N59" s="48" t="s">
        <v>179</v>
      </c>
      <c r="O59" s="48" t="s">
        <v>135</v>
      </c>
      <c r="P59" s="48"/>
      <c r="Q59" s="48" t="s">
        <v>204</v>
      </c>
      <c r="R59" s="48" t="s">
        <v>179</v>
      </c>
      <c r="S59" s="48" t="b">
        <v>0</v>
      </c>
      <c r="T59" s="48"/>
      <c r="U59" s="181"/>
      <c r="V59" s="181">
        <v>43685</v>
      </c>
      <c r="W59" s="48" t="s">
        <v>179</v>
      </c>
      <c r="X59" s="48"/>
      <c r="Y59" s="48"/>
      <c r="Z59" s="48" t="s">
        <v>179</v>
      </c>
      <c r="AA59" s="48"/>
      <c r="AB59" s="48"/>
      <c r="AC59" s="48" t="s">
        <v>3500</v>
      </c>
      <c r="AD59" s="48"/>
      <c r="AE59" s="48" t="s">
        <v>135</v>
      </c>
      <c r="AF59" s="48" t="s">
        <v>179</v>
      </c>
      <c r="AG59" s="48" t="s">
        <v>179</v>
      </c>
      <c r="AH59" s="192">
        <v>43725</v>
      </c>
      <c r="AI59" s="200" t="s">
        <v>3370</v>
      </c>
      <c r="AJ59" s="167" t="str">
        <f t="shared" si="0"/>
        <v>FS</v>
      </c>
      <c r="AK59" s="115" t="b">
        <f>ISNUMBER(SEARCH("IRT",Table1[[#This Row],[Current_Status]]))</f>
        <v>0</v>
      </c>
      <c r="AL59" s="116">
        <f>YEAR(Table1[[#This Row],[Project_Initiated]])</f>
        <v>2019</v>
      </c>
      <c r="AM59" s="53">
        <v>44166</v>
      </c>
      <c r="AN59" s="53" t="str">
        <f>IF(AND(Table1[[#This Row],[Completed Date]]&gt;="07/01/2020"+0,Table1[[#This Row],[Completed Date]]&lt;="6/30/2021"+0),"FY 20-21",IF(AND(Table1[[#This Row],[Completed Date]]&gt;="07/01/2019"+0,Table1[[#This Row],[Completed Date]]&lt;="6/30/2020"+0),"FY 19-20",""))</f>
        <v>FY 19-20</v>
      </c>
      <c r="AO59" s="116" t="str">
        <f>IFERROR(FIND("R",Table1[[#This Row],[FS_Priority]]),"")</f>
        <v/>
      </c>
    </row>
    <row r="60" spans="1:41" hidden="1" x14ac:dyDescent="0.25">
      <c r="A60" s="48" t="s">
        <v>2826</v>
      </c>
      <c r="B60" s="48" t="s">
        <v>179</v>
      </c>
      <c r="C60" s="48" t="s">
        <v>2826</v>
      </c>
      <c r="D60" s="48" t="b">
        <v>0</v>
      </c>
      <c r="E60" s="48" t="s">
        <v>92</v>
      </c>
      <c r="F60" s="48" t="s">
        <v>2827</v>
      </c>
      <c r="G60" s="48" t="s">
        <v>3132</v>
      </c>
      <c r="H60" s="48" t="s">
        <v>395</v>
      </c>
      <c r="I60" s="48" t="s">
        <v>3092</v>
      </c>
      <c r="J60" s="48" t="s">
        <v>2503</v>
      </c>
      <c r="K60" s="48" t="s">
        <v>2925</v>
      </c>
      <c r="L60" s="48" t="s">
        <v>2477</v>
      </c>
      <c r="M60" s="48" t="s">
        <v>2928</v>
      </c>
      <c r="N60" s="48" t="s">
        <v>179</v>
      </c>
      <c r="O60" s="48" t="s">
        <v>152</v>
      </c>
      <c r="P60" s="48"/>
      <c r="Q60" s="48" t="s">
        <v>2828</v>
      </c>
      <c r="R60" s="48" t="s">
        <v>179</v>
      </c>
      <c r="S60" s="48" t="b">
        <v>0</v>
      </c>
      <c r="T60" s="48"/>
      <c r="U60" s="181"/>
      <c r="V60" s="181">
        <v>43581</v>
      </c>
      <c r="W60" s="48" t="s">
        <v>179</v>
      </c>
      <c r="X60" s="48"/>
      <c r="Y60" s="48"/>
      <c r="Z60" s="48" t="s">
        <v>179</v>
      </c>
      <c r="AA60" s="48"/>
      <c r="AB60" s="48"/>
      <c r="AC60" s="48" t="s">
        <v>179</v>
      </c>
      <c r="AD60" s="48"/>
      <c r="AE60" s="48" t="s">
        <v>432</v>
      </c>
      <c r="AF60" s="48" t="s">
        <v>2477</v>
      </c>
      <c r="AG60" s="48" t="s">
        <v>2507</v>
      </c>
      <c r="AH60" s="192">
        <v>43726</v>
      </c>
      <c r="AI60" s="200" t="s">
        <v>3433</v>
      </c>
      <c r="AJ60" s="167" t="str">
        <f t="shared" si="0"/>
        <v>FS</v>
      </c>
      <c r="AK60" s="115" t="b">
        <f>ISNUMBER(SEARCH("IRT",Table1[[#This Row],[Current_Status]]))</f>
        <v>0</v>
      </c>
      <c r="AL60" s="116">
        <f>YEAR(Table1[[#This Row],[Project_Initiated]])</f>
        <v>2019</v>
      </c>
      <c r="AM60" s="53">
        <v>44166</v>
      </c>
      <c r="AN60" s="53" t="str">
        <f>IF(AND(Table1[[#This Row],[Completed Date]]&gt;="07/01/2020"+0,Table1[[#This Row],[Completed Date]]&lt;="6/30/2021"+0),"FY 20-21",IF(AND(Table1[[#This Row],[Completed Date]]&gt;="07/01/2019"+0,Table1[[#This Row],[Completed Date]]&lt;="6/30/2020"+0),"FY 19-20",""))</f>
        <v>FY 19-20</v>
      </c>
      <c r="AO60" s="116">
        <f>IFERROR(FIND("R",Table1[[#This Row],[FS_Priority]]),"")</f>
        <v>1</v>
      </c>
    </row>
    <row r="61" spans="1:41" hidden="1" x14ac:dyDescent="0.25">
      <c r="A61" s="48" t="s">
        <v>3175</v>
      </c>
      <c r="B61" s="48" t="s">
        <v>179</v>
      </c>
      <c r="C61" s="48" t="s">
        <v>3175</v>
      </c>
      <c r="D61" s="48" t="b">
        <v>0</v>
      </c>
      <c r="E61" s="48" t="s">
        <v>86</v>
      </c>
      <c r="F61" s="48" t="s">
        <v>3323</v>
      </c>
      <c r="G61" s="48" t="s">
        <v>179</v>
      </c>
      <c r="H61" s="48" t="s">
        <v>147</v>
      </c>
      <c r="I61" s="48" t="s">
        <v>3324</v>
      </c>
      <c r="J61" s="48" t="s">
        <v>2496</v>
      </c>
      <c r="K61" s="48" t="s">
        <v>4024</v>
      </c>
      <c r="L61" s="48" t="s">
        <v>257</v>
      </c>
      <c r="M61" s="48" t="s">
        <v>2903</v>
      </c>
      <c r="N61" s="48" t="s">
        <v>179</v>
      </c>
      <c r="O61" s="48" t="s">
        <v>135</v>
      </c>
      <c r="P61" s="48"/>
      <c r="Q61" s="48" t="s">
        <v>208</v>
      </c>
      <c r="R61" s="48" t="s">
        <v>179</v>
      </c>
      <c r="S61" s="48" t="b">
        <v>0</v>
      </c>
      <c r="T61" s="48"/>
      <c r="U61" s="181"/>
      <c r="V61" s="181">
        <v>43699</v>
      </c>
      <c r="W61" s="48" t="s">
        <v>179</v>
      </c>
      <c r="X61" s="48"/>
      <c r="Y61" s="48"/>
      <c r="Z61" s="48" t="s">
        <v>179</v>
      </c>
      <c r="AA61" s="48"/>
      <c r="AB61" s="48"/>
      <c r="AC61" s="48" t="s">
        <v>3500</v>
      </c>
      <c r="AD61" s="48"/>
      <c r="AE61" s="48" t="s">
        <v>135</v>
      </c>
      <c r="AF61" s="48" t="s">
        <v>179</v>
      </c>
      <c r="AG61" s="48" t="s">
        <v>179</v>
      </c>
      <c r="AH61" s="192">
        <v>43726</v>
      </c>
      <c r="AI61" s="200" t="s">
        <v>3370</v>
      </c>
      <c r="AJ61" s="167" t="str">
        <f t="shared" si="0"/>
        <v>FS</v>
      </c>
      <c r="AK61" s="115" t="b">
        <f>ISNUMBER(SEARCH("IRT",Table1[[#This Row],[Current_Status]]))</f>
        <v>0</v>
      </c>
      <c r="AL61" s="116">
        <f>YEAR(Table1[[#This Row],[Project_Initiated]])</f>
        <v>2019</v>
      </c>
      <c r="AM61" s="53">
        <v>44166</v>
      </c>
      <c r="AN61" s="53" t="str">
        <f>IF(AND(Table1[[#This Row],[Completed Date]]&gt;="07/01/2020"+0,Table1[[#This Row],[Completed Date]]&lt;="6/30/2021"+0),"FY 20-21",IF(AND(Table1[[#This Row],[Completed Date]]&gt;="07/01/2019"+0,Table1[[#This Row],[Completed Date]]&lt;="6/30/2020"+0),"FY 19-20",""))</f>
        <v>FY 19-20</v>
      </c>
      <c r="AO61" s="116" t="str">
        <f>IFERROR(FIND("R",Table1[[#This Row],[FS_Priority]]),"")</f>
        <v/>
      </c>
    </row>
    <row r="62" spans="1:41" hidden="1" x14ac:dyDescent="0.25">
      <c r="A62" s="48" t="s">
        <v>3197</v>
      </c>
      <c r="B62" s="48" t="s">
        <v>179</v>
      </c>
      <c r="C62" s="48" t="s">
        <v>3197</v>
      </c>
      <c r="D62" s="48" t="b">
        <v>0</v>
      </c>
      <c r="E62" s="48" t="s">
        <v>3385</v>
      </c>
      <c r="F62" s="48" t="s">
        <v>3327</v>
      </c>
      <c r="G62" s="48" t="s">
        <v>179</v>
      </c>
      <c r="H62" s="48" t="s">
        <v>737</v>
      </c>
      <c r="I62" s="48" t="s">
        <v>179</v>
      </c>
      <c r="J62" s="48" t="s">
        <v>2496</v>
      </c>
      <c r="K62" s="48" t="s">
        <v>2847</v>
      </c>
      <c r="L62" s="48" t="s">
        <v>2477</v>
      </c>
      <c r="M62" s="48" t="s">
        <v>3328</v>
      </c>
      <c r="N62" s="48" t="s">
        <v>179</v>
      </c>
      <c r="O62" s="48" t="s">
        <v>468</v>
      </c>
      <c r="P62" s="48"/>
      <c r="Q62" s="48" t="s">
        <v>2736</v>
      </c>
      <c r="R62" s="48" t="s">
        <v>179</v>
      </c>
      <c r="S62" s="48" t="b">
        <v>0</v>
      </c>
      <c r="T62" s="48"/>
      <c r="U62" s="181"/>
      <c r="V62" s="181">
        <v>43713</v>
      </c>
      <c r="W62" s="48" t="s">
        <v>179</v>
      </c>
      <c r="X62" s="48"/>
      <c r="Y62" s="48"/>
      <c r="Z62" s="48" t="s">
        <v>179</v>
      </c>
      <c r="AA62" s="48"/>
      <c r="AB62" s="48"/>
      <c r="AC62" s="48" t="s">
        <v>179</v>
      </c>
      <c r="AD62" s="48"/>
      <c r="AE62" s="48" t="s">
        <v>468</v>
      </c>
      <c r="AF62" s="48" t="s">
        <v>179</v>
      </c>
      <c r="AG62" s="48" t="s">
        <v>179</v>
      </c>
      <c r="AH62" s="192">
        <v>43726</v>
      </c>
      <c r="AI62" s="200" t="s">
        <v>3370</v>
      </c>
      <c r="AJ62" s="167" t="str">
        <f t="shared" si="0"/>
        <v>FS</v>
      </c>
      <c r="AK62" s="115" t="b">
        <f>ISNUMBER(SEARCH("IRT",Table1[[#This Row],[Current_Status]]))</f>
        <v>0</v>
      </c>
      <c r="AL62" s="116">
        <f>YEAR(Table1[[#This Row],[Project_Initiated]])</f>
        <v>2019</v>
      </c>
      <c r="AM62" s="53">
        <v>44166</v>
      </c>
      <c r="AN62" s="53" t="str">
        <f>IF(AND(Table1[[#This Row],[Completed Date]]&gt;="07/01/2020"+0,Table1[[#This Row],[Completed Date]]&lt;="6/30/2021"+0),"FY 20-21",IF(AND(Table1[[#This Row],[Completed Date]]&gt;="07/01/2019"+0,Table1[[#This Row],[Completed Date]]&lt;="6/30/2020"+0),"FY 19-20",""))</f>
        <v>FY 19-20</v>
      </c>
      <c r="AO62" s="116">
        <f>IFERROR(FIND("R",Table1[[#This Row],[FS_Priority]]),"")</f>
        <v>1</v>
      </c>
    </row>
    <row r="63" spans="1:41" hidden="1" x14ac:dyDescent="0.25">
      <c r="A63" s="48" t="s">
        <v>3199</v>
      </c>
      <c r="B63" s="48" t="s">
        <v>179</v>
      </c>
      <c r="C63" s="48" t="s">
        <v>3199</v>
      </c>
      <c r="D63" s="48" t="b">
        <v>0</v>
      </c>
      <c r="E63" s="48" t="s">
        <v>3385</v>
      </c>
      <c r="F63" s="48" t="s">
        <v>3329</v>
      </c>
      <c r="G63" s="48" t="s">
        <v>179</v>
      </c>
      <c r="H63" s="48" t="s">
        <v>227</v>
      </c>
      <c r="I63" s="48" t="s">
        <v>3330</v>
      </c>
      <c r="J63" s="48" t="s">
        <v>2496</v>
      </c>
      <c r="K63" s="48" t="s">
        <v>2847</v>
      </c>
      <c r="L63" s="48" t="s">
        <v>2477</v>
      </c>
      <c r="M63" s="48" t="s">
        <v>3328</v>
      </c>
      <c r="N63" s="48" t="s">
        <v>179</v>
      </c>
      <c r="O63" s="48" t="s">
        <v>468</v>
      </c>
      <c r="P63" s="48"/>
      <c r="Q63" s="48" t="s">
        <v>2737</v>
      </c>
      <c r="R63" s="48" t="s">
        <v>179</v>
      </c>
      <c r="S63" s="48" t="b">
        <v>0</v>
      </c>
      <c r="T63" s="48"/>
      <c r="U63" s="181"/>
      <c r="V63" s="181">
        <v>43713</v>
      </c>
      <c r="W63" s="48" t="s">
        <v>179</v>
      </c>
      <c r="X63" s="48"/>
      <c r="Y63" s="48"/>
      <c r="Z63" s="48" t="s">
        <v>179</v>
      </c>
      <c r="AA63" s="48"/>
      <c r="AB63" s="48"/>
      <c r="AC63" s="48" t="s">
        <v>179</v>
      </c>
      <c r="AD63" s="48"/>
      <c r="AE63" s="48" t="s">
        <v>468</v>
      </c>
      <c r="AF63" s="48" t="s">
        <v>179</v>
      </c>
      <c r="AG63" s="48" t="s">
        <v>179</v>
      </c>
      <c r="AH63" s="192">
        <v>43726</v>
      </c>
      <c r="AI63" s="200" t="s">
        <v>3370</v>
      </c>
      <c r="AJ63" s="167" t="str">
        <f t="shared" si="0"/>
        <v>FS</v>
      </c>
      <c r="AK63" s="115" t="b">
        <f>ISNUMBER(SEARCH("IRT",Table1[[#This Row],[Current_Status]]))</f>
        <v>0</v>
      </c>
      <c r="AL63" s="116">
        <f>YEAR(Table1[[#This Row],[Project_Initiated]])</f>
        <v>2019</v>
      </c>
      <c r="AM63" s="53">
        <v>44166</v>
      </c>
      <c r="AN63" s="53" t="str">
        <f>IF(AND(Table1[[#This Row],[Completed Date]]&gt;="07/01/2020"+0,Table1[[#This Row],[Completed Date]]&lt;="6/30/2021"+0),"FY 20-21",IF(AND(Table1[[#This Row],[Completed Date]]&gt;="07/01/2019"+0,Table1[[#This Row],[Completed Date]]&lt;="6/30/2020"+0),"FY 19-20",""))</f>
        <v>FY 19-20</v>
      </c>
      <c r="AO63" s="116">
        <f>IFERROR(FIND("R",Table1[[#This Row],[FS_Priority]]),"")</f>
        <v>1</v>
      </c>
    </row>
    <row r="64" spans="1:41" hidden="1" x14ac:dyDescent="0.25">
      <c r="A64" s="48" t="s">
        <v>3200</v>
      </c>
      <c r="B64" s="48" t="s">
        <v>179</v>
      </c>
      <c r="C64" s="48" t="s">
        <v>3200</v>
      </c>
      <c r="D64" s="48" t="b">
        <v>0</v>
      </c>
      <c r="E64" s="48" t="s">
        <v>3385</v>
      </c>
      <c r="F64" s="48" t="s">
        <v>3331</v>
      </c>
      <c r="G64" s="48" t="s">
        <v>179</v>
      </c>
      <c r="H64" s="48" t="s">
        <v>227</v>
      </c>
      <c r="I64" s="48" t="s">
        <v>3330</v>
      </c>
      <c r="J64" s="48" t="s">
        <v>2496</v>
      </c>
      <c r="K64" s="48" t="s">
        <v>2847</v>
      </c>
      <c r="L64" s="48" t="s">
        <v>2477</v>
      </c>
      <c r="M64" s="48" t="s">
        <v>3328</v>
      </c>
      <c r="N64" s="48" t="s">
        <v>179</v>
      </c>
      <c r="O64" s="48" t="s">
        <v>468</v>
      </c>
      <c r="P64" s="48"/>
      <c r="Q64" s="48" t="s">
        <v>2812</v>
      </c>
      <c r="R64" s="48" t="s">
        <v>179</v>
      </c>
      <c r="S64" s="48" t="b">
        <v>0</v>
      </c>
      <c r="T64" s="48"/>
      <c r="U64" s="181"/>
      <c r="V64" s="181">
        <v>43713</v>
      </c>
      <c r="W64" s="48" t="s">
        <v>179</v>
      </c>
      <c r="X64" s="48"/>
      <c r="Y64" s="48"/>
      <c r="Z64" s="48" t="s">
        <v>179</v>
      </c>
      <c r="AA64" s="48"/>
      <c r="AB64" s="48"/>
      <c r="AC64" s="48" t="s">
        <v>179</v>
      </c>
      <c r="AD64" s="48"/>
      <c r="AE64" s="48" t="s">
        <v>468</v>
      </c>
      <c r="AF64" s="48" t="s">
        <v>179</v>
      </c>
      <c r="AG64" s="48" t="s">
        <v>179</v>
      </c>
      <c r="AH64" s="192">
        <v>43726</v>
      </c>
      <c r="AI64" s="200" t="s">
        <v>3370</v>
      </c>
      <c r="AJ64" s="167" t="str">
        <f t="shared" si="0"/>
        <v>FS</v>
      </c>
      <c r="AK64" s="115" t="b">
        <f>ISNUMBER(SEARCH("IRT",Table1[[#This Row],[Current_Status]]))</f>
        <v>0</v>
      </c>
      <c r="AL64" s="116">
        <f>YEAR(Table1[[#This Row],[Project_Initiated]])</f>
        <v>2019</v>
      </c>
      <c r="AM64" s="53">
        <v>44166</v>
      </c>
      <c r="AN64" s="53" t="str">
        <f>IF(AND(Table1[[#This Row],[Completed Date]]&gt;="07/01/2020"+0,Table1[[#This Row],[Completed Date]]&lt;="6/30/2021"+0),"FY 20-21",IF(AND(Table1[[#This Row],[Completed Date]]&gt;="07/01/2019"+0,Table1[[#This Row],[Completed Date]]&lt;="6/30/2020"+0),"FY 19-20",""))</f>
        <v>FY 19-20</v>
      </c>
      <c r="AO64" s="116">
        <f>IFERROR(FIND("R",Table1[[#This Row],[FS_Priority]]),"")</f>
        <v>1</v>
      </c>
    </row>
    <row r="65" spans="1:41" hidden="1" x14ac:dyDescent="0.25">
      <c r="A65" s="48" t="s">
        <v>3201</v>
      </c>
      <c r="B65" s="48" t="s">
        <v>179</v>
      </c>
      <c r="C65" s="48" t="s">
        <v>3201</v>
      </c>
      <c r="D65" s="48" t="b">
        <v>0</v>
      </c>
      <c r="E65" s="48" t="s">
        <v>3385</v>
      </c>
      <c r="F65" s="48" t="s">
        <v>3332</v>
      </c>
      <c r="G65" s="48" t="s">
        <v>179</v>
      </c>
      <c r="H65" s="48" t="s">
        <v>737</v>
      </c>
      <c r="I65" s="48" t="s">
        <v>3333</v>
      </c>
      <c r="J65" s="48" t="s">
        <v>2496</v>
      </c>
      <c r="K65" s="48" t="s">
        <v>2847</v>
      </c>
      <c r="L65" s="48" t="s">
        <v>2477</v>
      </c>
      <c r="M65" s="48" t="s">
        <v>3328</v>
      </c>
      <c r="N65" s="48" t="s">
        <v>179</v>
      </c>
      <c r="O65" s="48" t="s">
        <v>468</v>
      </c>
      <c r="P65" s="48"/>
      <c r="Q65" s="48" t="s">
        <v>2814</v>
      </c>
      <c r="R65" s="48" t="s">
        <v>179</v>
      </c>
      <c r="S65" s="48" t="b">
        <v>0</v>
      </c>
      <c r="T65" s="48"/>
      <c r="U65" s="181"/>
      <c r="V65" s="181">
        <v>43713</v>
      </c>
      <c r="W65" s="48" t="s">
        <v>179</v>
      </c>
      <c r="X65" s="48"/>
      <c r="Y65" s="48"/>
      <c r="Z65" s="48" t="s">
        <v>179</v>
      </c>
      <c r="AA65" s="48"/>
      <c r="AB65" s="48"/>
      <c r="AC65" s="48" t="s">
        <v>179</v>
      </c>
      <c r="AD65" s="48"/>
      <c r="AE65" s="48" t="s">
        <v>468</v>
      </c>
      <c r="AF65" s="48" t="s">
        <v>179</v>
      </c>
      <c r="AG65" s="48" t="s">
        <v>179</v>
      </c>
      <c r="AH65" s="192">
        <v>43726</v>
      </c>
      <c r="AI65" s="200" t="s">
        <v>3370</v>
      </c>
      <c r="AJ65" s="167" t="str">
        <f t="shared" si="0"/>
        <v>FS</v>
      </c>
      <c r="AK65" s="115" t="b">
        <f>ISNUMBER(SEARCH("IRT",Table1[[#This Row],[Current_Status]]))</f>
        <v>0</v>
      </c>
      <c r="AL65" s="116">
        <f>YEAR(Table1[[#This Row],[Project_Initiated]])</f>
        <v>2019</v>
      </c>
      <c r="AM65" s="53">
        <v>44166</v>
      </c>
      <c r="AN65" s="53" t="str">
        <f>IF(AND(Table1[[#This Row],[Completed Date]]&gt;="07/01/2020"+0,Table1[[#This Row],[Completed Date]]&lt;="6/30/2021"+0),"FY 20-21",IF(AND(Table1[[#This Row],[Completed Date]]&gt;="07/01/2019"+0,Table1[[#This Row],[Completed Date]]&lt;="6/30/2020"+0),"FY 19-20",""))</f>
        <v>FY 19-20</v>
      </c>
      <c r="AO65" s="116">
        <f>IFERROR(FIND("R",Table1[[#This Row],[FS_Priority]]),"")</f>
        <v>1</v>
      </c>
    </row>
    <row r="66" spans="1:41" hidden="1" x14ac:dyDescent="0.25">
      <c r="A66" s="48" t="s">
        <v>3149</v>
      </c>
      <c r="B66" s="48" t="s">
        <v>179</v>
      </c>
      <c r="C66" s="48" t="s">
        <v>3149</v>
      </c>
      <c r="D66" s="48" t="b">
        <v>0</v>
      </c>
      <c r="E66" s="48" t="s">
        <v>3385</v>
      </c>
      <c r="F66" s="48" t="s">
        <v>3334</v>
      </c>
      <c r="G66" s="48" t="s">
        <v>179</v>
      </c>
      <c r="H66" s="48" t="s">
        <v>227</v>
      </c>
      <c r="I66" s="48" t="s">
        <v>3335</v>
      </c>
      <c r="J66" s="48" t="s">
        <v>2496</v>
      </c>
      <c r="K66" s="48" t="s">
        <v>2847</v>
      </c>
      <c r="L66" s="48" t="s">
        <v>2477</v>
      </c>
      <c r="M66" s="48" t="s">
        <v>3328</v>
      </c>
      <c r="N66" s="48" t="s">
        <v>179</v>
      </c>
      <c r="O66" s="48" t="s">
        <v>468</v>
      </c>
      <c r="P66" s="48"/>
      <c r="Q66" s="48" t="s">
        <v>2817</v>
      </c>
      <c r="R66" s="48" t="s">
        <v>179</v>
      </c>
      <c r="S66" s="48" t="b">
        <v>0</v>
      </c>
      <c r="T66" s="48"/>
      <c r="U66" s="181"/>
      <c r="V66" s="181">
        <v>43713</v>
      </c>
      <c r="W66" s="48" t="s">
        <v>179</v>
      </c>
      <c r="X66" s="48"/>
      <c r="Y66" s="48"/>
      <c r="Z66" s="48" t="s">
        <v>179</v>
      </c>
      <c r="AA66" s="48"/>
      <c r="AB66" s="48"/>
      <c r="AC66" s="48" t="s">
        <v>179</v>
      </c>
      <c r="AD66" s="48"/>
      <c r="AE66" s="48" t="s">
        <v>468</v>
      </c>
      <c r="AF66" s="48" t="s">
        <v>179</v>
      </c>
      <c r="AG66" s="48" t="s">
        <v>179</v>
      </c>
      <c r="AH66" s="192">
        <v>43726</v>
      </c>
      <c r="AI66" s="200" t="s">
        <v>3370</v>
      </c>
      <c r="AJ66" s="167" t="str">
        <f t="shared" ref="AJ66:AJ129" si="1">IF(LEN(A66)&gt;6,"FS","PD&amp;C")</f>
        <v>FS</v>
      </c>
      <c r="AK66" s="115" t="b">
        <f>ISNUMBER(SEARCH("IRT",Table1[[#This Row],[Current_Status]]))</f>
        <v>0</v>
      </c>
      <c r="AL66" s="116">
        <f>YEAR(Table1[[#This Row],[Project_Initiated]])</f>
        <v>2019</v>
      </c>
      <c r="AM66" s="53">
        <v>44166</v>
      </c>
      <c r="AN66" s="53" t="str">
        <f>IF(AND(Table1[[#This Row],[Completed Date]]&gt;="07/01/2020"+0,Table1[[#This Row],[Completed Date]]&lt;="6/30/2021"+0),"FY 20-21",IF(AND(Table1[[#This Row],[Completed Date]]&gt;="07/01/2019"+0,Table1[[#This Row],[Completed Date]]&lt;="6/30/2020"+0),"FY 19-20",""))</f>
        <v>FY 19-20</v>
      </c>
      <c r="AO66" s="116">
        <f>IFERROR(FIND("R",Table1[[#This Row],[FS_Priority]]),"")</f>
        <v>1</v>
      </c>
    </row>
    <row r="67" spans="1:41" hidden="1" x14ac:dyDescent="0.25">
      <c r="A67" s="48" t="s">
        <v>3173</v>
      </c>
      <c r="B67" s="48" t="s">
        <v>179</v>
      </c>
      <c r="C67" s="48" t="s">
        <v>3173</v>
      </c>
      <c r="D67" s="48" t="b">
        <v>0</v>
      </c>
      <c r="E67" s="48" t="s">
        <v>86</v>
      </c>
      <c r="F67" s="48" t="s">
        <v>3243</v>
      </c>
      <c r="G67" s="48" t="s">
        <v>179</v>
      </c>
      <c r="H67" s="48" t="s">
        <v>400</v>
      </c>
      <c r="I67" s="48" t="s">
        <v>3244</v>
      </c>
      <c r="J67" s="48" t="s">
        <v>2837</v>
      </c>
      <c r="K67" s="48" t="s">
        <v>4024</v>
      </c>
      <c r="L67" s="48" t="s">
        <v>257</v>
      </c>
      <c r="M67" s="48" t="s">
        <v>3245</v>
      </c>
      <c r="N67" s="48" t="s">
        <v>179</v>
      </c>
      <c r="O67" s="48" t="s">
        <v>135</v>
      </c>
      <c r="P67" s="48"/>
      <c r="Q67" s="48" t="s">
        <v>206</v>
      </c>
      <c r="R67" s="48" t="s">
        <v>179</v>
      </c>
      <c r="S67" s="48" t="b">
        <v>0</v>
      </c>
      <c r="T67" s="48"/>
      <c r="U67" s="181"/>
      <c r="V67" s="181">
        <v>43635</v>
      </c>
      <c r="W67" s="48" t="s">
        <v>179</v>
      </c>
      <c r="X67" s="48"/>
      <c r="Y67" s="48"/>
      <c r="Z67" s="48" t="s">
        <v>179</v>
      </c>
      <c r="AA67" s="48"/>
      <c r="AB67" s="48"/>
      <c r="AC67" s="48" t="s">
        <v>3500</v>
      </c>
      <c r="AD67" s="48"/>
      <c r="AE67" s="48" t="s">
        <v>135</v>
      </c>
      <c r="AF67" s="48" t="s">
        <v>179</v>
      </c>
      <c r="AG67" s="48" t="s">
        <v>179</v>
      </c>
      <c r="AH67" s="192">
        <v>43731</v>
      </c>
      <c r="AI67" s="200" t="s">
        <v>3370</v>
      </c>
      <c r="AJ67" s="167" t="str">
        <f t="shared" si="1"/>
        <v>FS</v>
      </c>
      <c r="AK67" s="115" t="b">
        <f>ISNUMBER(SEARCH("IRT",Table1[[#This Row],[Current_Status]]))</f>
        <v>0</v>
      </c>
      <c r="AL67" s="116">
        <f>YEAR(Table1[[#This Row],[Project_Initiated]])</f>
        <v>2019</v>
      </c>
      <c r="AM67" s="53">
        <v>44166</v>
      </c>
      <c r="AN67" s="53" t="str">
        <f>IF(AND(Table1[[#This Row],[Completed Date]]&gt;="07/01/2020"+0,Table1[[#This Row],[Completed Date]]&lt;="6/30/2021"+0),"FY 20-21",IF(AND(Table1[[#This Row],[Completed Date]]&gt;="07/01/2019"+0,Table1[[#This Row],[Completed Date]]&lt;="6/30/2020"+0),"FY 19-20",""))</f>
        <v>FY 19-20</v>
      </c>
      <c r="AO67" s="116" t="str">
        <f>IFERROR(FIND("R",Table1[[#This Row],[FS_Priority]]),"")</f>
        <v/>
      </c>
    </row>
    <row r="68" spans="1:41" hidden="1" x14ac:dyDescent="0.25">
      <c r="A68" s="48" t="s">
        <v>3188</v>
      </c>
      <c r="B68" s="48" t="s">
        <v>179</v>
      </c>
      <c r="C68" s="48" t="s">
        <v>3188</v>
      </c>
      <c r="D68" s="48" t="b">
        <v>0</v>
      </c>
      <c r="E68" s="48" t="s">
        <v>92</v>
      </c>
      <c r="F68" s="48" t="s">
        <v>3278</v>
      </c>
      <c r="G68" s="48" t="s">
        <v>179</v>
      </c>
      <c r="H68" s="48" t="s">
        <v>254</v>
      </c>
      <c r="I68" s="48" t="s">
        <v>3279</v>
      </c>
      <c r="J68" s="48" t="s">
        <v>2503</v>
      </c>
      <c r="K68" s="48" t="s">
        <v>2925</v>
      </c>
      <c r="L68" s="48" t="s">
        <v>2477</v>
      </c>
      <c r="M68" s="48" t="s">
        <v>3280</v>
      </c>
      <c r="N68" s="48" t="s">
        <v>179</v>
      </c>
      <c r="O68" s="48" t="s">
        <v>152</v>
      </c>
      <c r="P68" s="48"/>
      <c r="Q68" s="48" t="s">
        <v>2736</v>
      </c>
      <c r="R68" s="48" t="s">
        <v>179</v>
      </c>
      <c r="S68" s="48" t="b">
        <v>0</v>
      </c>
      <c r="T68" s="48"/>
      <c r="U68" s="181"/>
      <c r="V68" s="181">
        <v>43670</v>
      </c>
      <c r="W68" s="48" t="s">
        <v>179</v>
      </c>
      <c r="X68" s="48"/>
      <c r="Y68" s="48"/>
      <c r="Z68" s="48" t="s">
        <v>179</v>
      </c>
      <c r="AA68" s="48"/>
      <c r="AB68" s="48"/>
      <c r="AC68" s="48" t="s">
        <v>3373</v>
      </c>
      <c r="AD68" s="48"/>
      <c r="AE68" s="48" t="s">
        <v>432</v>
      </c>
      <c r="AF68" s="48" t="s">
        <v>179</v>
      </c>
      <c r="AG68" s="48" t="s">
        <v>179</v>
      </c>
      <c r="AH68" s="192">
        <v>43732</v>
      </c>
      <c r="AI68" s="200" t="s">
        <v>3370</v>
      </c>
      <c r="AJ68" s="167" t="str">
        <f t="shared" si="1"/>
        <v>FS</v>
      </c>
      <c r="AK68" s="115" t="b">
        <f>ISNUMBER(SEARCH("IRT",Table1[[#This Row],[Current_Status]]))</f>
        <v>0</v>
      </c>
      <c r="AL68" s="116">
        <f>YEAR(Table1[[#This Row],[Project_Initiated]])</f>
        <v>2019</v>
      </c>
      <c r="AM68" s="53">
        <v>44166</v>
      </c>
      <c r="AN68" s="53" t="str">
        <f>IF(AND(Table1[[#This Row],[Completed Date]]&gt;="07/01/2020"+0,Table1[[#This Row],[Completed Date]]&lt;="6/30/2021"+0),"FY 20-21",IF(AND(Table1[[#This Row],[Completed Date]]&gt;="07/01/2019"+0,Table1[[#This Row],[Completed Date]]&lt;="6/30/2020"+0),"FY 19-20",""))</f>
        <v>FY 19-20</v>
      </c>
      <c r="AO68" s="116">
        <f>IFERROR(FIND("R",Table1[[#This Row],[FS_Priority]]),"")</f>
        <v>1</v>
      </c>
    </row>
    <row r="69" spans="1:41" hidden="1" x14ac:dyDescent="0.25">
      <c r="A69" s="48" t="s">
        <v>3176</v>
      </c>
      <c r="B69" s="48" t="s">
        <v>179</v>
      </c>
      <c r="C69" s="48" t="s">
        <v>3176</v>
      </c>
      <c r="D69" s="48" t="b">
        <v>0</v>
      </c>
      <c r="E69" s="48" t="s">
        <v>86</v>
      </c>
      <c r="F69" s="48" t="s">
        <v>3220</v>
      </c>
      <c r="G69" s="48" t="s">
        <v>3372</v>
      </c>
      <c r="H69" s="48" t="s">
        <v>400</v>
      </c>
      <c r="I69" s="48" t="s">
        <v>2915</v>
      </c>
      <c r="J69" s="48" t="s">
        <v>2496</v>
      </c>
      <c r="K69" s="48" t="s">
        <v>4024</v>
      </c>
      <c r="L69" s="48" t="s">
        <v>257</v>
      </c>
      <c r="M69" s="48" t="s">
        <v>2902</v>
      </c>
      <c r="N69" s="48" t="s">
        <v>179</v>
      </c>
      <c r="O69" s="48" t="s">
        <v>152</v>
      </c>
      <c r="P69" s="48"/>
      <c r="Q69" s="48" t="s">
        <v>2736</v>
      </c>
      <c r="R69" s="48" t="s">
        <v>179</v>
      </c>
      <c r="S69" s="48" t="b">
        <v>0</v>
      </c>
      <c r="T69" s="48"/>
      <c r="U69" s="181"/>
      <c r="V69" s="181">
        <v>43564</v>
      </c>
      <c r="W69" s="48" t="s">
        <v>179</v>
      </c>
      <c r="X69" s="48"/>
      <c r="Y69" s="48"/>
      <c r="Z69" s="48" t="s">
        <v>179</v>
      </c>
      <c r="AA69" s="48"/>
      <c r="AB69" s="48"/>
      <c r="AC69" s="48" t="s">
        <v>179</v>
      </c>
      <c r="AD69" s="48"/>
      <c r="AE69" s="48" t="s">
        <v>148</v>
      </c>
      <c r="AF69" s="48" t="s">
        <v>3512</v>
      </c>
      <c r="AG69" s="48" t="s">
        <v>179</v>
      </c>
      <c r="AH69" s="192">
        <v>43732</v>
      </c>
      <c r="AI69" s="200" t="s">
        <v>3370</v>
      </c>
      <c r="AJ69" s="167" t="str">
        <f t="shared" si="1"/>
        <v>FS</v>
      </c>
      <c r="AK69" s="115" t="b">
        <f>ISNUMBER(SEARCH("IRT",Table1[[#This Row],[Current_Status]]))</f>
        <v>0</v>
      </c>
      <c r="AL69" s="116">
        <f>YEAR(Table1[[#This Row],[Project_Initiated]])</f>
        <v>2019</v>
      </c>
      <c r="AM69" s="53">
        <v>44166</v>
      </c>
      <c r="AN69" s="53" t="str">
        <f>IF(AND(Table1[[#This Row],[Completed Date]]&gt;="07/01/2020"+0,Table1[[#This Row],[Completed Date]]&lt;="6/30/2021"+0),"FY 20-21",IF(AND(Table1[[#This Row],[Completed Date]]&gt;="07/01/2019"+0,Table1[[#This Row],[Completed Date]]&lt;="6/30/2020"+0),"FY 19-20",""))</f>
        <v>FY 19-20</v>
      </c>
      <c r="AO69" s="116">
        <f>IFERROR(FIND("R",Table1[[#This Row],[FS_Priority]]),"")</f>
        <v>1</v>
      </c>
    </row>
    <row r="70" spans="1:41" hidden="1" x14ac:dyDescent="0.25">
      <c r="A70" s="48" t="s">
        <v>3198</v>
      </c>
      <c r="B70" s="48" t="s">
        <v>179</v>
      </c>
      <c r="C70" s="48" t="s">
        <v>3198</v>
      </c>
      <c r="D70" s="48" t="b">
        <v>0</v>
      </c>
      <c r="E70" s="48" t="s">
        <v>3385</v>
      </c>
      <c r="F70" s="48" t="s">
        <v>3277</v>
      </c>
      <c r="G70" s="48" t="s">
        <v>179</v>
      </c>
      <c r="H70" s="48" t="s">
        <v>179</v>
      </c>
      <c r="I70" s="48" t="s">
        <v>3061</v>
      </c>
      <c r="J70" s="48" t="s">
        <v>2496</v>
      </c>
      <c r="K70" s="48" t="s">
        <v>2847</v>
      </c>
      <c r="L70" s="48" t="s">
        <v>2477</v>
      </c>
      <c r="M70" s="48" t="s">
        <v>3062</v>
      </c>
      <c r="N70" s="48" t="s">
        <v>179</v>
      </c>
      <c r="O70" s="48" t="s">
        <v>135</v>
      </c>
      <c r="P70" s="48"/>
      <c r="Q70" s="48" t="s">
        <v>2736</v>
      </c>
      <c r="R70" s="48" t="s">
        <v>179</v>
      </c>
      <c r="S70" s="48" t="b">
        <v>0</v>
      </c>
      <c r="T70" s="48"/>
      <c r="U70" s="181"/>
      <c r="V70" s="181">
        <v>43669</v>
      </c>
      <c r="W70" s="48" t="s">
        <v>179</v>
      </c>
      <c r="X70" s="48"/>
      <c r="Y70" s="48"/>
      <c r="Z70" s="48" t="s">
        <v>179</v>
      </c>
      <c r="AA70" s="48"/>
      <c r="AB70" s="48"/>
      <c r="AC70" s="48" t="s">
        <v>3500</v>
      </c>
      <c r="AD70" s="48"/>
      <c r="AE70" s="48" t="s">
        <v>135</v>
      </c>
      <c r="AF70" s="48" t="s">
        <v>179</v>
      </c>
      <c r="AG70" s="48" t="s">
        <v>179</v>
      </c>
      <c r="AH70" s="192">
        <v>43732</v>
      </c>
      <c r="AI70" s="200" t="s">
        <v>3370</v>
      </c>
      <c r="AJ70" s="167" t="str">
        <f t="shared" si="1"/>
        <v>FS</v>
      </c>
      <c r="AK70" s="115" t="b">
        <f>ISNUMBER(SEARCH("IRT",Table1[[#This Row],[Current_Status]]))</f>
        <v>0</v>
      </c>
      <c r="AL70" s="116">
        <f>YEAR(Table1[[#This Row],[Project_Initiated]])</f>
        <v>2019</v>
      </c>
      <c r="AM70" s="53">
        <v>44166</v>
      </c>
      <c r="AN70" s="53" t="str">
        <f>IF(AND(Table1[[#This Row],[Completed Date]]&gt;="07/01/2020"+0,Table1[[#This Row],[Completed Date]]&lt;="6/30/2021"+0),"FY 20-21",IF(AND(Table1[[#This Row],[Completed Date]]&gt;="07/01/2019"+0,Table1[[#This Row],[Completed Date]]&lt;="6/30/2020"+0),"FY 19-20",""))</f>
        <v>FY 19-20</v>
      </c>
      <c r="AO70" s="116">
        <f>IFERROR(FIND("R",Table1[[#This Row],[FS_Priority]]),"")</f>
        <v>1</v>
      </c>
    </row>
    <row r="71" spans="1:41" hidden="1" x14ac:dyDescent="0.25">
      <c r="A71" s="48" t="s">
        <v>3190</v>
      </c>
      <c r="B71" s="48" t="s">
        <v>179</v>
      </c>
      <c r="C71" s="48" t="s">
        <v>3190</v>
      </c>
      <c r="D71" s="48" t="b">
        <v>0</v>
      </c>
      <c r="E71" s="48" t="s">
        <v>92</v>
      </c>
      <c r="F71" s="48" t="s">
        <v>3317</v>
      </c>
      <c r="G71" s="48" t="s">
        <v>179</v>
      </c>
      <c r="H71" s="48" t="s">
        <v>2873</v>
      </c>
      <c r="I71" s="48" t="s">
        <v>3318</v>
      </c>
      <c r="J71" s="48" t="s">
        <v>2503</v>
      </c>
      <c r="K71" s="48" t="s">
        <v>2925</v>
      </c>
      <c r="L71" s="48" t="s">
        <v>2477</v>
      </c>
      <c r="M71" s="48" t="s">
        <v>2937</v>
      </c>
      <c r="N71" s="48" t="s">
        <v>179</v>
      </c>
      <c r="O71" s="48" t="s">
        <v>152</v>
      </c>
      <c r="P71" s="48"/>
      <c r="Q71" s="48" t="s">
        <v>2812</v>
      </c>
      <c r="R71" s="48" t="s">
        <v>179</v>
      </c>
      <c r="S71" s="48" t="b">
        <v>0</v>
      </c>
      <c r="T71" s="48"/>
      <c r="U71" s="181"/>
      <c r="V71" s="181">
        <v>43696</v>
      </c>
      <c r="W71" s="48" t="s">
        <v>179</v>
      </c>
      <c r="X71" s="48"/>
      <c r="Y71" s="48"/>
      <c r="Z71" s="48" t="s">
        <v>179</v>
      </c>
      <c r="AA71" s="48"/>
      <c r="AB71" s="48"/>
      <c r="AC71" s="48" t="s">
        <v>3404</v>
      </c>
      <c r="AD71" s="48">
        <v>43718</v>
      </c>
      <c r="AE71" s="48" t="s">
        <v>148</v>
      </c>
      <c r="AF71" s="48" t="s">
        <v>3542</v>
      </c>
      <c r="AG71" s="48" t="s">
        <v>2508</v>
      </c>
      <c r="AH71" s="192">
        <v>43734</v>
      </c>
      <c r="AI71" s="200" t="s">
        <v>3370</v>
      </c>
      <c r="AJ71" s="167" t="str">
        <f t="shared" si="1"/>
        <v>FS</v>
      </c>
      <c r="AK71" s="115" t="b">
        <f>ISNUMBER(SEARCH("IRT",Table1[[#This Row],[Current_Status]]))</f>
        <v>0</v>
      </c>
      <c r="AL71" s="116">
        <f>YEAR(Table1[[#This Row],[Project_Initiated]])</f>
        <v>2019</v>
      </c>
      <c r="AM71" s="53">
        <v>44166</v>
      </c>
      <c r="AN71" s="53" t="str">
        <f>IF(AND(Table1[[#This Row],[Completed Date]]&gt;="07/01/2020"+0,Table1[[#This Row],[Completed Date]]&lt;="6/30/2021"+0),"FY 20-21",IF(AND(Table1[[#This Row],[Completed Date]]&gt;="07/01/2019"+0,Table1[[#This Row],[Completed Date]]&lt;="6/30/2020"+0),"FY 19-20",""))</f>
        <v>FY 19-20</v>
      </c>
      <c r="AO71" s="116">
        <f>IFERROR(FIND("R",Table1[[#This Row],[FS_Priority]]),"")</f>
        <v>1</v>
      </c>
    </row>
    <row r="72" spans="1:41" hidden="1" x14ac:dyDescent="0.25">
      <c r="A72" s="48" t="s">
        <v>3160</v>
      </c>
      <c r="B72" s="48" t="s">
        <v>179</v>
      </c>
      <c r="C72" s="48" t="s">
        <v>3160</v>
      </c>
      <c r="D72" s="48" t="b">
        <v>0</v>
      </c>
      <c r="E72" s="48" t="s">
        <v>43</v>
      </c>
      <c r="F72" s="48" t="s">
        <v>3225</v>
      </c>
      <c r="G72" s="48" t="s">
        <v>179</v>
      </c>
      <c r="H72" s="48" t="s">
        <v>784</v>
      </c>
      <c r="I72" s="48" t="s">
        <v>3226</v>
      </c>
      <c r="J72" s="48" t="s">
        <v>2496</v>
      </c>
      <c r="K72" s="48" t="s">
        <v>2868</v>
      </c>
      <c r="L72" s="48" t="s">
        <v>2477</v>
      </c>
      <c r="M72" s="48" t="s">
        <v>2878</v>
      </c>
      <c r="N72" s="48" t="s">
        <v>179</v>
      </c>
      <c r="O72" s="48" t="s">
        <v>135</v>
      </c>
      <c r="P72" s="48"/>
      <c r="Q72" s="48" t="s">
        <v>206</v>
      </c>
      <c r="R72" s="48" t="s">
        <v>179</v>
      </c>
      <c r="S72" s="48" t="b">
        <v>0</v>
      </c>
      <c r="T72" s="48"/>
      <c r="U72" s="181"/>
      <c r="V72" s="181">
        <v>43623</v>
      </c>
      <c r="W72" s="48" t="s">
        <v>179</v>
      </c>
      <c r="X72" s="48"/>
      <c r="Y72" s="48"/>
      <c r="Z72" s="48" t="s">
        <v>179</v>
      </c>
      <c r="AA72" s="48"/>
      <c r="AB72" s="48"/>
      <c r="AC72" s="48" t="s">
        <v>3500</v>
      </c>
      <c r="AD72" s="48"/>
      <c r="AE72" s="48" t="s">
        <v>135</v>
      </c>
      <c r="AF72" s="48" t="s">
        <v>179</v>
      </c>
      <c r="AG72" s="48" t="s">
        <v>179</v>
      </c>
      <c r="AH72" s="192">
        <v>43734</v>
      </c>
      <c r="AI72" s="200" t="s">
        <v>3370</v>
      </c>
      <c r="AJ72" s="167" t="str">
        <f t="shared" si="1"/>
        <v>FS</v>
      </c>
      <c r="AK72" s="115" t="b">
        <f>ISNUMBER(SEARCH("IRT",Table1[[#This Row],[Current_Status]]))</f>
        <v>0</v>
      </c>
      <c r="AL72" s="116">
        <f>YEAR(Table1[[#This Row],[Project_Initiated]])</f>
        <v>2019</v>
      </c>
      <c r="AM72" s="53">
        <v>44166</v>
      </c>
      <c r="AN72" s="53" t="str">
        <f>IF(AND(Table1[[#This Row],[Completed Date]]&gt;="07/01/2020"+0,Table1[[#This Row],[Completed Date]]&lt;="6/30/2021"+0),"FY 20-21",IF(AND(Table1[[#This Row],[Completed Date]]&gt;="07/01/2019"+0,Table1[[#This Row],[Completed Date]]&lt;="6/30/2020"+0),"FY 19-20",""))</f>
        <v>FY 19-20</v>
      </c>
      <c r="AO72" s="116" t="str">
        <f>IFERROR(FIND("R",Table1[[#This Row],[FS_Priority]]),"")</f>
        <v/>
      </c>
    </row>
    <row r="73" spans="1:41" hidden="1" x14ac:dyDescent="0.25">
      <c r="A73" s="48" t="s">
        <v>3153</v>
      </c>
      <c r="B73" s="48" t="s">
        <v>179</v>
      </c>
      <c r="C73" s="48" t="s">
        <v>3153</v>
      </c>
      <c r="D73" s="48" t="b">
        <v>0</v>
      </c>
      <c r="E73" s="48" t="s">
        <v>43</v>
      </c>
      <c r="F73" s="48" t="s">
        <v>3325</v>
      </c>
      <c r="G73" s="48" t="s">
        <v>179</v>
      </c>
      <c r="H73" s="48" t="s">
        <v>784</v>
      </c>
      <c r="I73" s="48" t="s">
        <v>3326</v>
      </c>
      <c r="J73" s="48" t="s">
        <v>2496</v>
      </c>
      <c r="K73" s="48" t="s">
        <v>2868</v>
      </c>
      <c r="L73" s="48" t="s">
        <v>2477</v>
      </c>
      <c r="M73" s="48" t="s">
        <v>2878</v>
      </c>
      <c r="N73" s="48" t="s">
        <v>179</v>
      </c>
      <c r="O73" s="48" t="s">
        <v>135</v>
      </c>
      <c r="P73" s="48"/>
      <c r="Q73" s="48" t="s">
        <v>184</v>
      </c>
      <c r="R73" s="48" t="s">
        <v>179</v>
      </c>
      <c r="S73" s="48" t="b">
        <v>0</v>
      </c>
      <c r="T73" s="48"/>
      <c r="U73" s="181"/>
      <c r="V73" s="181">
        <v>43706</v>
      </c>
      <c r="W73" s="48" t="s">
        <v>179</v>
      </c>
      <c r="X73" s="48"/>
      <c r="Y73" s="48"/>
      <c r="Z73" s="48" t="s">
        <v>179</v>
      </c>
      <c r="AA73" s="48"/>
      <c r="AB73" s="48"/>
      <c r="AC73" s="48" t="s">
        <v>3500</v>
      </c>
      <c r="AD73" s="48"/>
      <c r="AE73" s="48" t="s">
        <v>135</v>
      </c>
      <c r="AF73" s="48" t="s">
        <v>179</v>
      </c>
      <c r="AG73" s="48" t="s">
        <v>179</v>
      </c>
      <c r="AH73" s="192">
        <v>43734</v>
      </c>
      <c r="AI73" s="200" t="s">
        <v>3370</v>
      </c>
      <c r="AJ73" s="167" t="str">
        <f t="shared" si="1"/>
        <v>FS</v>
      </c>
      <c r="AK73" s="115" t="b">
        <f>ISNUMBER(SEARCH("IRT",Table1[[#This Row],[Current_Status]]))</f>
        <v>0</v>
      </c>
      <c r="AL73" s="116">
        <f>YEAR(Table1[[#This Row],[Project_Initiated]])</f>
        <v>2019</v>
      </c>
      <c r="AM73" s="53">
        <v>44166</v>
      </c>
      <c r="AN73" s="53" t="str">
        <f>IF(AND(Table1[[#This Row],[Completed Date]]&gt;="07/01/2020"+0,Table1[[#This Row],[Completed Date]]&lt;="6/30/2021"+0),"FY 20-21",IF(AND(Table1[[#This Row],[Completed Date]]&gt;="07/01/2019"+0,Table1[[#This Row],[Completed Date]]&lt;="6/30/2020"+0),"FY 19-20",""))</f>
        <v>FY 19-20</v>
      </c>
      <c r="AO73" s="116" t="str">
        <f>IFERROR(FIND("R",Table1[[#This Row],[FS_Priority]]),"")</f>
        <v/>
      </c>
    </row>
    <row r="74" spans="1:41" hidden="1" x14ac:dyDescent="0.25">
      <c r="A74" s="48" t="s">
        <v>3177</v>
      </c>
      <c r="B74" s="48" t="s">
        <v>179</v>
      </c>
      <c r="C74" s="48" t="s">
        <v>3177</v>
      </c>
      <c r="D74" s="48" t="b">
        <v>0</v>
      </c>
      <c r="E74" s="48" t="s">
        <v>92</v>
      </c>
      <c r="F74" s="48" t="s">
        <v>3306</v>
      </c>
      <c r="G74" s="48" t="s">
        <v>179</v>
      </c>
      <c r="H74" s="48" t="s">
        <v>409</v>
      </c>
      <c r="I74" s="48" t="s">
        <v>3307</v>
      </c>
      <c r="J74" s="48" t="s">
        <v>2496</v>
      </c>
      <c r="K74" s="48" t="s">
        <v>2925</v>
      </c>
      <c r="L74" s="48" t="s">
        <v>2477</v>
      </c>
      <c r="M74" s="48" t="s">
        <v>2946</v>
      </c>
      <c r="N74" s="48" t="s">
        <v>179</v>
      </c>
      <c r="O74" s="48" t="s">
        <v>135</v>
      </c>
      <c r="P74" s="48"/>
      <c r="Q74" s="48" t="s">
        <v>184</v>
      </c>
      <c r="R74" s="48" t="s">
        <v>179</v>
      </c>
      <c r="S74" s="48" t="b">
        <v>0</v>
      </c>
      <c r="T74" s="48"/>
      <c r="U74" s="181"/>
      <c r="V74" s="181">
        <v>43690</v>
      </c>
      <c r="W74" s="48" t="s">
        <v>179</v>
      </c>
      <c r="X74" s="48"/>
      <c r="Y74" s="48"/>
      <c r="Z74" s="48" t="s">
        <v>179</v>
      </c>
      <c r="AA74" s="48"/>
      <c r="AB74" s="48"/>
      <c r="AC74" s="48" t="s">
        <v>3500</v>
      </c>
      <c r="AD74" s="48"/>
      <c r="AE74" s="48" t="s">
        <v>135</v>
      </c>
      <c r="AF74" s="48" t="s">
        <v>179</v>
      </c>
      <c r="AG74" s="48" t="s">
        <v>179</v>
      </c>
      <c r="AH74" s="192">
        <v>43735</v>
      </c>
      <c r="AI74" s="200" t="s">
        <v>3370</v>
      </c>
      <c r="AJ74" s="167" t="str">
        <f t="shared" si="1"/>
        <v>FS</v>
      </c>
      <c r="AK74" s="115" t="b">
        <f>ISNUMBER(SEARCH("IRT",Table1[[#This Row],[Current_Status]]))</f>
        <v>0</v>
      </c>
      <c r="AL74" s="116">
        <f>YEAR(Table1[[#This Row],[Project_Initiated]])</f>
        <v>2019</v>
      </c>
      <c r="AM74" s="53">
        <v>44166</v>
      </c>
      <c r="AN74" s="53" t="str">
        <f>IF(AND(Table1[[#This Row],[Completed Date]]&gt;="07/01/2020"+0,Table1[[#This Row],[Completed Date]]&lt;="6/30/2021"+0),"FY 20-21",IF(AND(Table1[[#This Row],[Completed Date]]&gt;="07/01/2019"+0,Table1[[#This Row],[Completed Date]]&lt;="6/30/2020"+0),"FY 19-20",""))</f>
        <v>FY 19-20</v>
      </c>
      <c r="AO74" s="116" t="str">
        <f>IFERROR(FIND("R",Table1[[#This Row],[FS_Priority]]),"")</f>
        <v/>
      </c>
    </row>
    <row r="75" spans="1:41" hidden="1" x14ac:dyDescent="0.25">
      <c r="A75" s="48" t="s">
        <v>3208</v>
      </c>
      <c r="B75" s="48" t="s">
        <v>179</v>
      </c>
      <c r="C75" s="48" t="s">
        <v>3208</v>
      </c>
      <c r="D75" s="48" t="b">
        <v>0</v>
      </c>
      <c r="E75" s="48" t="s">
        <v>117</v>
      </c>
      <c r="F75" s="48" t="s">
        <v>3293</v>
      </c>
      <c r="G75" s="48" t="s">
        <v>179</v>
      </c>
      <c r="H75" s="48" t="s">
        <v>424</v>
      </c>
      <c r="I75" s="48" t="s">
        <v>3294</v>
      </c>
      <c r="J75" s="48" t="s">
        <v>2496</v>
      </c>
      <c r="K75" s="48" t="s">
        <v>2999</v>
      </c>
      <c r="L75" s="48" t="s">
        <v>3414</v>
      </c>
      <c r="M75" s="48" t="s">
        <v>3000</v>
      </c>
      <c r="N75" s="48" t="s">
        <v>179</v>
      </c>
      <c r="O75" s="48" t="s">
        <v>135</v>
      </c>
      <c r="P75" s="48"/>
      <c r="Q75" s="48" t="s">
        <v>153</v>
      </c>
      <c r="R75" s="48" t="s">
        <v>179</v>
      </c>
      <c r="S75" s="48" t="b">
        <v>0</v>
      </c>
      <c r="T75" s="48"/>
      <c r="U75" s="181"/>
      <c r="V75" s="181">
        <v>43682</v>
      </c>
      <c r="W75" s="48" t="s">
        <v>179</v>
      </c>
      <c r="X75" s="48"/>
      <c r="Y75" s="48"/>
      <c r="Z75" s="48" t="s">
        <v>179</v>
      </c>
      <c r="AA75" s="48"/>
      <c r="AB75" s="48"/>
      <c r="AC75" s="48" t="s">
        <v>3500</v>
      </c>
      <c r="AD75" s="48"/>
      <c r="AE75" s="48" t="s">
        <v>135</v>
      </c>
      <c r="AF75" s="48" t="s">
        <v>179</v>
      </c>
      <c r="AG75" s="48" t="s">
        <v>179</v>
      </c>
      <c r="AH75" s="192">
        <v>43736</v>
      </c>
      <c r="AI75" s="200" t="s">
        <v>3370</v>
      </c>
      <c r="AJ75" s="167" t="str">
        <f t="shared" si="1"/>
        <v>FS</v>
      </c>
      <c r="AK75" s="115" t="b">
        <f>ISNUMBER(SEARCH("IRT",Table1[[#This Row],[Current_Status]]))</f>
        <v>0</v>
      </c>
      <c r="AL75" s="116">
        <f>YEAR(Table1[[#This Row],[Project_Initiated]])</f>
        <v>2019</v>
      </c>
      <c r="AM75" s="53">
        <v>44166</v>
      </c>
      <c r="AN75" s="53" t="str">
        <f>IF(AND(Table1[[#This Row],[Completed Date]]&gt;="07/01/2020"+0,Table1[[#This Row],[Completed Date]]&lt;="6/30/2021"+0),"FY 20-21",IF(AND(Table1[[#This Row],[Completed Date]]&gt;="07/01/2019"+0,Table1[[#This Row],[Completed Date]]&lt;="6/30/2020"+0),"FY 19-20",""))</f>
        <v>FY 19-20</v>
      </c>
      <c r="AO75" s="116" t="str">
        <f>IFERROR(FIND("R",Table1[[#This Row],[FS_Priority]]),"")</f>
        <v/>
      </c>
    </row>
    <row r="76" spans="1:41" hidden="1" x14ac:dyDescent="0.25">
      <c r="A76" s="48" t="s">
        <v>3207</v>
      </c>
      <c r="B76" s="48" t="s">
        <v>179</v>
      </c>
      <c r="C76" s="48" t="s">
        <v>3207</v>
      </c>
      <c r="D76" s="48" t="b">
        <v>0</v>
      </c>
      <c r="E76" s="48" t="s">
        <v>117</v>
      </c>
      <c r="F76" s="48" t="s">
        <v>3231</v>
      </c>
      <c r="G76" s="48" t="s">
        <v>179</v>
      </c>
      <c r="H76" s="48" t="s">
        <v>386</v>
      </c>
      <c r="I76" s="48" t="s">
        <v>3232</v>
      </c>
      <c r="J76" s="48" t="s">
        <v>2496</v>
      </c>
      <c r="K76" s="48" t="s">
        <v>2999</v>
      </c>
      <c r="L76" s="48" t="s">
        <v>3414</v>
      </c>
      <c r="M76" s="48" t="s">
        <v>3001</v>
      </c>
      <c r="N76" s="48" t="s">
        <v>179</v>
      </c>
      <c r="O76" s="48" t="s">
        <v>135</v>
      </c>
      <c r="P76" s="48"/>
      <c r="Q76" s="48" t="s">
        <v>200</v>
      </c>
      <c r="R76" s="48" t="s">
        <v>179</v>
      </c>
      <c r="S76" s="48" t="b">
        <v>0</v>
      </c>
      <c r="T76" s="48"/>
      <c r="U76" s="181"/>
      <c r="V76" s="181">
        <v>43627</v>
      </c>
      <c r="W76" s="48" t="s">
        <v>179</v>
      </c>
      <c r="X76" s="48"/>
      <c r="Y76" s="48"/>
      <c r="Z76" s="48" t="s">
        <v>179</v>
      </c>
      <c r="AA76" s="48"/>
      <c r="AB76" s="48"/>
      <c r="AC76" s="48" t="s">
        <v>3500</v>
      </c>
      <c r="AD76" s="48"/>
      <c r="AE76" s="48" t="s">
        <v>135</v>
      </c>
      <c r="AF76" s="48" t="s">
        <v>179</v>
      </c>
      <c r="AG76" s="48" t="s">
        <v>179</v>
      </c>
      <c r="AH76" s="192">
        <v>43738</v>
      </c>
      <c r="AI76" s="200" t="s">
        <v>3370</v>
      </c>
      <c r="AJ76" s="167" t="str">
        <f t="shared" si="1"/>
        <v>FS</v>
      </c>
      <c r="AK76" s="115" t="b">
        <f>ISNUMBER(SEARCH("IRT",Table1[[#This Row],[Current_Status]]))</f>
        <v>0</v>
      </c>
      <c r="AL76" s="116">
        <f>YEAR(Table1[[#This Row],[Project_Initiated]])</f>
        <v>2019</v>
      </c>
      <c r="AM76" s="53">
        <v>44166</v>
      </c>
      <c r="AN76" s="53" t="str">
        <f>IF(AND(Table1[[#This Row],[Completed Date]]&gt;="07/01/2020"+0,Table1[[#This Row],[Completed Date]]&lt;="6/30/2021"+0),"FY 20-21",IF(AND(Table1[[#This Row],[Completed Date]]&gt;="07/01/2019"+0,Table1[[#This Row],[Completed Date]]&lt;="6/30/2020"+0),"FY 19-20",""))</f>
        <v>FY 19-20</v>
      </c>
      <c r="AO76" s="116" t="str">
        <f>IFERROR(FIND("R",Table1[[#This Row],[FS_Priority]]),"")</f>
        <v/>
      </c>
    </row>
    <row r="77" spans="1:41" hidden="1" x14ac:dyDescent="0.25">
      <c r="A77" s="48" t="s">
        <v>3758</v>
      </c>
      <c r="B77" s="48" t="s">
        <v>179</v>
      </c>
      <c r="C77" s="48" t="s">
        <v>3758</v>
      </c>
      <c r="D77" s="48" t="b">
        <v>0</v>
      </c>
      <c r="E77" s="48" t="s">
        <v>118</v>
      </c>
      <c r="F77" s="48" t="s">
        <v>3759</v>
      </c>
      <c r="G77" s="48" t="s">
        <v>179</v>
      </c>
      <c r="H77" s="48" t="s">
        <v>179</v>
      </c>
      <c r="I77" s="48" t="s">
        <v>2921</v>
      </c>
      <c r="J77" s="48" t="s">
        <v>2496</v>
      </c>
      <c r="K77" s="48" t="s">
        <v>3406</v>
      </c>
      <c r="L77" s="48" t="s">
        <v>370</v>
      </c>
      <c r="M77" s="48" t="s">
        <v>3007</v>
      </c>
      <c r="N77" s="48" t="s">
        <v>179</v>
      </c>
      <c r="O77" s="48" t="s">
        <v>135</v>
      </c>
      <c r="P77" s="48"/>
      <c r="Q77" s="48" t="s">
        <v>3562</v>
      </c>
      <c r="R77" s="48" t="s">
        <v>179</v>
      </c>
      <c r="S77" s="48" t="b">
        <v>0</v>
      </c>
      <c r="T77" s="48"/>
      <c r="U77" s="181"/>
      <c r="V77" s="181">
        <v>43733</v>
      </c>
      <c r="W77" s="48" t="s">
        <v>179</v>
      </c>
      <c r="X77" s="48"/>
      <c r="Y77" s="48"/>
      <c r="Z77" s="48" t="s">
        <v>179</v>
      </c>
      <c r="AA77" s="48"/>
      <c r="AB77" s="48"/>
      <c r="AC77" s="48" t="s">
        <v>179</v>
      </c>
      <c r="AD77" s="48"/>
      <c r="AE77" s="48" t="s">
        <v>135</v>
      </c>
      <c r="AF77" s="48" t="s">
        <v>179</v>
      </c>
      <c r="AG77" s="48" t="s">
        <v>179</v>
      </c>
      <c r="AH77" s="192">
        <v>43738</v>
      </c>
      <c r="AI77" s="200" t="s">
        <v>3448</v>
      </c>
      <c r="AJ77" s="167" t="str">
        <f t="shared" si="1"/>
        <v>FS</v>
      </c>
      <c r="AK77" s="115" t="b">
        <f>ISNUMBER(SEARCH("IRT",Table1[[#This Row],[Current_Status]]))</f>
        <v>0</v>
      </c>
      <c r="AL77" s="116">
        <f>YEAR(Table1[[#This Row],[Project_Initiated]])</f>
        <v>2019</v>
      </c>
      <c r="AM77" s="53">
        <v>44166</v>
      </c>
      <c r="AN77" s="53" t="str">
        <f>IF(AND(Table1[[#This Row],[Completed Date]]&gt;="07/01/2020"+0,Table1[[#This Row],[Completed Date]]&lt;="6/30/2021"+0),"FY 20-21",IF(AND(Table1[[#This Row],[Completed Date]]&gt;="07/01/2019"+0,Table1[[#This Row],[Completed Date]]&lt;="6/30/2020"+0),"FY 19-20",""))</f>
        <v>FY 19-20</v>
      </c>
      <c r="AO77" s="116" t="str">
        <f>IFERROR(FIND("R",Table1[[#This Row],[FS_Priority]]),"")</f>
        <v/>
      </c>
    </row>
    <row r="78" spans="1:41" hidden="1" x14ac:dyDescent="0.25">
      <c r="A78" s="48" t="s">
        <v>743</v>
      </c>
      <c r="B78" s="48" t="s">
        <v>179</v>
      </c>
      <c r="C78" s="48" t="s">
        <v>743</v>
      </c>
      <c r="D78" s="48" t="b">
        <v>0</v>
      </c>
      <c r="E78" s="48" t="s">
        <v>86</v>
      </c>
      <c r="F78" s="48" t="s">
        <v>2700</v>
      </c>
      <c r="G78" s="48" t="s">
        <v>2615</v>
      </c>
      <c r="H78" s="48" t="s">
        <v>402</v>
      </c>
      <c r="I78" s="48" t="s">
        <v>2911</v>
      </c>
      <c r="J78" s="48" t="s">
        <v>2496</v>
      </c>
      <c r="K78" s="48" t="s">
        <v>4024</v>
      </c>
      <c r="L78" s="48" t="s">
        <v>257</v>
      </c>
      <c r="M78" s="48" t="s">
        <v>2908</v>
      </c>
      <c r="N78" s="48" t="s">
        <v>179</v>
      </c>
      <c r="O78" s="48" t="s">
        <v>152</v>
      </c>
      <c r="P78" s="48"/>
      <c r="Q78" s="48" t="s">
        <v>184</v>
      </c>
      <c r="R78" s="48" t="s">
        <v>2461</v>
      </c>
      <c r="S78" s="48" t="b">
        <v>0</v>
      </c>
      <c r="T78" s="48"/>
      <c r="U78" s="181"/>
      <c r="V78" s="181">
        <v>43384</v>
      </c>
      <c r="W78" s="48" t="s">
        <v>179</v>
      </c>
      <c r="X78" s="48"/>
      <c r="Y78" s="48"/>
      <c r="Z78" s="48" t="s">
        <v>179</v>
      </c>
      <c r="AA78" s="48"/>
      <c r="AB78" s="48"/>
      <c r="AC78" s="48" t="s">
        <v>3403</v>
      </c>
      <c r="AD78" s="48">
        <v>43480</v>
      </c>
      <c r="AE78" s="48" t="s">
        <v>148</v>
      </c>
      <c r="AF78" s="48" t="s">
        <v>3488</v>
      </c>
      <c r="AG78" s="48" t="s">
        <v>2508</v>
      </c>
      <c r="AH78" s="192">
        <v>43739</v>
      </c>
      <c r="AI78" s="200" t="s">
        <v>3433</v>
      </c>
      <c r="AJ78" s="167" t="str">
        <f t="shared" si="1"/>
        <v>FS</v>
      </c>
      <c r="AK78" s="115" t="b">
        <f>ISNUMBER(SEARCH("IRT",Table1[[#This Row],[Current_Status]]))</f>
        <v>0</v>
      </c>
      <c r="AL78" s="116">
        <f>YEAR(Table1[[#This Row],[Project_Initiated]])</f>
        <v>2018</v>
      </c>
      <c r="AM78" s="53">
        <v>44166</v>
      </c>
      <c r="AN78" s="53" t="str">
        <f>IF(AND(Table1[[#This Row],[Completed Date]]&gt;="07/01/2020"+0,Table1[[#This Row],[Completed Date]]&lt;="6/30/2021"+0),"FY 20-21",IF(AND(Table1[[#This Row],[Completed Date]]&gt;="07/01/2019"+0,Table1[[#This Row],[Completed Date]]&lt;="6/30/2020"+0),"FY 19-20",""))</f>
        <v>FY 19-20</v>
      </c>
      <c r="AO78" s="116" t="str">
        <f>IFERROR(FIND("R",Table1[[#This Row],[FS_Priority]]),"")</f>
        <v/>
      </c>
    </row>
    <row r="79" spans="1:41" hidden="1" x14ac:dyDescent="0.25">
      <c r="A79" s="48" t="s">
        <v>3203</v>
      </c>
      <c r="B79" s="48" t="s">
        <v>179</v>
      </c>
      <c r="C79" s="48" t="s">
        <v>3203</v>
      </c>
      <c r="D79" s="48" t="b">
        <v>0</v>
      </c>
      <c r="E79" s="48" t="s">
        <v>166</v>
      </c>
      <c r="F79" s="48" t="s">
        <v>3241</v>
      </c>
      <c r="G79" s="48" t="s">
        <v>179</v>
      </c>
      <c r="H79" s="48" t="s">
        <v>2996</v>
      </c>
      <c r="I79" s="48" t="s">
        <v>3242</v>
      </c>
      <c r="J79" s="48" t="s">
        <v>2496</v>
      </c>
      <c r="K79" s="48" t="s">
        <v>2994</v>
      </c>
      <c r="L79" s="48" t="s">
        <v>113</v>
      </c>
      <c r="M79" s="48" t="s">
        <v>2995</v>
      </c>
      <c r="N79" s="48" t="s">
        <v>179</v>
      </c>
      <c r="O79" s="48" t="s">
        <v>152</v>
      </c>
      <c r="P79" s="48"/>
      <c r="Q79" s="48" t="s">
        <v>184</v>
      </c>
      <c r="R79" s="48" t="s">
        <v>179</v>
      </c>
      <c r="S79" s="48" t="b">
        <v>0</v>
      </c>
      <c r="T79" s="48"/>
      <c r="U79" s="181"/>
      <c r="V79" s="181">
        <v>43634</v>
      </c>
      <c r="W79" s="48" t="s">
        <v>179</v>
      </c>
      <c r="X79" s="48"/>
      <c r="Y79" s="48"/>
      <c r="Z79" s="48" t="s">
        <v>179</v>
      </c>
      <c r="AA79" s="48"/>
      <c r="AB79" s="48"/>
      <c r="AC79" s="48" t="s">
        <v>3405</v>
      </c>
      <c r="AD79" s="48"/>
      <c r="AE79" s="48" t="s">
        <v>148</v>
      </c>
      <c r="AF79" s="48" t="s">
        <v>179</v>
      </c>
      <c r="AG79" s="48" t="s">
        <v>179</v>
      </c>
      <c r="AH79" s="192">
        <v>43739</v>
      </c>
      <c r="AI79" s="200" t="s">
        <v>3370</v>
      </c>
      <c r="AJ79" s="167" t="str">
        <f t="shared" si="1"/>
        <v>FS</v>
      </c>
      <c r="AK79" s="115" t="b">
        <f>ISNUMBER(SEARCH("IRT",Table1[[#This Row],[Current_Status]]))</f>
        <v>0</v>
      </c>
      <c r="AL79" s="116">
        <f>YEAR(Table1[[#This Row],[Project_Initiated]])</f>
        <v>2019</v>
      </c>
      <c r="AM79" s="53">
        <v>44166</v>
      </c>
      <c r="AN79" s="53" t="str">
        <f>IF(AND(Table1[[#This Row],[Completed Date]]&gt;="07/01/2020"+0,Table1[[#This Row],[Completed Date]]&lt;="6/30/2021"+0),"FY 20-21",IF(AND(Table1[[#This Row],[Completed Date]]&gt;="07/01/2019"+0,Table1[[#This Row],[Completed Date]]&lt;="6/30/2020"+0),"FY 19-20",""))</f>
        <v>FY 19-20</v>
      </c>
      <c r="AO79" s="116" t="str">
        <f>IFERROR(FIND("R",Table1[[#This Row],[FS_Priority]]),"")</f>
        <v/>
      </c>
    </row>
    <row r="80" spans="1:41" hidden="1" x14ac:dyDescent="0.25">
      <c r="A80" s="48" t="s">
        <v>3212</v>
      </c>
      <c r="B80" s="48" t="s">
        <v>179</v>
      </c>
      <c r="C80" s="48" t="s">
        <v>3212</v>
      </c>
      <c r="D80" s="48" t="b">
        <v>0</v>
      </c>
      <c r="E80" s="48" t="s">
        <v>117</v>
      </c>
      <c r="F80" s="48" t="s">
        <v>3287</v>
      </c>
      <c r="G80" s="48" t="s">
        <v>179</v>
      </c>
      <c r="H80" s="48" t="s">
        <v>386</v>
      </c>
      <c r="I80" s="48" t="s">
        <v>3288</v>
      </c>
      <c r="J80" s="48" t="s">
        <v>2496</v>
      </c>
      <c r="K80" s="48" t="s">
        <v>2999</v>
      </c>
      <c r="L80" s="48" t="s">
        <v>3414</v>
      </c>
      <c r="M80" s="48" t="s">
        <v>3001</v>
      </c>
      <c r="N80" s="48" t="s">
        <v>179</v>
      </c>
      <c r="O80" s="48" t="s">
        <v>135</v>
      </c>
      <c r="P80" s="48"/>
      <c r="Q80" s="48" t="s">
        <v>204</v>
      </c>
      <c r="R80" s="48" t="s">
        <v>179</v>
      </c>
      <c r="S80" s="48" t="b">
        <v>0</v>
      </c>
      <c r="T80" s="48"/>
      <c r="U80" s="181"/>
      <c r="V80" s="181">
        <v>43677</v>
      </c>
      <c r="W80" s="48" t="s">
        <v>179</v>
      </c>
      <c r="X80" s="48"/>
      <c r="Y80" s="48"/>
      <c r="Z80" s="48" t="s">
        <v>179</v>
      </c>
      <c r="AA80" s="48"/>
      <c r="AB80" s="48"/>
      <c r="AC80" s="48" t="s">
        <v>3500</v>
      </c>
      <c r="AD80" s="48"/>
      <c r="AE80" s="48" t="s">
        <v>135</v>
      </c>
      <c r="AF80" s="48" t="s">
        <v>179</v>
      </c>
      <c r="AG80" s="48" t="s">
        <v>179</v>
      </c>
      <c r="AH80" s="192">
        <v>43739</v>
      </c>
      <c r="AI80" s="200" t="s">
        <v>3370</v>
      </c>
      <c r="AJ80" s="167" t="str">
        <f t="shared" si="1"/>
        <v>FS</v>
      </c>
      <c r="AK80" s="115" t="b">
        <f>ISNUMBER(SEARCH("IRT",Table1[[#This Row],[Current_Status]]))</f>
        <v>0</v>
      </c>
      <c r="AL80" s="116">
        <f>YEAR(Table1[[#This Row],[Project_Initiated]])</f>
        <v>2019</v>
      </c>
      <c r="AM80" s="53">
        <v>44166</v>
      </c>
      <c r="AN80" s="53" t="str">
        <f>IF(AND(Table1[[#This Row],[Completed Date]]&gt;="07/01/2020"+0,Table1[[#This Row],[Completed Date]]&lt;="6/30/2021"+0),"FY 20-21",IF(AND(Table1[[#This Row],[Completed Date]]&gt;="07/01/2019"+0,Table1[[#This Row],[Completed Date]]&lt;="6/30/2020"+0),"FY 19-20",""))</f>
        <v>FY 19-20</v>
      </c>
      <c r="AO80" s="116" t="str">
        <f>IFERROR(FIND("R",Table1[[#This Row],[FS_Priority]]),"")</f>
        <v/>
      </c>
    </row>
    <row r="81" spans="1:41" hidden="1" x14ac:dyDescent="0.25">
      <c r="A81" s="48" t="s">
        <v>3165</v>
      </c>
      <c r="B81" s="48" t="s">
        <v>179</v>
      </c>
      <c r="C81" s="48" t="s">
        <v>3165</v>
      </c>
      <c r="D81" s="48" t="b">
        <v>0</v>
      </c>
      <c r="E81" s="48" t="s">
        <v>382</v>
      </c>
      <c r="F81" s="48" t="s">
        <v>3302</v>
      </c>
      <c r="G81" s="48" t="s">
        <v>179</v>
      </c>
      <c r="H81" s="48" t="s">
        <v>2873</v>
      </c>
      <c r="I81" s="48" t="s">
        <v>2897</v>
      </c>
      <c r="J81" s="48" t="s">
        <v>2496</v>
      </c>
      <c r="K81" s="48" t="s">
        <v>2892</v>
      </c>
      <c r="L81" s="48" t="s">
        <v>2477</v>
      </c>
      <c r="M81" s="48" t="s">
        <v>2947</v>
      </c>
      <c r="N81" s="48" t="s">
        <v>179</v>
      </c>
      <c r="O81" s="48" t="s">
        <v>135</v>
      </c>
      <c r="P81" s="48"/>
      <c r="Q81" s="48" t="s">
        <v>184</v>
      </c>
      <c r="R81" s="48" t="s">
        <v>179</v>
      </c>
      <c r="S81" s="48" t="b">
        <v>0</v>
      </c>
      <c r="T81" s="48"/>
      <c r="U81" s="181"/>
      <c r="V81" s="181">
        <v>43686</v>
      </c>
      <c r="W81" s="48" t="s">
        <v>179</v>
      </c>
      <c r="X81" s="48"/>
      <c r="Y81" s="48"/>
      <c r="Z81" s="48" t="s">
        <v>179</v>
      </c>
      <c r="AA81" s="48"/>
      <c r="AB81" s="48"/>
      <c r="AC81" s="48" t="s">
        <v>3500</v>
      </c>
      <c r="AD81" s="48"/>
      <c r="AE81" s="48" t="s">
        <v>135</v>
      </c>
      <c r="AF81" s="48" t="s">
        <v>179</v>
      </c>
      <c r="AG81" s="48" t="s">
        <v>179</v>
      </c>
      <c r="AH81" s="192">
        <v>43739</v>
      </c>
      <c r="AI81" s="200" t="s">
        <v>3370</v>
      </c>
      <c r="AJ81" s="167" t="str">
        <f t="shared" si="1"/>
        <v>FS</v>
      </c>
      <c r="AK81" s="115" t="b">
        <f>ISNUMBER(SEARCH("IRT",Table1[[#This Row],[Current_Status]]))</f>
        <v>0</v>
      </c>
      <c r="AL81" s="116">
        <f>YEAR(Table1[[#This Row],[Project_Initiated]])</f>
        <v>2019</v>
      </c>
      <c r="AM81" s="53">
        <v>44166</v>
      </c>
      <c r="AN81" s="53" t="str">
        <f>IF(AND(Table1[[#This Row],[Completed Date]]&gt;="07/01/2020"+0,Table1[[#This Row],[Completed Date]]&lt;="6/30/2021"+0),"FY 20-21",IF(AND(Table1[[#This Row],[Completed Date]]&gt;="07/01/2019"+0,Table1[[#This Row],[Completed Date]]&lt;="6/30/2020"+0),"FY 19-20",""))</f>
        <v>FY 19-20</v>
      </c>
      <c r="AO81" s="116" t="str">
        <f>IFERROR(FIND("R",Table1[[#This Row],[FS_Priority]]),"")</f>
        <v/>
      </c>
    </row>
    <row r="82" spans="1:41" hidden="1" x14ac:dyDescent="0.25">
      <c r="A82" s="48" t="s">
        <v>3179</v>
      </c>
      <c r="B82" s="48" t="s">
        <v>179</v>
      </c>
      <c r="C82" s="48" t="s">
        <v>3179</v>
      </c>
      <c r="D82" s="48" t="b">
        <v>0</v>
      </c>
      <c r="E82" s="48" t="s">
        <v>92</v>
      </c>
      <c r="F82" s="48" t="s">
        <v>3273</v>
      </c>
      <c r="G82" s="48" t="s">
        <v>179</v>
      </c>
      <c r="H82" s="48" t="s">
        <v>397</v>
      </c>
      <c r="I82" s="48" t="s">
        <v>3274</v>
      </c>
      <c r="J82" s="48" t="s">
        <v>2496</v>
      </c>
      <c r="K82" s="48" t="s">
        <v>2925</v>
      </c>
      <c r="L82" s="48" t="s">
        <v>2477</v>
      </c>
      <c r="M82" s="48" t="s">
        <v>2961</v>
      </c>
      <c r="N82" s="48" t="s">
        <v>179</v>
      </c>
      <c r="O82" s="48" t="s">
        <v>135</v>
      </c>
      <c r="P82" s="48"/>
      <c r="Q82" s="48" t="s">
        <v>200</v>
      </c>
      <c r="R82" s="48" t="s">
        <v>179</v>
      </c>
      <c r="S82" s="48" t="b">
        <v>0</v>
      </c>
      <c r="T82" s="48"/>
      <c r="U82" s="181"/>
      <c r="V82" s="181">
        <v>43668</v>
      </c>
      <c r="W82" s="48" t="s">
        <v>179</v>
      </c>
      <c r="X82" s="48"/>
      <c r="Y82" s="48"/>
      <c r="Z82" s="48" t="s">
        <v>179</v>
      </c>
      <c r="AA82" s="48"/>
      <c r="AB82" s="48"/>
      <c r="AC82" s="48" t="s">
        <v>3500</v>
      </c>
      <c r="AD82" s="48"/>
      <c r="AE82" s="48" t="s">
        <v>135</v>
      </c>
      <c r="AF82" s="48" t="s">
        <v>179</v>
      </c>
      <c r="AG82" s="48" t="s">
        <v>179</v>
      </c>
      <c r="AH82" s="192">
        <v>43740</v>
      </c>
      <c r="AI82" s="200" t="s">
        <v>3370</v>
      </c>
      <c r="AJ82" s="167" t="str">
        <f t="shared" si="1"/>
        <v>FS</v>
      </c>
      <c r="AK82" s="115" t="b">
        <f>ISNUMBER(SEARCH("IRT",Table1[[#This Row],[Current_Status]]))</f>
        <v>0</v>
      </c>
      <c r="AL82" s="116">
        <f>YEAR(Table1[[#This Row],[Project_Initiated]])</f>
        <v>2019</v>
      </c>
      <c r="AM82" s="53">
        <v>44166</v>
      </c>
      <c r="AN82" s="53" t="str">
        <f>IF(AND(Table1[[#This Row],[Completed Date]]&gt;="07/01/2020"+0,Table1[[#This Row],[Completed Date]]&lt;="6/30/2021"+0),"FY 20-21",IF(AND(Table1[[#This Row],[Completed Date]]&gt;="07/01/2019"+0,Table1[[#This Row],[Completed Date]]&lt;="6/30/2020"+0),"FY 19-20",""))</f>
        <v>FY 19-20</v>
      </c>
      <c r="AO82" s="116" t="str">
        <f>IFERROR(FIND("R",Table1[[#This Row],[FS_Priority]]),"")</f>
        <v/>
      </c>
    </row>
    <row r="83" spans="1:41" hidden="1" x14ac:dyDescent="0.25">
      <c r="A83" s="48" t="s">
        <v>3202</v>
      </c>
      <c r="B83" s="48" t="s">
        <v>179</v>
      </c>
      <c r="C83" s="48" t="s">
        <v>3202</v>
      </c>
      <c r="D83" s="48" t="b">
        <v>0</v>
      </c>
      <c r="E83" s="48" t="s">
        <v>2570</v>
      </c>
      <c r="F83" s="48" t="s">
        <v>3249</v>
      </c>
      <c r="G83" s="48" t="s">
        <v>179</v>
      </c>
      <c r="H83" s="48" t="s">
        <v>400</v>
      </c>
      <c r="I83" s="48" t="s">
        <v>3250</v>
      </c>
      <c r="J83" s="48" t="s">
        <v>2496</v>
      </c>
      <c r="K83" s="48" t="s">
        <v>2973</v>
      </c>
      <c r="L83" s="48" t="s">
        <v>2571</v>
      </c>
      <c r="M83" s="48" t="s">
        <v>2899</v>
      </c>
      <c r="N83" s="48" t="s">
        <v>179</v>
      </c>
      <c r="O83" s="48" t="s">
        <v>135</v>
      </c>
      <c r="P83" s="48"/>
      <c r="Q83" s="48" t="s">
        <v>184</v>
      </c>
      <c r="R83" s="48" t="s">
        <v>179</v>
      </c>
      <c r="S83" s="48" t="b">
        <v>0</v>
      </c>
      <c r="T83" s="48"/>
      <c r="U83" s="181"/>
      <c r="V83" s="181">
        <v>43641</v>
      </c>
      <c r="W83" s="48" t="s">
        <v>179</v>
      </c>
      <c r="X83" s="48"/>
      <c r="Y83" s="48"/>
      <c r="Z83" s="48" t="s">
        <v>179</v>
      </c>
      <c r="AA83" s="48"/>
      <c r="AB83" s="48"/>
      <c r="AC83" s="48" t="s">
        <v>3500</v>
      </c>
      <c r="AD83" s="48"/>
      <c r="AE83" s="48" t="s">
        <v>135</v>
      </c>
      <c r="AF83" s="48" t="s">
        <v>179</v>
      </c>
      <c r="AG83" s="48" t="s">
        <v>179</v>
      </c>
      <c r="AH83" s="192">
        <v>43741</v>
      </c>
      <c r="AI83" s="200" t="s">
        <v>3370</v>
      </c>
      <c r="AJ83" s="167" t="str">
        <f t="shared" si="1"/>
        <v>FS</v>
      </c>
      <c r="AK83" s="115" t="b">
        <f>ISNUMBER(SEARCH("IRT",Table1[[#This Row],[Current_Status]]))</f>
        <v>0</v>
      </c>
      <c r="AL83" s="116">
        <f>YEAR(Table1[[#This Row],[Project_Initiated]])</f>
        <v>2019</v>
      </c>
      <c r="AM83" s="53">
        <v>44166</v>
      </c>
      <c r="AN83" s="53" t="str">
        <f>IF(AND(Table1[[#This Row],[Completed Date]]&gt;="07/01/2020"+0,Table1[[#This Row],[Completed Date]]&lt;="6/30/2021"+0),"FY 20-21",IF(AND(Table1[[#This Row],[Completed Date]]&gt;="07/01/2019"+0,Table1[[#This Row],[Completed Date]]&lt;="6/30/2020"+0),"FY 19-20",""))</f>
        <v>FY 19-20</v>
      </c>
      <c r="AO83" s="116" t="str">
        <f>IFERROR(FIND("R",Table1[[#This Row],[FS_Priority]]),"")</f>
        <v/>
      </c>
    </row>
    <row r="84" spans="1:41" hidden="1" x14ac:dyDescent="0.25">
      <c r="A84" s="48" t="s">
        <v>3366</v>
      </c>
      <c r="B84" s="48" t="s">
        <v>179</v>
      </c>
      <c r="C84" s="48" t="s">
        <v>3366</v>
      </c>
      <c r="D84" s="48" t="b">
        <v>0</v>
      </c>
      <c r="E84" s="48" t="s">
        <v>335</v>
      </c>
      <c r="F84" s="48" t="s">
        <v>3380</v>
      </c>
      <c r="G84" s="48" t="s">
        <v>179</v>
      </c>
      <c r="H84" s="48" t="s">
        <v>388</v>
      </c>
      <c r="I84" s="48" t="s">
        <v>3381</v>
      </c>
      <c r="J84" s="48" t="s">
        <v>2496</v>
      </c>
      <c r="K84" s="48" t="s">
        <v>2973</v>
      </c>
      <c r="L84" s="48" t="s">
        <v>336</v>
      </c>
      <c r="M84" s="48" t="s">
        <v>3382</v>
      </c>
      <c r="N84" s="48" t="s">
        <v>179</v>
      </c>
      <c r="O84" s="48" t="s">
        <v>135</v>
      </c>
      <c r="P84" s="48"/>
      <c r="Q84" s="48" t="s">
        <v>184</v>
      </c>
      <c r="R84" s="48" t="s">
        <v>179</v>
      </c>
      <c r="S84" s="48" t="b">
        <v>0</v>
      </c>
      <c r="T84" s="48"/>
      <c r="U84" s="181"/>
      <c r="V84" s="181">
        <v>43668</v>
      </c>
      <c r="W84" s="48" t="s">
        <v>179</v>
      </c>
      <c r="X84" s="48"/>
      <c r="Y84" s="48"/>
      <c r="Z84" s="48" t="s">
        <v>179</v>
      </c>
      <c r="AA84" s="48"/>
      <c r="AB84" s="48"/>
      <c r="AC84" s="48" t="s">
        <v>3500</v>
      </c>
      <c r="AD84" s="48"/>
      <c r="AE84" s="48" t="s">
        <v>135</v>
      </c>
      <c r="AF84" s="48" t="s">
        <v>179</v>
      </c>
      <c r="AG84" s="48" t="s">
        <v>179</v>
      </c>
      <c r="AH84" s="192">
        <v>43741</v>
      </c>
      <c r="AI84" s="200" t="s">
        <v>3370</v>
      </c>
      <c r="AJ84" s="167" t="str">
        <f t="shared" si="1"/>
        <v>FS</v>
      </c>
      <c r="AK84" s="115" t="b">
        <f>ISNUMBER(SEARCH("IRT",Table1[[#This Row],[Current_Status]]))</f>
        <v>0</v>
      </c>
      <c r="AL84" s="116">
        <f>YEAR(Table1[[#This Row],[Project_Initiated]])</f>
        <v>2019</v>
      </c>
      <c r="AM84" s="53">
        <v>44166</v>
      </c>
      <c r="AN84" s="53" t="str">
        <f>IF(AND(Table1[[#This Row],[Completed Date]]&gt;="07/01/2020"+0,Table1[[#This Row],[Completed Date]]&lt;="6/30/2021"+0),"FY 20-21",IF(AND(Table1[[#This Row],[Completed Date]]&gt;="07/01/2019"+0,Table1[[#This Row],[Completed Date]]&lt;="6/30/2020"+0),"FY 19-20",""))</f>
        <v>FY 19-20</v>
      </c>
      <c r="AO84" s="116" t="str">
        <f>IFERROR(FIND("R",Table1[[#This Row],[FS_Priority]]),"")</f>
        <v/>
      </c>
    </row>
    <row r="85" spans="1:41" hidden="1" x14ac:dyDescent="0.25">
      <c r="A85" s="48" t="s">
        <v>3595</v>
      </c>
      <c r="B85" s="48" t="s">
        <v>179</v>
      </c>
      <c r="C85" s="48" t="s">
        <v>3595</v>
      </c>
      <c r="D85" s="48" t="b">
        <v>0</v>
      </c>
      <c r="E85" s="48" t="s">
        <v>86</v>
      </c>
      <c r="F85" s="48" t="s">
        <v>3596</v>
      </c>
      <c r="G85" s="48" t="s">
        <v>179</v>
      </c>
      <c r="H85" s="48" t="s">
        <v>179</v>
      </c>
      <c r="I85" s="48" t="s">
        <v>3597</v>
      </c>
      <c r="J85" s="48" t="s">
        <v>2496</v>
      </c>
      <c r="K85" s="48" t="s">
        <v>4024</v>
      </c>
      <c r="L85" s="48" t="s">
        <v>257</v>
      </c>
      <c r="M85" s="48" t="s">
        <v>2902</v>
      </c>
      <c r="N85" s="48" t="s">
        <v>179</v>
      </c>
      <c r="O85" s="48" t="s">
        <v>135</v>
      </c>
      <c r="P85" s="48"/>
      <c r="Q85" s="48" t="s">
        <v>3562</v>
      </c>
      <c r="R85" s="48" t="s">
        <v>179</v>
      </c>
      <c r="S85" s="48" t="b">
        <v>0</v>
      </c>
      <c r="T85" s="48"/>
      <c r="U85" s="181"/>
      <c r="V85" s="181">
        <v>43734</v>
      </c>
      <c r="W85" s="48" t="s">
        <v>179</v>
      </c>
      <c r="X85" s="48"/>
      <c r="Y85" s="48"/>
      <c r="Z85" s="48" t="s">
        <v>179</v>
      </c>
      <c r="AA85" s="48"/>
      <c r="AB85" s="48"/>
      <c r="AC85" s="48" t="s">
        <v>179</v>
      </c>
      <c r="AD85" s="48"/>
      <c r="AE85" s="48" t="s">
        <v>135</v>
      </c>
      <c r="AF85" s="48" t="s">
        <v>179</v>
      </c>
      <c r="AG85" s="48" t="s">
        <v>179</v>
      </c>
      <c r="AH85" s="192">
        <v>43741</v>
      </c>
      <c r="AI85" s="200" t="s">
        <v>3448</v>
      </c>
      <c r="AJ85" s="167" t="str">
        <f t="shared" si="1"/>
        <v>FS</v>
      </c>
      <c r="AK85" s="115" t="b">
        <f>ISNUMBER(SEARCH("IRT",Table1[[#This Row],[Current_Status]]))</f>
        <v>0</v>
      </c>
      <c r="AL85" s="116">
        <f>YEAR(Table1[[#This Row],[Project_Initiated]])</f>
        <v>2019</v>
      </c>
      <c r="AM85" s="53">
        <v>44166</v>
      </c>
      <c r="AN85" s="53" t="str">
        <f>IF(AND(Table1[[#This Row],[Completed Date]]&gt;="07/01/2020"+0,Table1[[#This Row],[Completed Date]]&lt;="6/30/2021"+0),"FY 20-21",IF(AND(Table1[[#This Row],[Completed Date]]&gt;="07/01/2019"+0,Table1[[#This Row],[Completed Date]]&lt;="6/30/2020"+0),"FY 19-20",""))</f>
        <v>FY 19-20</v>
      </c>
      <c r="AO85" s="116" t="str">
        <f>IFERROR(FIND("R",Table1[[#This Row],[FS_Priority]]),"")</f>
        <v/>
      </c>
    </row>
    <row r="86" spans="1:41" hidden="1" x14ac:dyDescent="0.25">
      <c r="A86" s="48" t="s">
        <v>3744</v>
      </c>
      <c r="B86" s="48" t="s">
        <v>179</v>
      </c>
      <c r="C86" s="48" t="s">
        <v>3744</v>
      </c>
      <c r="D86" s="48" t="b">
        <v>0</v>
      </c>
      <c r="E86" s="48" t="s">
        <v>117</v>
      </c>
      <c r="F86" s="48" t="s">
        <v>3745</v>
      </c>
      <c r="G86" s="48" t="s">
        <v>179</v>
      </c>
      <c r="H86" s="48" t="s">
        <v>179</v>
      </c>
      <c r="I86" s="48" t="s">
        <v>3746</v>
      </c>
      <c r="J86" s="48" t="s">
        <v>2496</v>
      </c>
      <c r="K86" s="48" t="s">
        <v>2999</v>
      </c>
      <c r="L86" s="48" t="s">
        <v>3414</v>
      </c>
      <c r="M86" s="48" t="s">
        <v>3001</v>
      </c>
      <c r="N86" s="48" t="s">
        <v>3747</v>
      </c>
      <c r="O86" s="48" t="s">
        <v>135</v>
      </c>
      <c r="P86" s="48"/>
      <c r="Q86" s="48" t="s">
        <v>3562</v>
      </c>
      <c r="R86" s="48" t="s">
        <v>179</v>
      </c>
      <c r="S86" s="48" t="b">
        <v>0</v>
      </c>
      <c r="T86" s="48"/>
      <c r="U86" s="181"/>
      <c r="V86" s="181">
        <v>43738</v>
      </c>
      <c r="W86" s="48" t="s">
        <v>179</v>
      </c>
      <c r="X86" s="48"/>
      <c r="Y86" s="48"/>
      <c r="Z86" s="48" t="s">
        <v>179</v>
      </c>
      <c r="AA86" s="48"/>
      <c r="AB86" s="48"/>
      <c r="AC86" s="48" t="s">
        <v>179</v>
      </c>
      <c r="AD86" s="48"/>
      <c r="AE86" s="48" t="s">
        <v>135</v>
      </c>
      <c r="AF86" s="48" t="s">
        <v>179</v>
      </c>
      <c r="AG86" s="48" t="s">
        <v>179</v>
      </c>
      <c r="AH86" s="192">
        <v>43741</v>
      </c>
      <c r="AI86" s="200" t="s">
        <v>3448</v>
      </c>
      <c r="AJ86" s="167" t="str">
        <f t="shared" si="1"/>
        <v>FS</v>
      </c>
      <c r="AK86" s="115" t="b">
        <f>ISNUMBER(SEARCH("IRT",Table1[[#This Row],[Current_Status]]))</f>
        <v>0</v>
      </c>
      <c r="AL86" s="116">
        <f>YEAR(Table1[[#This Row],[Project_Initiated]])</f>
        <v>2019</v>
      </c>
      <c r="AM86" s="53">
        <v>44166</v>
      </c>
      <c r="AN86" s="53" t="str">
        <f>IF(AND(Table1[[#This Row],[Completed Date]]&gt;="07/01/2020"+0,Table1[[#This Row],[Completed Date]]&lt;="6/30/2021"+0),"FY 20-21",IF(AND(Table1[[#This Row],[Completed Date]]&gt;="07/01/2019"+0,Table1[[#This Row],[Completed Date]]&lt;="6/30/2020"+0),"FY 19-20",""))</f>
        <v>FY 19-20</v>
      </c>
      <c r="AO86" s="116" t="str">
        <f>IFERROR(FIND("R",Table1[[#This Row],[FS_Priority]]),"")</f>
        <v/>
      </c>
    </row>
    <row r="87" spans="1:41" hidden="1" x14ac:dyDescent="0.25">
      <c r="A87" s="48" t="s">
        <v>3172</v>
      </c>
      <c r="B87" s="48" t="s">
        <v>179</v>
      </c>
      <c r="C87" s="48" t="s">
        <v>3172</v>
      </c>
      <c r="D87" s="48" t="b">
        <v>0</v>
      </c>
      <c r="E87" s="48" t="s">
        <v>86</v>
      </c>
      <c r="F87" s="48" t="s">
        <v>3246</v>
      </c>
      <c r="G87" s="48" t="s">
        <v>179</v>
      </c>
      <c r="H87" s="48" t="s">
        <v>400</v>
      </c>
      <c r="I87" s="48" t="s">
        <v>3247</v>
      </c>
      <c r="J87" s="48" t="s">
        <v>2496</v>
      </c>
      <c r="K87" s="48" t="s">
        <v>4024</v>
      </c>
      <c r="L87" s="48" t="s">
        <v>257</v>
      </c>
      <c r="M87" s="48" t="s">
        <v>3248</v>
      </c>
      <c r="N87" s="48" t="s">
        <v>179</v>
      </c>
      <c r="O87" s="48" t="s">
        <v>135</v>
      </c>
      <c r="P87" s="48"/>
      <c r="Q87" s="48" t="s">
        <v>204</v>
      </c>
      <c r="R87" s="48" t="s">
        <v>179</v>
      </c>
      <c r="S87" s="48" t="b">
        <v>0</v>
      </c>
      <c r="T87" s="48"/>
      <c r="U87" s="181"/>
      <c r="V87" s="181">
        <v>43635</v>
      </c>
      <c r="W87" s="48" t="s">
        <v>179</v>
      </c>
      <c r="X87" s="48"/>
      <c r="Y87" s="48"/>
      <c r="Z87" s="48" t="s">
        <v>179</v>
      </c>
      <c r="AA87" s="48"/>
      <c r="AB87" s="48"/>
      <c r="AC87" s="48" t="s">
        <v>3500</v>
      </c>
      <c r="AD87" s="48"/>
      <c r="AE87" s="48" t="s">
        <v>135</v>
      </c>
      <c r="AF87" s="48" t="s">
        <v>179</v>
      </c>
      <c r="AG87" s="48" t="s">
        <v>179</v>
      </c>
      <c r="AH87" s="192">
        <v>43742</v>
      </c>
      <c r="AI87" s="200" t="s">
        <v>3370</v>
      </c>
      <c r="AJ87" s="167" t="str">
        <f t="shared" si="1"/>
        <v>FS</v>
      </c>
      <c r="AK87" s="115" t="b">
        <f>ISNUMBER(SEARCH("IRT",Table1[[#This Row],[Current_Status]]))</f>
        <v>0</v>
      </c>
      <c r="AL87" s="116">
        <f>YEAR(Table1[[#This Row],[Project_Initiated]])</f>
        <v>2019</v>
      </c>
      <c r="AM87" s="53">
        <v>44166</v>
      </c>
      <c r="AN87" s="53" t="str">
        <f>IF(AND(Table1[[#This Row],[Completed Date]]&gt;="07/01/2020"+0,Table1[[#This Row],[Completed Date]]&lt;="6/30/2021"+0),"FY 20-21",IF(AND(Table1[[#This Row],[Completed Date]]&gt;="07/01/2019"+0,Table1[[#This Row],[Completed Date]]&lt;="6/30/2020"+0),"FY 19-20",""))</f>
        <v>FY 19-20</v>
      </c>
      <c r="AO87" s="116" t="str">
        <f>IFERROR(FIND("R",Table1[[#This Row],[FS_Priority]]),"")</f>
        <v/>
      </c>
    </row>
    <row r="88" spans="1:41" hidden="1" x14ac:dyDescent="0.25">
      <c r="A88" s="48" t="s">
        <v>3171</v>
      </c>
      <c r="B88" s="48" t="s">
        <v>179</v>
      </c>
      <c r="C88" s="48" t="s">
        <v>3171</v>
      </c>
      <c r="D88" s="48" t="b">
        <v>0</v>
      </c>
      <c r="E88" s="48" t="s">
        <v>86</v>
      </c>
      <c r="F88" s="48" t="s">
        <v>3319</v>
      </c>
      <c r="G88" s="48" t="s">
        <v>179</v>
      </c>
      <c r="H88" s="48" t="s">
        <v>399</v>
      </c>
      <c r="I88" s="48" t="s">
        <v>112</v>
      </c>
      <c r="J88" s="48" t="s">
        <v>2496</v>
      </c>
      <c r="K88" s="48" t="s">
        <v>4024</v>
      </c>
      <c r="L88" s="48" t="s">
        <v>257</v>
      </c>
      <c r="M88" s="48" t="s">
        <v>3320</v>
      </c>
      <c r="N88" s="48" t="s">
        <v>179</v>
      </c>
      <c r="O88" s="48" t="s">
        <v>135</v>
      </c>
      <c r="P88" s="48"/>
      <c r="Q88" s="48" t="s">
        <v>203</v>
      </c>
      <c r="R88" s="48" t="s">
        <v>179</v>
      </c>
      <c r="S88" s="48" t="b">
        <v>0</v>
      </c>
      <c r="T88" s="48"/>
      <c r="U88" s="181"/>
      <c r="V88" s="181">
        <v>43697</v>
      </c>
      <c r="W88" s="48" t="s">
        <v>179</v>
      </c>
      <c r="X88" s="48"/>
      <c r="Y88" s="48"/>
      <c r="Z88" s="48" t="s">
        <v>179</v>
      </c>
      <c r="AA88" s="48"/>
      <c r="AB88" s="48"/>
      <c r="AC88" s="48" t="s">
        <v>3500</v>
      </c>
      <c r="AD88" s="48"/>
      <c r="AE88" s="48" t="s">
        <v>135</v>
      </c>
      <c r="AF88" s="48" t="s">
        <v>179</v>
      </c>
      <c r="AG88" s="48" t="s">
        <v>179</v>
      </c>
      <c r="AH88" s="192">
        <v>43742</v>
      </c>
      <c r="AI88" s="200" t="s">
        <v>3370</v>
      </c>
      <c r="AJ88" s="167" t="str">
        <f t="shared" si="1"/>
        <v>FS</v>
      </c>
      <c r="AK88" s="115" t="b">
        <f>ISNUMBER(SEARCH("IRT",Table1[[#This Row],[Current_Status]]))</f>
        <v>0</v>
      </c>
      <c r="AL88" s="116">
        <f>YEAR(Table1[[#This Row],[Project_Initiated]])</f>
        <v>2019</v>
      </c>
      <c r="AM88" s="53">
        <v>44166</v>
      </c>
      <c r="AN88" s="53" t="str">
        <f>IF(AND(Table1[[#This Row],[Completed Date]]&gt;="07/01/2020"+0,Table1[[#This Row],[Completed Date]]&lt;="6/30/2021"+0),"FY 20-21",IF(AND(Table1[[#This Row],[Completed Date]]&gt;="07/01/2019"+0,Table1[[#This Row],[Completed Date]]&lt;="6/30/2020"+0),"FY 19-20",""))</f>
        <v>FY 19-20</v>
      </c>
      <c r="AO88" s="116" t="str">
        <f>IFERROR(FIND("R",Table1[[#This Row],[FS_Priority]]),"")</f>
        <v/>
      </c>
    </row>
    <row r="89" spans="1:41" hidden="1" x14ac:dyDescent="0.25">
      <c r="A89" s="48" t="s">
        <v>3196</v>
      </c>
      <c r="B89" s="48" t="s">
        <v>179</v>
      </c>
      <c r="C89" s="48" t="s">
        <v>3196</v>
      </c>
      <c r="D89" s="48" t="b">
        <v>0</v>
      </c>
      <c r="E89" s="48" t="s">
        <v>3385</v>
      </c>
      <c r="F89" s="48" t="s">
        <v>3257</v>
      </c>
      <c r="G89" s="48" t="s">
        <v>179</v>
      </c>
      <c r="H89" s="48" t="s">
        <v>1140</v>
      </c>
      <c r="I89" s="48" t="s">
        <v>3258</v>
      </c>
      <c r="J89" s="48" t="s">
        <v>2496</v>
      </c>
      <c r="K89" s="48" t="s">
        <v>2847</v>
      </c>
      <c r="L89" s="48" t="s">
        <v>2477</v>
      </c>
      <c r="M89" s="48" t="s">
        <v>3259</v>
      </c>
      <c r="N89" s="48" t="s">
        <v>179</v>
      </c>
      <c r="O89" s="48" t="s">
        <v>135</v>
      </c>
      <c r="P89" s="48"/>
      <c r="Q89" s="48" t="s">
        <v>184</v>
      </c>
      <c r="R89" s="48" t="s">
        <v>179</v>
      </c>
      <c r="S89" s="48" t="b">
        <v>0</v>
      </c>
      <c r="T89" s="48"/>
      <c r="U89" s="181"/>
      <c r="V89" s="181">
        <v>43654</v>
      </c>
      <c r="W89" s="48" t="s">
        <v>179</v>
      </c>
      <c r="X89" s="48"/>
      <c r="Y89" s="48"/>
      <c r="Z89" s="48" t="s">
        <v>179</v>
      </c>
      <c r="AA89" s="48"/>
      <c r="AB89" s="48"/>
      <c r="AC89" s="48" t="s">
        <v>3500</v>
      </c>
      <c r="AD89" s="48"/>
      <c r="AE89" s="48" t="s">
        <v>135</v>
      </c>
      <c r="AF89" s="48" t="s">
        <v>179</v>
      </c>
      <c r="AG89" s="48" t="s">
        <v>179</v>
      </c>
      <c r="AH89" s="192">
        <v>43745</v>
      </c>
      <c r="AI89" s="200" t="s">
        <v>3370</v>
      </c>
      <c r="AJ89" s="167" t="str">
        <f t="shared" si="1"/>
        <v>FS</v>
      </c>
      <c r="AK89" s="115" t="b">
        <f>ISNUMBER(SEARCH("IRT",Table1[[#This Row],[Current_Status]]))</f>
        <v>0</v>
      </c>
      <c r="AL89" s="116">
        <f>YEAR(Table1[[#This Row],[Project_Initiated]])</f>
        <v>2019</v>
      </c>
      <c r="AM89" s="53">
        <v>44166</v>
      </c>
      <c r="AN89" s="53" t="str">
        <f>IF(AND(Table1[[#This Row],[Completed Date]]&gt;="07/01/2020"+0,Table1[[#This Row],[Completed Date]]&lt;="6/30/2021"+0),"FY 20-21",IF(AND(Table1[[#This Row],[Completed Date]]&gt;="07/01/2019"+0,Table1[[#This Row],[Completed Date]]&lt;="6/30/2020"+0),"FY 19-20",""))</f>
        <v>FY 19-20</v>
      </c>
      <c r="AO89" s="116" t="str">
        <f>IFERROR(FIND("R",Table1[[#This Row],[FS_Priority]]),"")</f>
        <v/>
      </c>
    </row>
    <row r="90" spans="1:41" hidden="1" x14ac:dyDescent="0.25">
      <c r="A90" s="48" t="s">
        <v>3166</v>
      </c>
      <c r="B90" s="48" t="s">
        <v>179</v>
      </c>
      <c r="C90" s="48" t="s">
        <v>3166</v>
      </c>
      <c r="D90" s="48" t="b">
        <v>0</v>
      </c>
      <c r="E90" s="48" t="s">
        <v>86</v>
      </c>
      <c r="F90" s="48" t="s">
        <v>3235</v>
      </c>
      <c r="G90" s="48" t="s">
        <v>179</v>
      </c>
      <c r="H90" s="48" t="s">
        <v>387</v>
      </c>
      <c r="I90" s="48" t="s">
        <v>3236</v>
      </c>
      <c r="J90" s="48" t="s">
        <v>2496</v>
      </c>
      <c r="K90" s="48" t="s">
        <v>4024</v>
      </c>
      <c r="L90" s="48" t="s">
        <v>257</v>
      </c>
      <c r="M90" s="48" t="s">
        <v>3039</v>
      </c>
      <c r="N90" s="48" t="s">
        <v>179</v>
      </c>
      <c r="O90" s="48" t="s">
        <v>135</v>
      </c>
      <c r="P90" s="48"/>
      <c r="Q90" s="48" t="s">
        <v>184</v>
      </c>
      <c r="R90" s="48" t="s">
        <v>179</v>
      </c>
      <c r="S90" s="48" t="b">
        <v>0</v>
      </c>
      <c r="T90" s="48"/>
      <c r="U90" s="181"/>
      <c r="V90" s="181">
        <v>43628</v>
      </c>
      <c r="W90" s="48" t="s">
        <v>179</v>
      </c>
      <c r="X90" s="48"/>
      <c r="Y90" s="48"/>
      <c r="Z90" s="48" t="s">
        <v>179</v>
      </c>
      <c r="AA90" s="48"/>
      <c r="AB90" s="48"/>
      <c r="AC90" s="48" t="s">
        <v>3500</v>
      </c>
      <c r="AD90" s="48"/>
      <c r="AE90" s="48" t="s">
        <v>135</v>
      </c>
      <c r="AF90" s="48" t="s">
        <v>179</v>
      </c>
      <c r="AG90" s="48" t="s">
        <v>179</v>
      </c>
      <c r="AH90" s="192">
        <v>43746</v>
      </c>
      <c r="AI90" s="200" t="s">
        <v>3370</v>
      </c>
      <c r="AJ90" s="167" t="str">
        <f t="shared" si="1"/>
        <v>FS</v>
      </c>
      <c r="AK90" s="115" t="b">
        <f>ISNUMBER(SEARCH("IRT",Table1[[#This Row],[Current_Status]]))</f>
        <v>0</v>
      </c>
      <c r="AL90" s="116">
        <f>YEAR(Table1[[#This Row],[Project_Initiated]])</f>
        <v>2019</v>
      </c>
      <c r="AM90" s="53">
        <v>44166</v>
      </c>
      <c r="AN90" s="53" t="str">
        <f>IF(AND(Table1[[#This Row],[Completed Date]]&gt;="07/01/2020"+0,Table1[[#This Row],[Completed Date]]&lt;="6/30/2021"+0),"FY 20-21",IF(AND(Table1[[#This Row],[Completed Date]]&gt;="07/01/2019"+0,Table1[[#This Row],[Completed Date]]&lt;="6/30/2020"+0),"FY 19-20",""))</f>
        <v>FY 19-20</v>
      </c>
      <c r="AO90" s="116" t="str">
        <f>IFERROR(FIND("R",Table1[[#This Row],[FS_Priority]]),"")</f>
        <v/>
      </c>
    </row>
    <row r="91" spans="1:41" hidden="1" x14ac:dyDescent="0.25">
      <c r="A91" s="48" t="s">
        <v>3587</v>
      </c>
      <c r="B91" s="48" t="s">
        <v>179</v>
      </c>
      <c r="C91" s="48" t="s">
        <v>3587</v>
      </c>
      <c r="D91" s="48" t="b">
        <v>0</v>
      </c>
      <c r="E91" s="48" t="s">
        <v>86</v>
      </c>
      <c r="F91" s="48" t="s">
        <v>3588</v>
      </c>
      <c r="G91" s="48" t="s">
        <v>179</v>
      </c>
      <c r="H91" s="48" t="s">
        <v>179</v>
      </c>
      <c r="I91" s="48" t="s">
        <v>3589</v>
      </c>
      <c r="J91" s="48" t="s">
        <v>2496</v>
      </c>
      <c r="K91" s="48" t="s">
        <v>4024</v>
      </c>
      <c r="L91" s="48" t="s">
        <v>257</v>
      </c>
      <c r="M91" s="48" t="s">
        <v>2902</v>
      </c>
      <c r="N91" s="48" t="s">
        <v>179</v>
      </c>
      <c r="O91" s="48" t="s">
        <v>135</v>
      </c>
      <c r="P91" s="48"/>
      <c r="Q91" s="48" t="s">
        <v>3562</v>
      </c>
      <c r="R91" s="48" t="s">
        <v>179</v>
      </c>
      <c r="S91" s="48" t="b">
        <v>0</v>
      </c>
      <c r="T91" s="48"/>
      <c r="U91" s="181"/>
      <c r="V91" s="181">
        <v>43733</v>
      </c>
      <c r="W91" s="48" t="s">
        <v>179</v>
      </c>
      <c r="X91" s="48"/>
      <c r="Y91" s="48"/>
      <c r="Z91" s="48" t="s">
        <v>179</v>
      </c>
      <c r="AA91" s="48"/>
      <c r="AB91" s="48"/>
      <c r="AC91" s="48" t="s">
        <v>179</v>
      </c>
      <c r="AD91" s="48"/>
      <c r="AE91" s="48" t="s">
        <v>135</v>
      </c>
      <c r="AF91" s="48" t="s">
        <v>179</v>
      </c>
      <c r="AG91" s="48" t="s">
        <v>179</v>
      </c>
      <c r="AH91" s="192">
        <v>43747</v>
      </c>
      <c r="AI91" s="200" t="s">
        <v>3448</v>
      </c>
      <c r="AJ91" s="167" t="str">
        <f t="shared" si="1"/>
        <v>FS</v>
      </c>
      <c r="AK91" s="115" t="b">
        <f>ISNUMBER(SEARCH("IRT",Table1[[#This Row],[Current_Status]]))</f>
        <v>0</v>
      </c>
      <c r="AL91" s="116">
        <f>YEAR(Table1[[#This Row],[Project_Initiated]])</f>
        <v>2019</v>
      </c>
      <c r="AM91" s="53">
        <v>44166</v>
      </c>
      <c r="AN91" s="53" t="str">
        <f>IF(AND(Table1[[#This Row],[Completed Date]]&gt;="07/01/2020"+0,Table1[[#This Row],[Completed Date]]&lt;="6/30/2021"+0),"FY 20-21",IF(AND(Table1[[#This Row],[Completed Date]]&gt;="07/01/2019"+0,Table1[[#This Row],[Completed Date]]&lt;="6/30/2020"+0),"FY 19-20",""))</f>
        <v>FY 19-20</v>
      </c>
      <c r="AO91" s="116" t="str">
        <f>IFERROR(FIND("R",Table1[[#This Row],[FS_Priority]]),"")</f>
        <v/>
      </c>
    </row>
    <row r="92" spans="1:41" hidden="1" x14ac:dyDescent="0.25">
      <c r="A92" s="48" t="s">
        <v>3590</v>
      </c>
      <c r="B92" s="48" t="s">
        <v>179</v>
      </c>
      <c r="C92" s="48" t="s">
        <v>3590</v>
      </c>
      <c r="D92" s="48" t="b">
        <v>0</v>
      </c>
      <c r="E92" s="48" t="s">
        <v>86</v>
      </c>
      <c r="F92" s="48" t="s">
        <v>3591</v>
      </c>
      <c r="G92" s="48" t="s">
        <v>179</v>
      </c>
      <c r="H92" s="48" t="s">
        <v>179</v>
      </c>
      <c r="I92" s="48" t="s">
        <v>2920</v>
      </c>
      <c r="J92" s="48" t="s">
        <v>2496</v>
      </c>
      <c r="K92" s="48" t="s">
        <v>4024</v>
      </c>
      <c r="L92" s="48" t="s">
        <v>257</v>
      </c>
      <c r="M92" s="48" t="s">
        <v>2902</v>
      </c>
      <c r="N92" s="48" t="s">
        <v>179</v>
      </c>
      <c r="O92" s="48" t="s">
        <v>135</v>
      </c>
      <c r="P92" s="48"/>
      <c r="Q92" s="48" t="s">
        <v>3562</v>
      </c>
      <c r="R92" s="48" t="s">
        <v>179</v>
      </c>
      <c r="S92" s="48" t="b">
        <v>0</v>
      </c>
      <c r="T92" s="48"/>
      <c r="U92" s="181"/>
      <c r="V92" s="181">
        <v>43734</v>
      </c>
      <c r="W92" s="48" t="s">
        <v>179</v>
      </c>
      <c r="X92" s="48"/>
      <c r="Y92" s="48"/>
      <c r="Z92" s="48" t="s">
        <v>179</v>
      </c>
      <c r="AA92" s="48"/>
      <c r="AB92" s="48"/>
      <c r="AC92" s="48" t="s">
        <v>179</v>
      </c>
      <c r="AD92" s="48"/>
      <c r="AE92" s="48" t="s">
        <v>135</v>
      </c>
      <c r="AF92" s="48" t="s">
        <v>179</v>
      </c>
      <c r="AG92" s="48" t="s">
        <v>179</v>
      </c>
      <c r="AH92" s="192">
        <v>43748</v>
      </c>
      <c r="AI92" s="200" t="s">
        <v>3448</v>
      </c>
      <c r="AJ92" s="167" t="str">
        <f t="shared" si="1"/>
        <v>FS</v>
      </c>
      <c r="AK92" s="115" t="b">
        <f>ISNUMBER(SEARCH("IRT",Table1[[#This Row],[Current_Status]]))</f>
        <v>0</v>
      </c>
      <c r="AL92" s="116">
        <f>YEAR(Table1[[#This Row],[Project_Initiated]])</f>
        <v>2019</v>
      </c>
      <c r="AM92" s="53">
        <v>44166</v>
      </c>
      <c r="AN92" s="53" t="str">
        <f>IF(AND(Table1[[#This Row],[Completed Date]]&gt;="07/01/2020"+0,Table1[[#This Row],[Completed Date]]&lt;="6/30/2021"+0),"FY 20-21",IF(AND(Table1[[#This Row],[Completed Date]]&gt;="07/01/2019"+0,Table1[[#This Row],[Completed Date]]&lt;="6/30/2020"+0),"FY 19-20",""))</f>
        <v>FY 19-20</v>
      </c>
      <c r="AO92" s="116" t="str">
        <f>IFERROR(FIND("R",Table1[[#This Row],[FS_Priority]]),"")</f>
        <v/>
      </c>
    </row>
    <row r="93" spans="1:41" hidden="1" x14ac:dyDescent="0.25">
      <c r="A93" s="48" t="s">
        <v>3715</v>
      </c>
      <c r="B93" s="48" t="s">
        <v>179</v>
      </c>
      <c r="C93" s="48" t="s">
        <v>3715</v>
      </c>
      <c r="D93" s="48" t="b">
        <v>0</v>
      </c>
      <c r="E93" s="48" t="s">
        <v>3385</v>
      </c>
      <c r="F93" s="48" t="s">
        <v>3716</v>
      </c>
      <c r="G93" s="48" t="s">
        <v>179</v>
      </c>
      <c r="H93" s="48" t="s">
        <v>179</v>
      </c>
      <c r="I93" s="48" t="s">
        <v>179</v>
      </c>
      <c r="J93" s="48" t="s">
        <v>2496</v>
      </c>
      <c r="K93" s="48" t="s">
        <v>2847</v>
      </c>
      <c r="L93" s="48" t="s">
        <v>2477</v>
      </c>
      <c r="M93" s="48" t="s">
        <v>2893</v>
      </c>
      <c r="N93" s="48" t="s">
        <v>179</v>
      </c>
      <c r="O93" s="48" t="s">
        <v>135</v>
      </c>
      <c r="P93" s="48"/>
      <c r="Q93" s="48" t="s">
        <v>3562</v>
      </c>
      <c r="R93" s="48" t="s">
        <v>179</v>
      </c>
      <c r="S93" s="48" t="b">
        <v>0</v>
      </c>
      <c r="T93" s="48"/>
      <c r="U93" s="181"/>
      <c r="V93" s="181">
        <v>43741</v>
      </c>
      <c r="W93" s="48" t="s">
        <v>179</v>
      </c>
      <c r="X93" s="48"/>
      <c r="Y93" s="48"/>
      <c r="Z93" s="48" t="s">
        <v>179</v>
      </c>
      <c r="AA93" s="48"/>
      <c r="AB93" s="48"/>
      <c r="AC93" s="48" t="s">
        <v>179</v>
      </c>
      <c r="AD93" s="48"/>
      <c r="AE93" s="48" t="s">
        <v>135</v>
      </c>
      <c r="AF93" s="48" t="s">
        <v>179</v>
      </c>
      <c r="AG93" s="48" t="s">
        <v>179</v>
      </c>
      <c r="AH93" s="192">
        <v>43748</v>
      </c>
      <c r="AI93" s="200" t="s">
        <v>3448</v>
      </c>
      <c r="AJ93" s="167" t="str">
        <f t="shared" si="1"/>
        <v>FS</v>
      </c>
      <c r="AK93" s="115" t="b">
        <f>ISNUMBER(SEARCH("IRT",Table1[[#This Row],[Current_Status]]))</f>
        <v>0</v>
      </c>
      <c r="AL93" s="116">
        <f>YEAR(Table1[[#This Row],[Project_Initiated]])</f>
        <v>2019</v>
      </c>
      <c r="AM93" s="53">
        <v>44166</v>
      </c>
      <c r="AN93" s="53" t="str">
        <f>IF(AND(Table1[[#This Row],[Completed Date]]&gt;="07/01/2020"+0,Table1[[#This Row],[Completed Date]]&lt;="6/30/2021"+0),"FY 20-21",IF(AND(Table1[[#This Row],[Completed Date]]&gt;="07/01/2019"+0,Table1[[#This Row],[Completed Date]]&lt;="6/30/2020"+0),"FY 19-20",""))</f>
        <v>FY 19-20</v>
      </c>
      <c r="AO93" s="116" t="str">
        <f>IFERROR(FIND("R",Table1[[#This Row],[FS_Priority]]),"")</f>
        <v/>
      </c>
    </row>
    <row r="94" spans="1:41" hidden="1" x14ac:dyDescent="0.25">
      <c r="A94" s="48" t="s">
        <v>3210</v>
      </c>
      <c r="B94" s="48" t="s">
        <v>179</v>
      </c>
      <c r="C94" s="48" t="s">
        <v>3210</v>
      </c>
      <c r="D94" s="48" t="b">
        <v>0</v>
      </c>
      <c r="E94" s="48" t="s">
        <v>117</v>
      </c>
      <c r="F94" s="48" t="s">
        <v>3237</v>
      </c>
      <c r="G94" s="48" t="s">
        <v>3465</v>
      </c>
      <c r="H94" s="48" t="s">
        <v>424</v>
      </c>
      <c r="I94" s="48" t="s">
        <v>3238</v>
      </c>
      <c r="J94" s="48" t="s">
        <v>2496</v>
      </c>
      <c r="K94" s="48" t="s">
        <v>2999</v>
      </c>
      <c r="L94" s="48" t="s">
        <v>3414</v>
      </c>
      <c r="M94" s="48" t="s">
        <v>3001</v>
      </c>
      <c r="N94" s="48" t="s">
        <v>179</v>
      </c>
      <c r="O94" s="48" t="s">
        <v>135</v>
      </c>
      <c r="P94" s="48"/>
      <c r="Q94" s="48" t="s">
        <v>203</v>
      </c>
      <c r="R94" s="48" t="s">
        <v>179</v>
      </c>
      <c r="S94" s="48" t="b">
        <v>0</v>
      </c>
      <c r="T94" s="48"/>
      <c r="U94" s="181"/>
      <c r="V94" s="181">
        <v>43633</v>
      </c>
      <c r="W94" s="48" t="s">
        <v>179</v>
      </c>
      <c r="X94" s="48"/>
      <c r="Y94" s="48"/>
      <c r="Z94" s="48" t="s">
        <v>179</v>
      </c>
      <c r="AA94" s="48"/>
      <c r="AB94" s="48"/>
      <c r="AC94" s="48" t="s">
        <v>3500</v>
      </c>
      <c r="AD94" s="48"/>
      <c r="AE94" s="48" t="s">
        <v>135</v>
      </c>
      <c r="AF94" s="48" t="s">
        <v>179</v>
      </c>
      <c r="AG94" s="48" t="s">
        <v>179</v>
      </c>
      <c r="AH94" s="192">
        <v>43749</v>
      </c>
      <c r="AI94" s="200" t="s">
        <v>3370</v>
      </c>
      <c r="AJ94" s="167" t="str">
        <f t="shared" si="1"/>
        <v>FS</v>
      </c>
      <c r="AK94" s="115" t="b">
        <f>ISNUMBER(SEARCH("IRT",Table1[[#This Row],[Current_Status]]))</f>
        <v>0</v>
      </c>
      <c r="AL94" s="116">
        <f>YEAR(Table1[[#This Row],[Project_Initiated]])</f>
        <v>2019</v>
      </c>
      <c r="AM94" s="53">
        <v>44166</v>
      </c>
      <c r="AN94" s="53" t="str">
        <f>IF(AND(Table1[[#This Row],[Completed Date]]&gt;="07/01/2020"+0,Table1[[#This Row],[Completed Date]]&lt;="6/30/2021"+0),"FY 20-21",IF(AND(Table1[[#This Row],[Completed Date]]&gt;="07/01/2019"+0,Table1[[#This Row],[Completed Date]]&lt;="6/30/2020"+0),"FY 19-20",""))</f>
        <v>FY 19-20</v>
      </c>
      <c r="AO94" s="116" t="str">
        <f>IFERROR(FIND("R",Table1[[#This Row],[FS_Priority]]),"")</f>
        <v/>
      </c>
    </row>
    <row r="95" spans="1:41" hidden="1" x14ac:dyDescent="0.25">
      <c r="A95" s="48" t="s">
        <v>3731</v>
      </c>
      <c r="B95" s="48" t="s">
        <v>179</v>
      </c>
      <c r="C95" s="48" t="s">
        <v>3731</v>
      </c>
      <c r="D95" s="48" t="b">
        <v>0</v>
      </c>
      <c r="E95" s="48" t="s">
        <v>2570</v>
      </c>
      <c r="F95" s="48" t="s">
        <v>3732</v>
      </c>
      <c r="G95" s="48" t="s">
        <v>179</v>
      </c>
      <c r="H95" s="48" t="s">
        <v>179</v>
      </c>
      <c r="I95" s="48" t="s">
        <v>3733</v>
      </c>
      <c r="J95" s="48" t="s">
        <v>2502</v>
      </c>
      <c r="K95" s="48" t="s">
        <v>2973</v>
      </c>
      <c r="L95" s="48" t="s">
        <v>2571</v>
      </c>
      <c r="M95" s="48" t="s">
        <v>3734</v>
      </c>
      <c r="N95" s="48" t="s">
        <v>179</v>
      </c>
      <c r="O95" s="48" t="s">
        <v>135</v>
      </c>
      <c r="P95" s="48"/>
      <c r="Q95" s="48" t="s">
        <v>3562</v>
      </c>
      <c r="R95" s="48" t="s">
        <v>179</v>
      </c>
      <c r="S95" s="48" t="b">
        <v>0</v>
      </c>
      <c r="T95" s="48"/>
      <c r="U95" s="181"/>
      <c r="V95" s="181">
        <v>43745</v>
      </c>
      <c r="W95" s="48" t="s">
        <v>179</v>
      </c>
      <c r="X95" s="48"/>
      <c r="Y95" s="48"/>
      <c r="Z95" s="48" t="s">
        <v>179</v>
      </c>
      <c r="AA95" s="48"/>
      <c r="AB95" s="48"/>
      <c r="AC95" s="48" t="s">
        <v>179</v>
      </c>
      <c r="AD95" s="48"/>
      <c r="AE95" s="48" t="s">
        <v>135</v>
      </c>
      <c r="AF95" s="48" t="s">
        <v>179</v>
      </c>
      <c r="AG95" s="48" t="s">
        <v>179</v>
      </c>
      <c r="AH95" s="192">
        <v>43752</v>
      </c>
      <c r="AI95" s="200" t="s">
        <v>3448</v>
      </c>
      <c r="AJ95" s="167" t="str">
        <f t="shared" si="1"/>
        <v>FS</v>
      </c>
      <c r="AK95" s="115" t="b">
        <f>ISNUMBER(SEARCH("IRT",Table1[[#This Row],[Current_Status]]))</f>
        <v>0</v>
      </c>
      <c r="AL95" s="116">
        <f>YEAR(Table1[[#This Row],[Project_Initiated]])</f>
        <v>2019</v>
      </c>
      <c r="AM95" s="53">
        <v>44166</v>
      </c>
      <c r="AN95" s="53" t="str">
        <f>IF(AND(Table1[[#This Row],[Completed Date]]&gt;="07/01/2020"+0,Table1[[#This Row],[Completed Date]]&lt;="6/30/2021"+0),"FY 20-21",IF(AND(Table1[[#This Row],[Completed Date]]&gt;="07/01/2019"+0,Table1[[#This Row],[Completed Date]]&lt;="6/30/2020"+0),"FY 19-20",""))</f>
        <v>FY 19-20</v>
      </c>
      <c r="AO95" s="116" t="str">
        <f>IFERROR(FIND("R",Table1[[#This Row],[FS_Priority]]),"")</f>
        <v/>
      </c>
    </row>
    <row r="96" spans="1:41" hidden="1" x14ac:dyDescent="0.25">
      <c r="A96" s="48" t="s">
        <v>3592</v>
      </c>
      <c r="B96" s="48" t="s">
        <v>179</v>
      </c>
      <c r="C96" s="48" t="s">
        <v>3592</v>
      </c>
      <c r="D96" s="48" t="b">
        <v>0</v>
      </c>
      <c r="E96" s="48" t="s">
        <v>86</v>
      </c>
      <c r="F96" s="48" t="s">
        <v>3593</v>
      </c>
      <c r="G96" s="48" t="s">
        <v>179</v>
      </c>
      <c r="H96" s="48" t="s">
        <v>179</v>
      </c>
      <c r="I96" s="48" t="s">
        <v>3594</v>
      </c>
      <c r="J96" s="48" t="s">
        <v>2496</v>
      </c>
      <c r="K96" s="48" t="s">
        <v>4024</v>
      </c>
      <c r="L96" s="48" t="s">
        <v>257</v>
      </c>
      <c r="M96" s="48" t="s">
        <v>2902</v>
      </c>
      <c r="N96" s="48" t="s">
        <v>179</v>
      </c>
      <c r="O96" s="48" t="s">
        <v>135</v>
      </c>
      <c r="P96" s="48"/>
      <c r="Q96" s="48" t="s">
        <v>3562</v>
      </c>
      <c r="R96" s="48" t="s">
        <v>179</v>
      </c>
      <c r="S96" s="48" t="b">
        <v>0</v>
      </c>
      <c r="T96" s="48"/>
      <c r="U96" s="181"/>
      <c r="V96" s="181">
        <v>43734</v>
      </c>
      <c r="W96" s="48" t="s">
        <v>179</v>
      </c>
      <c r="X96" s="48"/>
      <c r="Y96" s="48"/>
      <c r="Z96" s="48" t="s">
        <v>179</v>
      </c>
      <c r="AA96" s="48"/>
      <c r="AB96" s="48"/>
      <c r="AC96" s="48" t="s">
        <v>179</v>
      </c>
      <c r="AD96" s="48"/>
      <c r="AE96" s="48" t="s">
        <v>135</v>
      </c>
      <c r="AF96" s="48" t="s">
        <v>179</v>
      </c>
      <c r="AG96" s="48" t="s">
        <v>179</v>
      </c>
      <c r="AH96" s="192">
        <v>43752</v>
      </c>
      <c r="AI96" s="200" t="s">
        <v>3448</v>
      </c>
      <c r="AJ96" s="167" t="str">
        <f t="shared" si="1"/>
        <v>FS</v>
      </c>
      <c r="AK96" s="115" t="b">
        <f>ISNUMBER(SEARCH("IRT",Table1[[#This Row],[Current_Status]]))</f>
        <v>0</v>
      </c>
      <c r="AL96" s="116">
        <f>YEAR(Table1[[#This Row],[Project_Initiated]])</f>
        <v>2019</v>
      </c>
      <c r="AM96" s="53">
        <v>44166</v>
      </c>
      <c r="AN96" s="53" t="str">
        <f>IF(AND(Table1[[#This Row],[Completed Date]]&gt;="07/01/2020"+0,Table1[[#This Row],[Completed Date]]&lt;="6/30/2021"+0),"FY 20-21",IF(AND(Table1[[#This Row],[Completed Date]]&gt;="07/01/2019"+0,Table1[[#This Row],[Completed Date]]&lt;="6/30/2020"+0),"FY 19-20",""))</f>
        <v>FY 19-20</v>
      </c>
      <c r="AO96" s="116" t="str">
        <f>IFERROR(FIND("R",Table1[[#This Row],[FS_Priority]]),"")</f>
        <v/>
      </c>
    </row>
    <row r="97" spans="1:41" hidden="1" x14ac:dyDescent="0.25">
      <c r="A97" s="48" t="s">
        <v>2777</v>
      </c>
      <c r="B97" s="48" t="s">
        <v>179</v>
      </c>
      <c r="C97" s="48" t="s">
        <v>2777</v>
      </c>
      <c r="D97" s="48" t="b">
        <v>0</v>
      </c>
      <c r="E97" s="48" t="s">
        <v>2570</v>
      </c>
      <c r="F97" s="48" t="s">
        <v>2784</v>
      </c>
      <c r="G97" s="48" t="s">
        <v>179</v>
      </c>
      <c r="H97" s="48" t="s">
        <v>42</v>
      </c>
      <c r="I97" s="48" t="s">
        <v>3078</v>
      </c>
      <c r="J97" s="48" t="s">
        <v>2496</v>
      </c>
      <c r="K97" s="48" t="s">
        <v>2973</v>
      </c>
      <c r="L97" s="48" t="s">
        <v>2571</v>
      </c>
      <c r="M97" s="48" t="s">
        <v>3079</v>
      </c>
      <c r="N97" s="48" t="s">
        <v>3080</v>
      </c>
      <c r="O97" s="48" t="s">
        <v>135</v>
      </c>
      <c r="P97" s="48"/>
      <c r="Q97" s="48" t="s">
        <v>184</v>
      </c>
      <c r="R97" s="48" t="s">
        <v>179</v>
      </c>
      <c r="S97" s="48" t="b">
        <v>0</v>
      </c>
      <c r="T97" s="48"/>
      <c r="U97" s="181"/>
      <c r="V97" s="181">
        <v>43494</v>
      </c>
      <c r="W97" s="48" t="s">
        <v>179</v>
      </c>
      <c r="X97" s="48"/>
      <c r="Y97" s="48"/>
      <c r="Z97" s="48" t="s">
        <v>179</v>
      </c>
      <c r="AA97" s="48"/>
      <c r="AB97" s="48"/>
      <c r="AC97" s="48" t="s">
        <v>3500</v>
      </c>
      <c r="AD97" s="48"/>
      <c r="AE97" s="48" t="s">
        <v>135</v>
      </c>
      <c r="AF97" s="48" t="s">
        <v>179</v>
      </c>
      <c r="AG97" s="48" t="s">
        <v>179</v>
      </c>
      <c r="AH97" s="192">
        <v>43766</v>
      </c>
      <c r="AI97" s="200" t="s">
        <v>3433</v>
      </c>
      <c r="AJ97" s="167" t="str">
        <f t="shared" si="1"/>
        <v>FS</v>
      </c>
      <c r="AK97" s="115" t="b">
        <f>ISNUMBER(SEARCH("IRT",Table1[[#This Row],[Current_Status]]))</f>
        <v>0</v>
      </c>
      <c r="AL97" s="116">
        <f>YEAR(Table1[[#This Row],[Project_Initiated]])</f>
        <v>2019</v>
      </c>
      <c r="AM97" s="53">
        <v>44166</v>
      </c>
      <c r="AN97" s="53" t="str">
        <f>IF(AND(Table1[[#This Row],[Completed Date]]&gt;="07/01/2020"+0,Table1[[#This Row],[Completed Date]]&lt;="6/30/2021"+0),"FY 20-21",IF(AND(Table1[[#This Row],[Completed Date]]&gt;="07/01/2019"+0,Table1[[#This Row],[Completed Date]]&lt;="6/30/2020"+0),"FY 19-20",""))</f>
        <v>FY 19-20</v>
      </c>
      <c r="AO97" s="116" t="str">
        <f>IFERROR(FIND("R",Table1[[#This Row],[FS_Priority]]),"")</f>
        <v/>
      </c>
    </row>
    <row r="98" spans="1:41" hidden="1" x14ac:dyDescent="0.25">
      <c r="A98" s="48" t="s">
        <v>365</v>
      </c>
      <c r="B98" s="48" t="s">
        <v>179</v>
      </c>
      <c r="C98" s="48" t="s">
        <v>365</v>
      </c>
      <c r="D98" s="48" t="b">
        <v>0</v>
      </c>
      <c r="E98" s="48" t="s">
        <v>3399</v>
      </c>
      <c r="F98" s="48" t="s">
        <v>2746</v>
      </c>
      <c r="G98" s="48" t="s">
        <v>3141</v>
      </c>
      <c r="H98" s="48" t="s">
        <v>228</v>
      </c>
      <c r="I98" s="48" t="s">
        <v>249</v>
      </c>
      <c r="J98" s="48" t="s">
        <v>2503</v>
      </c>
      <c r="K98" s="48" t="s">
        <v>3010</v>
      </c>
      <c r="L98" s="48" t="s">
        <v>373</v>
      </c>
      <c r="M98" s="48" t="s">
        <v>3014</v>
      </c>
      <c r="N98" s="48" t="s">
        <v>179</v>
      </c>
      <c r="O98" s="48" t="s">
        <v>152</v>
      </c>
      <c r="P98" s="48"/>
      <c r="Q98" s="48" t="s">
        <v>2736</v>
      </c>
      <c r="R98" s="48" t="s">
        <v>204</v>
      </c>
      <c r="S98" s="48" t="b">
        <v>0</v>
      </c>
      <c r="T98" s="48"/>
      <c r="U98" s="181"/>
      <c r="V98" s="181">
        <v>43060</v>
      </c>
      <c r="W98" s="48" t="s">
        <v>179</v>
      </c>
      <c r="X98" s="48"/>
      <c r="Y98" s="48"/>
      <c r="Z98" s="48" t="s">
        <v>179</v>
      </c>
      <c r="AA98" s="48"/>
      <c r="AB98" s="48"/>
      <c r="AC98" s="48" t="s">
        <v>3467</v>
      </c>
      <c r="AD98" s="48">
        <v>43123</v>
      </c>
      <c r="AE98" s="48" t="s">
        <v>148</v>
      </c>
      <c r="AF98" s="48" t="s">
        <v>179</v>
      </c>
      <c r="AG98" s="48" t="s">
        <v>2508</v>
      </c>
      <c r="AH98" s="192">
        <v>43768</v>
      </c>
      <c r="AI98" s="200" t="s">
        <v>3437</v>
      </c>
      <c r="AJ98" s="167" t="str">
        <f t="shared" si="1"/>
        <v>FS</v>
      </c>
      <c r="AK98" s="115" t="b">
        <f>ISNUMBER(SEARCH("IRT",Table1[[#This Row],[Current_Status]]))</f>
        <v>0</v>
      </c>
      <c r="AL98" s="116">
        <f>YEAR(Table1[[#This Row],[Project_Initiated]])</f>
        <v>2017</v>
      </c>
      <c r="AM98" s="53">
        <v>44166</v>
      </c>
      <c r="AN98" s="53" t="str">
        <f>IF(AND(Table1[[#This Row],[Completed Date]]&gt;="07/01/2020"+0,Table1[[#This Row],[Completed Date]]&lt;="6/30/2021"+0),"FY 20-21",IF(AND(Table1[[#This Row],[Completed Date]]&gt;="07/01/2019"+0,Table1[[#This Row],[Completed Date]]&lt;="6/30/2020"+0),"FY 19-20",""))</f>
        <v>FY 19-20</v>
      </c>
      <c r="AO98" s="116">
        <f>IFERROR(FIND("R",Table1[[#This Row],[FS_Priority]]),"")</f>
        <v>1</v>
      </c>
    </row>
    <row r="99" spans="1:41" hidden="1" x14ac:dyDescent="0.25">
      <c r="A99" s="48" t="s">
        <v>2813</v>
      </c>
      <c r="B99" s="48" t="s">
        <v>179</v>
      </c>
      <c r="C99" s="48" t="s">
        <v>2813</v>
      </c>
      <c r="D99" s="48" t="b">
        <v>0</v>
      </c>
      <c r="E99" s="48" t="s">
        <v>92</v>
      </c>
      <c r="F99" s="48" t="s">
        <v>3099</v>
      </c>
      <c r="G99" s="48" t="s">
        <v>3129</v>
      </c>
      <c r="H99" s="48" t="s">
        <v>1094</v>
      </c>
      <c r="I99" s="48" t="s">
        <v>249</v>
      </c>
      <c r="J99" s="48" t="s">
        <v>2503</v>
      </c>
      <c r="K99" s="48" t="s">
        <v>2925</v>
      </c>
      <c r="L99" s="48" t="s">
        <v>2477</v>
      </c>
      <c r="M99" s="48" t="s">
        <v>2929</v>
      </c>
      <c r="N99" s="48" t="s">
        <v>179</v>
      </c>
      <c r="O99" s="48" t="s">
        <v>152</v>
      </c>
      <c r="P99" s="48"/>
      <c r="Q99" s="48" t="s">
        <v>2814</v>
      </c>
      <c r="R99" s="48" t="s">
        <v>179</v>
      </c>
      <c r="S99" s="48" t="b">
        <v>0</v>
      </c>
      <c r="T99" s="48"/>
      <c r="U99" s="181"/>
      <c r="V99" s="181">
        <v>43558</v>
      </c>
      <c r="W99" s="48" t="s">
        <v>179</v>
      </c>
      <c r="X99" s="48"/>
      <c r="Y99" s="48"/>
      <c r="Z99" s="48" t="s">
        <v>179</v>
      </c>
      <c r="AA99" s="48"/>
      <c r="AB99" s="48"/>
      <c r="AC99" s="48" t="s">
        <v>3469</v>
      </c>
      <c r="AD99" s="48"/>
      <c r="AE99" s="48" t="s">
        <v>432</v>
      </c>
      <c r="AF99" s="48" t="s">
        <v>3511</v>
      </c>
      <c r="AG99" s="48" t="s">
        <v>179</v>
      </c>
      <c r="AH99" s="192">
        <v>43768</v>
      </c>
      <c r="AI99" s="200" t="s">
        <v>3433</v>
      </c>
      <c r="AJ99" s="167" t="str">
        <f t="shared" si="1"/>
        <v>FS</v>
      </c>
      <c r="AK99" s="115" t="b">
        <f>ISNUMBER(SEARCH("IRT",Table1[[#This Row],[Current_Status]]))</f>
        <v>0</v>
      </c>
      <c r="AL99" s="116">
        <f>YEAR(Table1[[#This Row],[Project_Initiated]])</f>
        <v>2019</v>
      </c>
      <c r="AM99" s="53">
        <v>44166</v>
      </c>
      <c r="AN99" s="53" t="str">
        <f>IF(AND(Table1[[#This Row],[Completed Date]]&gt;="07/01/2020"+0,Table1[[#This Row],[Completed Date]]&lt;="6/30/2021"+0),"FY 20-21",IF(AND(Table1[[#This Row],[Completed Date]]&gt;="07/01/2019"+0,Table1[[#This Row],[Completed Date]]&lt;="6/30/2020"+0),"FY 19-20",""))</f>
        <v>FY 19-20</v>
      </c>
      <c r="AO99" s="116">
        <f>IFERROR(FIND("R",Table1[[#This Row],[FS_Priority]]),"")</f>
        <v>1</v>
      </c>
    </row>
    <row r="100" spans="1:41" hidden="1" x14ac:dyDescent="0.25">
      <c r="A100" s="48" t="s">
        <v>3651</v>
      </c>
      <c r="B100" s="48" t="s">
        <v>179</v>
      </c>
      <c r="C100" s="48" t="s">
        <v>3651</v>
      </c>
      <c r="D100" s="48" t="b">
        <v>0</v>
      </c>
      <c r="E100" s="48" t="s">
        <v>92</v>
      </c>
      <c r="F100" s="48" t="s">
        <v>3652</v>
      </c>
      <c r="G100" s="48" t="s">
        <v>179</v>
      </c>
      <c r="H100" s="48" t="s">
        <v>179</v>
      </c>
      <c r="I100" s="48" t="s">
        <v>3650</v>
      </c>
      <c r="J100" s="48" t="s">
        <v>2502</v>
      </c>
      <c r="K100" s="48" t="s">
        <v>2925</v>
      </c>
      <c r="L100" s="48" t="s">
        <v>2477</v>
      </c>
      <c r="M100" s="48" t="s">
        <v>2931</v>
      </c>
      <c r="N100" s="48" t="s">
        <v>2946</v>
      </c>
      <c r="O100" s="48" t="s">
        <v>135</v>
      </c>
      <c r="P100" s="48"/>
      <c r="Q100" s="48" t="s">
        <v>3562</v>
      </c>
      <c r="R100" s="48" t="s">
        <v>179</v>
      </c>
      <c r="S100" s="48" t="b">
        <v>0</v>
      </c>
      <c r="T100" s="48"/>
      <c r="U100" s="181"/>
      <c r="V100" s="181">
        <v>43756</v>
      </c>
      <c r="W100" s="48" t="s">
        <v>179</v>
      </c>
      <c r="X100" s="48"/>
      <c r="Y100" s="48"/>
      <c r="Z100" s="48" t="s">
        <v>179</v>
      </c>
      <c r="AA100" s="48"/>
      <c r="AB100" s="48"/>
      <c r="AC100" s="48" t="s">
        <v>3781</v>
      </c>
      <c r="AD100" s="48"/>
      <c r="AE100" s="48" t="s">
        <v>135</v>
      </c>
      <c r="AF100" s="48" t="s">
        <v>179</v>
      </c>
      <c r="AG100" s="48" t="s">
        <v>179</v>
      </c>
      <c r="AH100" s="192">
        <v>43770</v>
      </c>
      <c r="AI100" s="200" t="s">
        <v>3448</v>
      </c>
      <c r="AJ100" s="167" t="str">
        <f t="shared" si="1"/>
        <v>FS</v>
      </c>
      <c r="AK100" s="115" t="b">
        <f>ISNUMBER(SEARCH("IRT",Table1[[#This Row],[Current_Status]]))</f>
        <v>0</v>
      </c>
      <c r="AL100" s="116">
        <f>YEAR(Table1[[#This Row],[Project_Initiated]])</f>
        <v>2019</v>
      </c>
      <c r="AM100" s="53">
        <v>44166</v>
      </c>
      <c r="AN100" s="53" t="str">
        <f>IF(AND(Table1[[#This Row],[Completed Date]]&gt;="07/01/2020"+0,Table1[[#This Row],[Completed Date]]&lt;="6/30/2021"+0),"FY 20-21",IF(AND(Table1[[#This Row],[Completed Date]]&gt;="07/01/2019"+0,Table1[[#This Row],[Completed Date]]&lt;="6/30/2020"+0),"FY 19-20",""))</f>
        <v>FY 19-20</v>
      </c>
      <c r="AO100" s="116" t="str">
        <f>IFERROR(FIND("R",Table1[[#This Row],[FS_Priority]]),"")</f>
        <v/>
      </c>
    </row>
    <row r="101" spans="1:41" hidden="1" x14ac:dyDescent="0.25">
      <c r="A101" s="48" t="s">
        <v>3648</v>
      </c>
      <c r="B101" s="48" t="s">
        <v>179</v>
      </c>
      <c r="C101" s="48" t="s">
        <v>3648</v>
      </c>
      <c r="D101" s="48" t="b">
        <v>0</v>
      </c>
      <c r="E101" s="48" t="s">
        <v>92</v>
      </c>
      <c r="F101" s="48" t="s">
        <v>3649</v>
      </c>
      <c r="G101" s="48" t="s">
        <v>179</v>
      </c>
      <c r="H101" s="48" t="s">
        <v>179</v>
      </c>
      <c r="I101" s="48" t="s">
        <v>3650</v>
      </c>
      <c r="J101" s="48" t="s">
        <v>2496</v>
      </c>
      <c r="K101" s="48" t="s">
        <v>2925</v>
      </c>
      <c r="L101" s="48" t="s">
        <v>2477</v>
      </c>
      <c r="M101" s="48" t="s">
        <v>2931</v>
      </c>
      <c r="N101" s="48" t="s">
        <v>2946</v>
      </c>
      <c r="O101" s="48" t="s">
        <v>135</v>
      </c>
      <c r="P101" s="48"/>
      <c r="Q101" s="48" t="s">
        <v>3562</v>
      </c>
      <c r="R101" s="48" t="s">
        <v>179</v>
      </c>
      <c r="S101" s="48" t="b">
        <v>0</v>
      </c>
      <c r="T101" s="48"/>
      <c r="U101" s="181"/>
      <c r="V101" s="181">
        <v>43761</v>
      </c>
      <c r="W101" s="48" t="s">
        <v>179</v>
      </c>
      <c r="X101" s="48"/>
      <c r="Y101" s="48"/>
      <c r="Z101" s="48" t="s">
        <v>179</v>
      </c>
      <c r="AA101" s="48"/>
      <c r="AB101" s="48"/>
      <c r="AC101" s="48" t="s">
        <v>179</v>
      </c>
      <c r="AD101" s="48"/>
      <c r="AE101" s="48" t="s">
        <v>135</v>
      </c>
      <c r="AF101" s="48" t="s">
        <v>179</v>
      </c>
      <c r="AG101" s="48" t="s">
        <v>179</v>
      </c>
      <c r="AH101" s="192">
        <v>43774</v>
      </c>
      <c r="AI101" s="200" t="s">
        <v>3448</v>
      </c>
      <c r="AJ101" s="167" t="str">
        <f t="shared" si="1"/>
        <v>FS</v>
      </c>
      <c r="AK101" s="115" t="b">
        <f>ISNUMBER(SEARCH("IRT",Table1[[#This Row],[Current_Status]]))</f>
        <v>0</v>
      </c>
      <c r="AL101" s="116">
        <f>YEAR(Table1[[#This Row],[Project_Initiated]])</f>
        <v>2019</v>
      </c>
      <c r="AM101" s="53">
        <v>44166</v>
      </c>
      <c r="AN101" s="53" t="str">
        <f>IF(AND(Table1[[#This Row],[Completed Date]]&gt;="07/01/2020"+0,Table1[[#This Row],[Completed Date]]&lt;="6/30/2021"+0),"FY 20-21",IF(AND(Table1[[#This Row],[Completed Date]]&gt;="07/01/2019"+0,Table1[[#This Row],[Completed Date]]&lt;="6/30/2020"+0),"FY 19-20",""))</f>
        <v>FY 19-20</v>
      </c>
      <c r="AO101" s="116" t="str">
        <f>IFERROR(FIND("R",Table1[[#This Row],[FS_Priority]]),"")</f>
        <v/>
      </c>
    </row>
    <row r="102" spans="1:41" hidden="1" x14ac:dyDescent="0.25">
      <c r="A102" s="48" t="s">
        <v>3711</v>
      </c>
      <c r="B102" s="48" t="s">
        <v>179</v>
      </c>
      <c r="C102" s="48" t="s">
        <v>3711</v>
      </c>
      <c r="D102" s="48" t="b">
        <v>0</v>
      </c>
      <c r="E102" s="48" t="s">
        <v>3385</v>
      </c>
      <c r="F102" s="48" t="s">
        <v>3712</v>
      </c>
      <c r="G102" s="48" t="s">
        <v>179</v>
      </c>
      <c r="H102" s="48" t="s">
        <v>179</v>
      </c>
      <c r="I102" s="48" t="s">
        <v>3713</v>
      </c>
      <c r="J102" s="48" t="s">
        <v>2503</v>
      </c>
      <c r="K102" s="48" t="s">
        <v>2847</v>
      </c>
      <c r="L102" s="48" t="s">
        <v>2477</v>
      </c>
      <c r="M102" s="48" t="s">
        <v>3714</v>
      </c>
      <c r="N102" s="48" t="s">
        <v>179</v>
      </c>
      <c r="O102" s="48" t="s">
        <v>468</v>
      </c>
      <c r="P102" s="48"/>
      <c r="Q102" s="48" t="s">
        <v>3562</v>
      </c>
      <c r="R102" s="48" t="s">
        <v>179</v>
      </c>
      <c r="S102" s="48" t="b">
        <v>0</v>
      </c>
      <c r="T102" s="48"/>
      <c r="U102" s="181"/>
      <c r="V102" s="181">
        <v>43747</v>
      </c>
      <c r="W102" s="48" t="s">
        <v>179</v>
      </c>
      <c r="X102" s="48"/>
      <c r="Y102" s="48"/>
      <c r="Z102" s="48" t="s">
        <v>179</v>
      </c>
      <c r="AA102" s="48"/>
      <c r="AB102" s="48"/>
      <c r="AC102" s="48" t="s">
        <v>179</v>
      </c>
      <c r="AD102" s="48"/>
      <c r="AE102" s="48" t="s">
        <v>148</v>
      </c>
      <c r="AF102" s="48" t="s">
        <v>179</v>
      </c>
      <c r="AG102" s="48" t="s">
        <v>179</v>
      </c>
      <c r="AH102" s="192">
        <v>43775</v>
      </c>
      <c r="AI102" s="200" t="s">
        <v>3448</v>
      </c>
      <c r="AJ102" s="167" t="str">
        <f t="shared" si="1"/>
        <v>FS</v>
      </c>
      <c r="AK102" s="115" t="b">
        <f>ISNUMBER(SEARCH("IRT",Table1[[#This Row],[Current_Status]]))</f>
        <v>0</v>
      </c>
      <c r="AL102" s="116">
        <f>YEAR(Table1[[#This Row],[Project_Initiated]])</f>
        <v>2019</v>
      </c>
      <c r="AM102" s="53">
        <v>44166</v>
      </c>
      <c r="AN102" s="53" t="str">
        <f>IF(AND(Table1[[#This Row],[Completed Date]]&gt;="07/01/2020"+0,Table1[[#This Row],[Completed Date]]&lt;="6/30/2021"+0),"FY 20-21",IF(AND(Table1[[#This Row],[Completed Date]]&gt;="07/01/2019"+0,Table1[[#This Row],[Completed Date]]&lt;="6/30/2020"+0),"FY 19-20",""))</f>
        <v>FY 19-20</v>
      </c>
      <c r="AO102" s="116" t="str">
        <f>IFERROR(FIND("R",Table1[[#This Row],[FS_Priority]]),"")</f>
        <v/>
      </c>
    </row>
    <row r="103" spans="1:41" hidden="1" x14ac:dyDescent="0.25">
      <c r="A103" s="48" t="s">
        <v>3767</v>
      </c>
      <c r="B103" s="48" t="s">
        <v>179</v>
      </c>
      <c r="C103" s="48" t="s">
        <v>3767</v>
      </c>
      <c r="D103" s="48" t="b">
        <v>0</v>
      </c>
      <c r="E103" s="48" t="s">
        <v>3399</v>
      </c>
      <c r="F103" s="48" t="s">
        <v>3768</v>
      </c>
      <c r="G103" s="48" t="s">
        <v>179</v>
      </c>
      <c r="H103" s="48" t="s">
        <v>179</v>
      </c>
      <c r="I103" s="48" t="s">
        <v>3769</v>
      </c>
      <c r="J103" s="48" t="s">
        <v>2503</v>
      </c>
      <c r="K103" s="48" t="s">
        <v>3010</v>
      </c>
      <c r="L103" s="48" t="s">
        <v>373</v>
      </c>
      <c r="M103" s="48" t="s">
        <v>3014</v>
      </c>
      <c r="N103" s="48" t="s">
        <v>179</v>
      </c>
      <c r="O103" s="48" t="s">
        <v>152</v>
      </c>
      <c r="P103" s="48"/>
      <c r="Q103" s="48" t="s">
        <v>3562</v>
      </c>
      <c r="R103" s="48" t="s">
        <v>179</v>
      </c>
      <c r="S103" s="48" t="b">
        <v>0</v>
      </c>
      <c r="T103" s="48"/>
      <c r="U103" s="181"/>
      <c r="V103" s="181">
        <v>43770</v>
      </c>
      <c r="W103" s="48" t="s">
        <v>179</v>
      </c>
      <c r="X103" s="48"/>
      <c r="Y103" s="48"/>
      <c r="Z103" s="48" t="s">
        <v>179</v>
      </c>
      <c r="AA103" s="48"/>
      <c r="AB103" s="48"/>
      <c r="AC103" s="48" t="s">
        <v>179</v>
      </c>
      <c r="AD103" s="48"/>
      <c r="AE103" s="48" t="s">
        <v>148</v>
      </c>
      <c r="AF103" s="48" t="s">
        <v>179</v>
      </c>
      <c r="AG103" s="48" t="s">
        <v>179</v>
      </c>
      <c r="AH103" s="192">
        <v>43775</v>
      </c>
      <c r="AI103" s="200" t="s">
        <v>3448</v>
      </c>
      <c r="AJ103" s="167" t="str">
        <f t="shared" si="1"/>
        <v>FS</v>
      </c>
      <c r="AK103" s="115" t="b">
        <f>ISNUMBER(SEARCH("IRT",Table1[[#This Row],[Current_Status]]))</f>
        <v>0</v>
      </c>
      <c r="AL103" s="116">
        <f>YEAR(Table1[[#This Row],[Project_Initiated]])</f>
        <v>2019</v>
      </c>
      <c r="AM103" s="53">
        <v>44166</v>
      </c>
      <c r="AN103" s="53" t="str">
        <f>IF(AND(Table1[[#This Row],[Completed Date]]&gt;="07/01/2020"+0,Table1[[#This Row],[Completed Date]]&lt;="6/30/2021"+0),"FY 20-21",IF(AND(Table1[[#This Row],[Completed Date]]&gt;="07/01/2019"+0,Table1[[#This Row],[Completed Date]]&lt;="6/30/2020"+0),"FY 19-20",""))</f>
        <v>FY 19-20</v>
      </c>
      <c r="AO103" s="116" t="str">
        <f>IFERROR(FIND("R",Table1[[#This Row],[FS_Priority]]),"")</f>
        <v/>
      </c>
    </row>
    <row r="104" spans="1:41" hidden="1" x14ac:dyDescent="0.25">
      <c r="A104" s="48" t="s">
        <v>3598</v>
      </c>
      <c r="B104" s="48" t="s">
        <v>179</v>
      </c>
      <c r="C104" s="48" t="s">
        <v>3598</v>
      </c>
      <c r="D104" s="48" t="b">
        <v>0</v>
      </c>
      <c r="E104" s="48" t="s">
        <v>86</v>
      </c>
      <c r="F104" s="48" t="s">
        <v>3599</v>
      </c>
      <c r="G104" s="48" t="s">
        <v>179</v>
      </c>
      <c r="H104" s="48" t="s">
        <v>179</v>
      </c>
      <c r="I104" s="48" t="s">
        <v>3600</v>
      </c>
      <c r="J104" s="48" t="s">
        <v>2496</v>
      </c>
      <c r="K104" s="48" t="s">
        <v>4024</v>
      </c>
      <c r="L104" s="48" t="s">
        <v>257</v>
      </c>
      <c r="M104" s="48" t="s">
        <v>2901</v>
      </c>
      <c r="N104" s="48" t="s">
        <v>179</v>
      </c>
      <c r="O104" s="48" t="s">
        <v>135</v>
      </c>
      <c r="P104" s="48"/>
      <c r="Q104" s="48" t="s">
        <v>3562</v>
      </c>
      <c r="R104" s="48" t="s">
        <v>179</v>
      </c>
      <c r="S104" s="48" t="b">
        <v>0</v>
      </c>
      <c r="T104" s="48"/>
      <c r="U104" s="181"/>
      <c r="V104" s="181">
        <v>43762</v>
      </c>
      <c r="W104" s="48" t="s">
        <v>179</v>
      </c>
      <c r="X104" s="48"/>
      <c r="Y104" s="48"/>
      <c r="Z104" s="48" t="s">
        <v>179</v>
      </c>
      <c r="AA104" s="48"/>
      <c r="AB104" s="48"/>
      <c r="AC104" s="48" t="s">
        <v>179</v>
      </c>
      <c r="AD104" s="48"/>
      <c r="AE104" s="48" t="s">
        <v>135</v>
      </c>
      <c r="AF104" s="48" t="s">
        <v>179</v>
      </c>
      <c r="AG104" s="48" t="s">
        <v>179</v>
      </c>
      <c r="AH104" s="192">
        <v>43775</v>
      </c>
      <c r="AI104" s="200" t="s">
        <v>3448</v>
      </c>
      <c r="AJ104" s="167" t="str">
        <f t="shared" si="1"/>
        <v>FS</v>
      </c>
      <c r="AK104" s="115" t="b">
        <f>ISNUMBER(SEARCH("IRT",Table1[[#This Row],[Current_Status]]))</f>
        <v>0</v>
      </c>
      <c r="AL104" s="116">
        <f>YEAR(Table1[[#This Row],[Project_Initiated]])</f>
        <v>2019</v>
      </c>
      <c r="AM104" s="53">
        <v>44166</v>
      </c>
      <c r="AN104" s="53" t="str">
        <f>IF(AND(Table1[[#This Row],[Completed Date]]&gt;="07/01/2020"+0,Table1[[#This Row],[Completed Date]]&lt;="6/30/2021"+0),"FY 20-21",IF(AND(Table1[[#This Row],[Completed Date]]&gt;="07/01/2019"+0,Table1[[#This Row],[Completed Date]]&lt;="6/30/2020"+0),"FY 19-20",""))</f>
        <v>FY 19-20</v>
      </c>
      <c r="AO104" s="116" t="str">
        <f>IFERROR(FIND("R",Table1[[#This Row],[FS_Priority]]),"")</f>
        <v/>
      </c>
    </row>
    <row r="105" spans="1:41" hidden="1" x14ac:dyDescent="0.25">
      <c r="A105" s="48" t="s">
        <v>2765</v>
      </c>
      <c r="B105" s="48" t="s">
        <v>179</v>
      </c>
      <c r="C105" s="48" t="s">
        <v>2765</v>
      </c>
      <c r="D105" s="48" t="b">
        <v>0</v>
      </c>
      <c r="E105" s="48" t="s">
        <v>92</v>
      </c>
      <c r="F105" s="48" t="s">
        <v>2766</v>
      </c>
      <c r="G105" s="48" t="s">
        <v>3135</v>
      </c>
      <c r="H105" s="48" t="s">
        <v>330</v>
      </c>
      <c r="I105" s="48" t="s">
        <v>3053</v>
      </c>
      <c r="J105" s="48" t="s">
        <v>2496</v>
      </c>
      <c r="K105" s="48" t="s">
        <v>2925</v>
      </c>
      <c r="L105" s="48" t="s">
        <v>2477</v>
      </c>
      <c r="M105" s="48" t="s">
        <v>3054</v>
      </c>
      <c r="N105" s="48" t="s">
        <v>179</v>
      </c>
      <c r="O105" s="48" t="s">
        <v>152</v>
      </c>
      <c r="P105" s="48"/>
      <c r="Q105" s="48" t="s">
        <v>200</v>
      </c>
      <c r="R105" s="48" t="s">
        <v>179</v>
      </c>
      <c r="S105" s="48" t="b">
        <v>0</v>
      </c>
      <c r="T105" s="48"/>
      <c r="U105" s="181"/>
      <c r="V105" s="181">
        <v>43600</v>
      </c>
      <c r="W105" s="48" t="s">
        <v>179</v>
      </c>
      <c r="X105" s="48"/>
      <c r="Y105" s="48"/>
      <c r="Z105" s="48" t="s">
        <v>179</v>
      </c>
      <c r="AA105" s="48"/>
      <c r="AB105" s="48"/>
      <c r="AC105" s="48" t="s">
        <v>3476</v>
      </c>
      <c r="AD105" s="48">
        <v>43661</v>
      </c>
      <c r="AE105" s="48" t="s">
        <v>432</v>
      </c>
      <c r="AF105" s="48" t="s">
        <v>3519</v>
      </c>
      <c r="AG105" s="48" t="s">
        <v>2508</v>
      </c>
      <c r="AH105" s="192">
        <v>43780</v>
      </c>
      <c r="AI105" s="200" t="s">
        <v>3433</v>
      </c>
      <c r="AJ105" s="167" t="str">
        <f t="shared" si="1"/>
        <v>FS</v>
      </c>
      <c r="AK105" s="115" t="b">
        <f>ISNUMBER(SEARCH("IRT",Table1[[#This Row],[Current_Status]]))</f>
        <v>0</v>
      </c>
      <c r="AL105" s="116">
        <f>YEAR(Table1[[#This Row],[Project_Initiated]])</f>
        <v>2019</v>
      </c>
      <c r="AM105" s="53">
        <v>44166</v>
      </c>
      <c r="AN105" s="53" t="str">
        <f>IF(AND(Table1[[#This Row],[Completed Date]]&gt;="07/01/2020"+0,Table1[[#This Row],[Completed Date]]&lt;="6/30/2021"+0),"FY 20-21",IF(AND(Table1[[#This Row],[Completed Date]]&gt;="07/01/2019"+0,Table1[[#This Row],[Completed Date]]&lt;="6/30/2020"+0),"FY 19-20",""))</f>
        <v>FY 19-20</v>
      </c>
      <c r="AO105" s="116" t="str">
        <f>IFERROR(FIND("R",Table1[[#This Row],[FS_Priority]]),"")</f>
        <v/>
      </c>
    </row>
    <row r="106" spans="1:41" hidden="1" x14ac:dyDescent="0.25">
      <c r="A106" s="48" t="s">
        <v>2752</v>
      </c>
      <c r="B106" s="48" t="s">
        <v>179</v>
      </c>
      <c r="C106" s="48" t="s">
        <v>2752</v>
      </c>
      <c r="D106" s="48" t="b">
        <v>0</v>
      </c>
      <c r="E106" s="48" t="s">
        <v>43</v>
      </c>
      <c r="F106" s="48" t="s">
        <v>2753</v>
      </c>
      <c r="G106" s="48" t="s">
        <v>3136</v>
      </c>
      <c r="H106" s="48" t="s">
        <v>246</v>
      </c>
      <c r="I106" s="48" t="s">
        <v>3023</v>
      </c>
      <c r="J106" s="48" t="s">
        <v>2496</v>
      </c>
      <c r="K106" s="48" t="s">
        <v>2868</v>
      </c>
      <c r="L106" s="48" t="s">
        <v>2477</v>
      </c>
      <c r="M106" s="48" t="s">
        <v>2869</v>
      </c>
      <c r="N106" s="48" t="s">
        <v>179</v>
      </c>
      <c r="O106" s="48" t="s">
        <v>152</v>
      </c>
      <c r="P106" s="48"/>
      <c r="Q106" s="48" t="s">
        <v>184</v>
      </c>
      <c r="R106" s="48" t="s">
        <v>179</v>
      </c>
      <c r="S106" s="48" t="b">
        <v>0</v>
      </c>
      <c r="T106" s="48"/>
      <c r="U106" s="181"/>
      <c r="V106" s="181">
        <v>43601</v>
      </c>
      <c r="W106" s="48" t="s">
        <v>179</v>
      </c>
      <c r="X106" s="48"/>
      <c r="Y106" s="48"/>
      <c r="Z106" s="48" t="s">
        <v>179</v>
      </c>
      <c r="AA106" s="48"/>
      <c r="AB106" s="48"/>
      <c r="AC106" s="48" t="s">
        <v>3474</v>
      </c>
      <c r="AD106" s="48">
        <v>43665</v>
      </c>
      <c r="AE106" s="48" t="s">
        <v>432</v>
      </c>
      <c r="AF106" s="48" t="s">
        <v>3522</v>
      </c>
      <c r="AG106" s="48" t="s">
        <v>2508</v>
      </c>
      <c r="AH106" s="192">
        <v>43780</v>
      </c>
      <c r="AI106" s="200" t="s">
        <v>3433</v>
      </c>
      <c r="AJ106" s="167" t="str">
        <f t="shared" si="1"/>
        <v>FS</v>
      </c>
      <c r="AK106" s="115" t="b">
        <f>ISNUMBER(SEARCH("IRT",Table1[[#This Row],[Current_Status]]))</f>
        <v>0</v>
      </c>
      <c r="AL106" s="116">
        <f>YEAR(Table1[[#This Row],[Project_Initiated]])</f>
        <v>2019</v>
      </c>
      <c r="AM106" s="53">
        <v>44166</v>
      </c>
      <c r="AN106" s="53" t="str">
        <f>IF(AND(Table1[[#This Row],[Completed Date]]&gt;="07/01/2020"+0,Table1[[#This Row],[Completed Date]]&lt;="6/30/2021"+0),"FY 20-21",IF(AND(Table1[[#This Row],[Completed Date]]&gt;="07/01/2019"+0,Table1[[#This Row],[Completed Date]]&lt;="6/30/2020"+0),"FY 19-20",""))</f>
        <v>FY 19-20</v>
      </c>
      <c r="AO106" s="116" t="str">
        <f>IFERROR(FIND("R",Table1[[#This Row],[FS_Priority]]),"")</f>
        <v/>
      </c>
    </row>
    <row r="107" spans="1:41" hidden="1" x14ac:dyDescent="0.25">
      <c r="A107" s="48" t="s">
        <v>3359</v>
      </c>
      <c r="B107" s="48" t="s">
        <v>179</v>
      </c>
      <c r="C107" s="48" t="s">
        <v>3359</v>
      </c>
      <c r="D107" s="48" t="b">
        <v>0</v>
      </c>
      <c r="E107" s="48" t="s">
        <v>118</v>
      </c>
      <c r="F107" s="48" t="s">
        <v>3392</v>
      </c>
      <c r="G107" s="48" t="s">
        <v>179</v>
      </c>
      <c r="H107" s="48" t="s">
        <v>3393</v>
      </c>
      <c r="I107" s="48" t="s">
        <v>3394</v>
      </c>
      <c r="J107" s="48" t="s">
        <v>2496</v>
      </c>
      <c r="K107" s="48" t="s">
        <v>3406</v>
      </c>
      <c r="L107" s="48" t="s">
        <v>370</v>
      </c>
      <c r="M107" s="48" t="s">
        <v>3085</v>
      </c>
      <c r="N107" s="48" t="s">
        <v>179</v>
      </c>
      <c r="O107" s="48" t="s">
        <v>152</v>
      </c>
      <c r="P107" s="48"/>
      <c r="Q107" s="48" t="s">
        <v>200</v>
      </c>
      <c r="R107" s="48" t="s">
        <v>179</v>
      </c>
      <c r="S107" s="48" t="b">
        <v>0</v>
      </c>
      <c r="T107" s="48"/>
      <c r="U107" s="181"/>
      <c r="V107" s="181">
        <v>43676</v>
      </c>
      <c r="W107" s="48" t="s">
        <v>179</v>
      </c>
      <c r="X107" s="48"/>
      <c r="Y107" s="48"/>
      <c r="Z107" s="48" t="s">
        <v>179</v>
      </c>
      <c r="AA107" s="48"/>
      <c r="AB107" s="48"/>
      <c r="AC107" s="48" t="s">
        <v>3532</v>
      </c>
      <c r="AD107" s="48"/>
      <c r="AE107" s="48" t="s">
        <v>432</v>
      </c>
      <c r="AF107" s="48" t="s">
        <v>3533</v>
      </c>
      <c r="AG107" s="48" t="s">
        <v>2507</v>
      </c>
      <c r="AH107" s="192">
        <v>43780</v>
      </c>
      <c r="AI107" s="200" t="s">
        <v>3370</v>
      </c>
      <c r="AJ107" s="167" t="str">
        <f t="shared" si="1"/>
        <v>FS</v>
      </c>
      <c r="AK107" s="115" t="b">
        <f>ISNUMBER(SEARCH("IRT",Table1[[#This Row],[Current_Status]]))</f>
        <v>0</v>
      </c>
      <c r="AL107" s="116">
        <f>YEAR(Table1[[#This Row],[Project_Initiated]])</f>
        <v>2019</v>
      </c>
      <c r="AM107" s="53">
        <v>44166</v>
      </c>
      <c r="AN107" s="53" t="str">
        <f>IF(AND(Table1[[#This Row],[Completed Date]]&gt;="07/01/2020"+0,Table1[[#This Row],[Completed Date]]&lt;="6/30/2021"+0),"FY 20-21",IF(AND(Table1[[#This Row],[Completed Date]]&gt;="07/01/2019"+0,Table1[[#This Row],[Completed Date]]&lt;="6/30/2020"+0),"FY 19-20",""))</f>
        <v>FY 19-20</v>
      </c>
      <c r="AO107" s="116" t="str">
        <f>IFERROR(FIND("R",Table1[[#This Row],[FS_Priority]]),"")</f>
        <v/>
      </c>
    </row>
    <row r="108" spans="1:41" hidden="1" x14ac:dyDescent="0.25">
      <c r="A108" s="48" t="s">
        <v>3735</v>
      </c>
      <c r="B108" s="48" t="s">
        <v>179</v>
      </c>
      <c r="C108" s="48" t="s">
        <v>3735</v>
      </c>
      <c r="D108" s="48" t="b">
        <v>0</v>
      </c>
      <c r="E108" s="48" t="s">
        <v>378</v>
      </c>
      <c r="F108" s="48" t="s">
        <v>3736</v>
      </c>
      <c r="G108" s="48" t="s">
        <v>179</v>
      </c>
      <c r="H108" s="48" t="s">
        <v>179</v>
      </c>
      <c r="I108" s="48" t="s">
        <v>200</v>
      </c>
      <c r="J108" s="48" t="s">
        <v>2503</v>
      </c>
      <c r="K108" s="48" t="s">
        <v>2994</v>
      </c>
      <c r="L108" s="48" t="s">
        <v>113</v>
      </c>
      <c r="M108" s="48" t="s">
        <v>2995</v>
      </c>
      <c r="N108" s="48" t="s">
        <v>3737</v>
      </c>
      <c r="O108" s="48" t="s">
        <v>152</v>
      </c>
      <c r="P108" s="48"/>
      <c r="Q108" s="48" t="s">
        <v>3562</v>
      </c>
      <c r="R108" s="48" t="s">
        <v>179</v>
      </c>
      <c r="S108" s="48" t="b">
        <v>0</v>
      </c>
      <c r="T108" s="48"/>
      <c r="U108" s="181"/>
      <c r="V108" s="181">
        <v>43763</v>
      </c>
      <c r="W108" s="48" t="s">
        <v>179</v>
      </c>
      <c r="X108" s="48"/>
      <c r="Y108" s="48"/>
      <c r="Z108" s="48" t="s">
        <v>179</v>
      </c>
      <c r="AA108" s="48"/>
      <c r="AB108" s="48"/>
      <c r="AC108" s="48" t="s">
        <v>179</v>
      </c>
      <c r="AD108" s="48"/>
      <c r="AE108" s="48" t="s">
        <v>148</v>
      </c>
      <c r="AF108" s="48" t="s">
        <v>179</v>
      </c>
      <c r="AG108" s="48" t="s">
        <v>179</v>
      </c>
      <c r="AH108" s="192">
        <v>43783</v>
      </c>
      <c r="AI108" s="200" t="s">
        <v>3448</v>
      </c>
      <c r="AJ108" s="167" t="str">
        <f t="shared" si="1"/>
        <v>FS</v>
      </c>
      <c r="AK108" s="115" t="b">
        <f>ISNUMBER(SEARCH("IRT",Table1[[#This Row],[Current_Status]]))</f>
        <v>0</v>
      </c>
      <c r="AL108" s="116">
        <f>YEAR(Table1[[#This Row],[Project_Initiated]])</f>
        <v>2019</v>
      </c>
      <c r="AM108" s="53">
        <v>44166</v>
      </c>
      <c r="AN108" s="53" t="str">
        <f>IF(AND(Table1[[#This Row],[Completed Date]]&gt;="07/01/2020"+0,Table1[[#This Row],[Completed Date]]&lt;="6/30/2021"+0),"FY 20-21",IF(AND(Table1[[#This Row],[Completed Date]]&gt;="07/01/2019"+0,Table1[[#This Row],[Completed Date]]&lt;="6/30/2020"+0),"FY 19-20",""))</f>
        <v>FY 19-20</v>
      </c>
      <c r="AO108" s="116" t="str">
        <f>IFERROR(FIND("R",Table1[[#This Row],[FS_Priority]]),"")</f>
        <v/>
      </c>
    </row>
    <row r="109" spans="1:41" hidden="1" x14ac:dyDescent="0.25">
      <c r="A109" s="48" t="s">
        <v>272</v>
      </c>
      <c r="B109" s="48" t="s">
        <v>179</v>
      </c>
      <c r="C109" s="48" t="s">
        <v>272</v>
      </c>
      <c r="D109" s="48" t="b">
        <v>0</v>
      </c>
      <c r="E109" s="48" t="s">
        <v>86</v>
      </c>
      <c r="F109" s="48" t="s">
        <v>2706</v>
      </c>
      <c r="G109" s="48" t="s">
        <v>179</v>
      </c>
      <c r="H109" s="48" t="s">
        <v>835</v>
      </c>
      <c r="I109" s="48" t="s">
        <v>2919</v>
      </c>
      <c r="J109" s="48" t="s">
        <v>2496</v>
      </c>
      <c r="K109" s="48" t="s">
        <v>4024</v>
      </c>
      <c r="L109" s="48" t="s">
        <v>257</v>
      </c>
      <c r="M109" s="48" t="s">
        <v>2901</v>
      </c>
      <c r="N109" s="48" t="s">
        <v>179</v>
      </c>
      <c r="O109" s="48" t="s">
        <v>152</v>
      </c>
      <c r="P109" s="48"/>
      <c r="Q109" s="48" t="s">
        <v>273</v>
      </c>
      <c r="R109" s="48" t="s">
        <v>200</v>
      </c>
      <c r="S109" s="48" t="b">
        <v>0</v>
      </c>
      <c r="T109" s="48"/>
      <c r="U109" s="181"/>
      <c r="V109" s="181">
        <v>43175</v>
      </c>
      <c r="W109" s="48" t="s">
        <v>179</v>
      </c>
      <c r="X109" s="48"/>
      <c r="Y109" s="48"/>
      <c r="Z109" s="48" t="s">
        <v>179</v>
      </c>
      <c r="AA109" s="48"/>
      <c r="AB109" s="48"/>
      <c r="AC109" s="48" t="s">
        <v>3475</v>
      </c>
      <c r="AD109" s="48"/>
      <c r="AE109" s="48" t="s">
        <v>148</v>
      </c>
      <c r="AF109" s="48" t="s">
        <v>179</v>
      </c>
      <c r="AG109" s="48" t="s">
        <v>2508</v>
      </c>
      <c r="AH109" s="192">
        <v>43784</v>
      </c>
      <c r="AI109" s="200" t="s">
        <v>3432</v>
      </c>
      <c r="AJ109" s="167" t="str">
        <f t="shared" si="1"/>
        <v>FS</v>
      </c>
      <c r="AK109" s="115" t="b">
        <f>ISNUMBER(SEARCH("IRT",Table1[[#This Row],[Current_Status]]))</f>
        <v>0</v>
      </c>
      <c r="AL109" s="116">
        <f>YEAR(Table1[[#This Row],[Project_Initiated]])</f>
        <v>2018</v>
      </c>
      <c r="AM109" s="53">
        <v>44166</v>
      </c>
      <c r="AN109" s="53" t="str">
        <f>IF(AND(Table1[[#This Row],[Completed Date]]&gt;="07/01/2020"+0,Table1[[#This Row],[Completed Date]]&lt;="6/30/2021"+0),"FY 20-21",IF(AND(Table1[[#This Row],[Completed Date]]&gt;="07/01/2019"+0,Table1[[#This Row],[Completed Date]]&lt;="6/30/2020"+0),"FY 19-20",""))</f>
        <v>FY 19-20</v>
      </c>
      <c r="AO109" s="116" t="str">
        <f>IFERROR(FIND("R",Table1[[#This Row],[FS_Priority]]),"")</f>
        <v/>
      </c>
    </row>
    <row r="110" spans="1:41" hidden="1" x14ac:dyDescent="0.25">
      <c r="A110" s="48" t="s">
        <v>2760</v>
      </c>
      <c r="B110" s="48" t="s">
        <v>179</v>
      </c>
      <c r="C110" s="48" t="s">
        <v>2760</v>
      </c>
      <c r="D110" s="48" t="b">
        <v>0</v>
      </c>
      <c r="E110" s="48" t="s">
        <v>86</v>
      </c>
      <c r="F110" s="48" t="s">
        <v>2761</v>
      </c>
      <c r="G110" s="48" t="s">
        <v>2780</v>
      </c>
      <c r="H110" s="48" t="s">
        <v>400</v>
      </c>
      <c r="I110" s="48" t="s">
        <v>3048</v>
      </c>
      <c r="J110" s="48" t="s">
        <v>2496</v>
      </c>
      <c r="K110" s="48" t="s">
        <v>4024</v>
      </c>
      <c r="L110" s="48" t="s">
        <v>257</v>
      </c>
      <c r="M110" s="48" t="s">
        <v>2901</v>
      </c>
      <c r="N110" s="48" t="s">
        <v>179</v>
      </c>
      <c r="O110" s="48" t="s">
        <v>152</v>
      </c>
      <c r="P110" s="48"/>
      <c r="Q110" s="48" t="s">
        <v>208</v>
      </c>
      <c r="R110" s="48" t="s">
        <v>179</v>
      </c>
      <c r="S110" s="48" t="b">
        <v>0</v>
      </c>
      <c r="T110" s="48"/>
      <c r="U110" s="181"/>
      <c r="V110" s="181">
        <v>43578</v>
      </c>
      <c r="W110" s="48" t="s">
        <v>179</v>
      </c>
      <c r="X110" s="48"/>
      <c r="Y110" s="48"/>
      <c r="Z110" s="48" t="s">
        <v>179</v>
      </c>
      <c r="AA110" s="48"/>
      <c r="AB110" s="48"/>
      <c r="AC110" s="48" t="s">
        <v>3514</v>
      </c>
      <c r="AD110" s="48">
        <v>43643</v>
      </c>
      <c r="AE110" s="48" t="s">
        <v>148</v>
      </c>
      <c r="AF110" s="48" t="s">
        <v>3515</v>
      </c>
      <c r="AG110" s="48" t="s">
        <v>2508</v>
      </c>
      <c r="AH110" s="192">
        <v>43788</v>
      </c>
      <c r="AI110" s="200" t="s">
        <v>3433</v>
      </c>
      <c r="AJ110" s="167" t="str">
        <f t="shared" si="1"/>
        <v>FS</v>
      </c>
      <c r="AK110" s="115" t="b">
        <f>ISNUMBER(SEARCH("IRT",Table1[[#This Row],[Current_Status]]))</f>
        <v>0</v>
      </c>
      <c r="AL110" s="116">
        <f>YEAR(Table1[[#This Row],[Project_Initiated]])</f>
        <v>2019</v>
      </c>
      <c r="AM110" s="53">
        <v>44166</v>
      </c>
      <c r="AN110" s="53" t="str">
        <f>IF(AND(Table1[[#This Row],[Completed Date]]&gt;="07/01/2020"+0,Table1[[#This Row],[Completed Date]]&lt;="6/30/2021"+0),"FY 20-21",IF(AND(Table1[[#This Row],[Completed Date]]&gt;="07/01/2019"+0,Table1[[#This Row],[Completed Date]]&lt;="6/30/2020"+0),"FY 19-20",""))</f>
        <v>FY 19-20</v>
      </c>
      <c r="AO110" s="116" t="str">
        <f>IFERROR(FIND("R",Table1[[#This Row],[FS_Priority]]),"")</f>
        <v/>
      </c>
    </row>
    <row r="111" spans="1:41" hidden="1" x14ac:dyDescent="0.25">
      <c r="A111" s="48" t="s">
        <v>2674</v>
      </c>
      <c r="B111" s="48" t="s">
        <v>179</v>
      </c>
      <c r="C111" s="48" t="s">
        <v>2674</v>
      </c>
      <c r="D111" s="48" t="b">
        <v>0</v>
      </c>
      <c r="E111" s="48" t="s">
        <v>92</v>
      </c>
      <c r="F111" s="48" t="s">
        <v>2730</v>
      </c>
      <c r="G111" s="48" t="s">
        <v>3219</v>
      </c>
      <c r="H111" s="48" t="s">
        <v>409</v>
      </c>
      <c r="I111" s="48" t="s">
        <v>53</v>
      </c>
      <c r="J111" s="48" t="s">
        <v>2496</v>
      </c>
      <c r="K111" s="48" t="s">
        <v>2925</v>
      </c>
      <c r="L111" s="48" t="s">
        <v>2477</v>
      </c>
      <c r="M111" s="48" t="s">
        <v>2884</v>
      </c>
      <c r="N111" s="48" t="s">
        <v>179</v>
      </c>
      <c r="O111" s="48" t="s">
        <v>135</v>
      </c>
      <c r="P111" s="48"/>
      <c r="Q111" s="48" t="s">
        <v>204</v>
      </c>
      <c r="R111" s="48" t="s">
        <v>93</v>
      </c>
      <c r="S111" s="48" t="b">
        <v>0</v>
      </c>
      <c r="T111" s="48"/>
      <c r="U111" s="181"/>
      <c r="V111" s="181">
        <v>43536</v>
      </c>
      <c r="W111" s="48" t="s">
        <v>179</v>
      </c>
      <c r="X111" s="48"/>
      <c r="Y111" s="48"/>
      <c r="Z111" s="48" t="s">
        <v>179</v>
      </c>
      <c r="AA111" s="48"/>
      <c r="AB111" s="48"/>
      <c r="AC111" s="48" t="s">
        <v>3500</v>
      </c>
      <c r="AD111" s="48"/>
      <c r="AE111" s="48" t="s">
        <v>135</v>
      </c>
      <c r="AF111" s="48" t="s">
        <v>179</v>
      </c>
      <c r="AG111" s="48" t="s">
        <v>179</v>
      </c>
      <c r="AH111" s="192">
        <v>43789</v>
      </c>
      <c r="AI111" s="200" t="s">
        <v>3370</v>
      </c>
      <c r="AJ111" s="167" t="str">
        <f t="shared" si="1"/>
        <v>FS</v>
      </c>
      <c r="AK111" s="115" t="b">
        <f>ISNUMBER(SEARCH("IRT",Table1[[#This Row],[Current_Status]]))</f>
        <v>0</v>
      </c>
      <c r="AL111" s="116">
        <f>YEAR(Table1[[#This Row],[Project_Initiated]])</f>
        <v>2019</v>
      </c>
      <c r="AM111" s="53">
        <v>44166</v>
      </c>
      <c r="AN111" s="53" t="str">
        <f>IF(AND(Table1[[#This Row],[Completed Date]]&gt;="07/01/2020"+0,Table1[[#This Row],[Completed Date]]&lt;="6/30/2021"+0),"FY 20-21",IF(AND(Table1[[#This Row],[Completed Date]]&gt;="07/01/2019"+0,Table1[[#This Row],[Completed Date]]&lt;="6/30/2020"+0),"FY 19-20",""))</f>
        <v>FY 19-20</v>
      </c>
      <c r="AO111" s="116" t="str">
        <f>IFERROR(FIND("R",Table1[[#This Row],[FS_Priority]]),"")</f>
        <v/>
      </c>
    </row>
    <row r="112" spans="1:41" hidden="1" x14ac:dyDescent="0.25">
      <c r="A112" s="48" t="s">
        <v>3646</v>
      </c>
      <c r="B112" s="48" t="s">
        <v>179</v>
      </c>
      <c r="C112" s="48" t="s">
        <v>3646</v>
      </c>
      <c r="D112" s="48" t="b">
        <v>0</v>
      </c>
      <c r="E112" s="48" t="s">
        <v>92</v>
      </c>
      <c r="F112" s="48" t="s">
        <v>3647</v>
      </c>
      <c r="G112" s="48" t="s">
        <v>179</v>
      </c>
      <c r="H112" s="48" t="s">
        <v>179</v>
      </c>
      <c r="I112" s="48" t="s">
        <v>179</v>
      </c>
      <c r="J112" s="48" t="s">
        <v>2503</v>
      </c>
      <c r="K112" s="48" t="s">
        <v>2925</v>
      </c>
      <c r="L112" s="48" t="s">
        <v>2477</v>
      </c>
      <c r="M112" s="48" t="s">
        <v>2884</v>
      </c>
      <c r="N112" s="48" t="s">
        <v>179</v>
      </c>
      <c r="O112" s="48" t="s">
        <v>152</v>
      </c>
      <c r="P112" s="48"/>
      <c r="Q112" s="48" t="s">
        <v>3562</v>
      </c>
      <c r="R112" s="48" t="s">
        <v>179</v>
      </c>
      <c r="S112" s="48" t="b">
        <v>0</v>
      </c>
      <c r="T112" s="48"/>
      <c r="U112" s="181"/>
      <c r="V112" s="181">
        <v>43783</v>
      </c>
      <c r="W112" s="48" t="s">
        <v>179</v>
      </c>
      <c r="X112" s="48"/>
      <c r="Y112" s="48"/>
      <c r="Z112" s="48" t="s">
        <v>179</v>
      </c>
      <c r="AA112" s="48"/>
      <c r="AB112" s="48"/>
      <c r="AC112" s="48" t="s">
        <v>179</v>
      </c>
      <c r="AD112" s="48"/>
      <c r="AE112" s="48" t="s">
        <v>432</v>
      </c>
      <c r="AF112" s="48" t="s">
        <v>179</v>
      </c>
      <c r="AG112" s="48" t="s">
        <v>179</v>
      </c>
      <c r="AH112" s="192">
        <v>43791</v>
      </c>
      <c r="AI112" s="200" t="s">
        <v>3448</v>
      </c>
      <c r="AJ112" s="167" t="str">
        <f t="shared" si="1"/>
        <v>FS</v>
      </c>
      <c r="AK112" s="115" t="b">
        <f>ISNUMBER(SEARCH("IRT",Table1[[#This Row],[Current_Status]]))</f>
        <v>0</v>
      </c>
      <c r="AL112" s="116">
        <f>YEAR(Table1[[#This Row],[Project_Initiated]])</f>
        <v>2019</v>
      </c>
      <c r="AM112" s="53">
        <v>44166</v>
      </c>
      <c r="AN112" s="53" t="str">
        <f>IF(AND(Table1[[#This Row],[Completed Date]]&gt;="07/01/2020"+0,Table1[[#This Row],[Completed Date]]&lt;="6/30/2021"+0),"FY 20-21",IF(AND(Table1[[#This Row],[Completed Date]]&gt;="07/01/2019"+0,Table1[[#This Row],[Completed Date]]&lt;="6/30/2020"+0),"FY 19-20",""))</f>
        <v>FY 19-20</v>
      </c>
      <c r="AO112" s="116" t="str">
        <f>IFERROR(FIND("R",Table1[[#This Row],[FS_Priority]]),"")</f>
        <v/>
      </c>
    </row>
    <row r="113" spans="1:41" hidden="1" x14ac:dyDescent="0.25">
      <c r="A113" s="48" t="s">
        <v>2685</v>
      </c>
      <c r="B113" s="48" t="s">
        <v>179</v>
      </c>
      <c r="C113" s="48" t="s">
        <v>2685</v>
      </c>
      <c r="D113" s="48" t="b">
        <v>0</v>
      </c>
      <c r="E113" s="48" t="s">
        <v>3399</v>
      </c>
      <c r="F113" s="48" t="s">
        <v>2748</v>
      </c>
      <c r="G113" s="48" t="s">
        <v>179</v>
      </c>
      <c r="H113" s="48" t="s">
        <v>396</v>
      </c>
      <c r="I113" s="48" t="s">
        <v>3067</v>
      </c>
      <c r="J113" s="48" t="s">
        <v>2496</v>
      </c>
      <c r="K113" s="48" t="s">
        <v>3010</v>
      </c>
      <c r="L113" s="48" t="s">
        <v>373</v>
      </c>
      <c r="M113" s="48" t="s">
        <v>3011</v>
      </c>
      <c r="N113" s="48" t="s">
        <v>179</v>
      </c>
      <c r="O113" s="48" t="s">
        <v>135</v>
      </c>
      <c r="P113" s="48"/>
      <c r="Q113" s="48" t="s">
        <v>153</v>
      </c>
      <c r="R113" s="48" t="s">
        <v>179</v>
      </c>
      <c r="S113" s="48" t="b">
        <v>0</v>
      </c>
      <c r="T113" s="48"/>
      <c r="U113" s="181"/>
      <c r="V113" s="181">
        <v>43497</v>
      </c>
      <c r="W113" s="48" t="s">
        <v>179</v>
      </c>
      <c r="X113" s="48"/>
      <c r="Y113" s="48"/>
      <c r="Z113" s="48" t="s">
        <v>179</v>
      </c>
      <c r="AA113" s="48"/>
      <c r="AB113" s="48"/>
      <c r="AC113" s="48" t="s">
        <v>3500</v>
      </c>
      <c r="AD113" s="48"/>
      <c r="AE113" s="48" t="s">
        <v>179</v>
      </c>
      <c r="AF113" s="48" t="s">
        <v>179</v>
      </c>
      <c r="AG113" s="48" t="s">
        <v>179</v>
      </c>
      <c r="AH113" s="192">
        <v>43791</v>
      </c>
      <c r="AI113" s="200" t="s">
        <v>3433</v>
      </c>
      <c r="AJ113" s="167" t="str">
        <f t="shared" si="1"/>
        <v>FS</v>
      </c>
      <c r="AK113" s="115" t="b">
        <f>ISNUMBER(SEARCH("IRT",Table1[[#This Row],[Current_Status]]))</f>
        <v>0</v>
      </c>
      <c r="AL113" s="116">
        <f>YEAR(Table1[[#This Row],[Project_Initiated]])</f>
        <v>2019</v>
      </c>
      <c r="AM113" s="53">
        <v>44166</v>
      </c>
      <c r="AN113" s="53" t="str">
        <f>IF(AND(Table1[[#This Row],[Completed Date]]&gt;="07/01/2020"+0,Table1[[#This Row],[Completed Date]]&lt;="6/30/2021"+0),"FY 20-21",IF(AND(Table1[[#This Row],[Completed Date]]&gt;="07/01/2019"+0,Table1[[#This Row],[Completed Date]]&lt;="6/30/2020"+0),"FY 19-20",""))</f>
        <v>FY 19-20</v>
      </c>
      <c r="AO113" s="116" t="str">
        <f>IFERROR(FIND("R",Table1[[#This Row],[FS_Priority]]),"")</f>
        <v/>
      </c>
    </row>
    <row r="114" spans="1:41" hidden="1" x14ac:dyDescent="0.25">
      <c r="A114" s="48" t="s">
        <v>3367</v>
      </c>
      <c r="B114" s="48" t="s">
        <v>179</v>
      </c>
      <c r="C114" s="48" t="s">
        <v>3367</v>
      </c>
      <c r="D114" s="48" t="b">
        <v>0</v>
      </c>
      <c r="E114" s="48" t="s">
        <v>335</v>
      </c>
      <c r="F114" s="48" t="s">
        <v>3383</v>
      </c>
      <c r="G114" s="48" t="s">
        <v>179</v>
      </c>
      <c r="H114" s="48" t="s">
        <v>388</v>
      </c>
      <c r="I114" s="48" t="s">
        <v>3384</v>
      </c>
      <c r="J114" s="48" t="s">
        <v>2496</v>
      </c>
      <c r="K114" s="48" t="s">
        <v>2973</v>
      </c>
      <c r="L114" s="48" t="s">
        <v>336</v>
      </c>
      <c r="M114" s="48" t="s">
        <v>2974</v>
      </c>
      <c r="N114" s="48" t="s">
        <v>179</v>
      </c>
      <c r="O114" s="48" t="s">
        <v>135</v>
      </c>
      <c r="P114" s="48"/>
      <c r="Q114" s="48" t="s">
        <v>200</v>
      </c>
      <c r="R114" s="48" t="s">
        <v>179</v>
      </c>
      <c r="S114" s="48" t="b">
        <v>0</v>
      </c>
      <c r="T114" s="48"/>
      <c r="U114" s="181"/>
      <c r="V114" s="181">
        <v>43683</v>
      </c>
      <c r="W114" s="48" t="s">
        <v>179</v>
      </c>
      <c r="X114" s="48"/>
      <c r="Y114" s="48"/>
      <c r="Z114" s="48" t="s">
        <v>179</v>
      </c>
      <c r="AA114" s="48"/>
      <c r="AB114" s="48"/>
      <c r="AC114" s="48" t="s">
        <v>3500</v>
      </c>
      <c r="AD114" s="48"/>
      <c r="AE114" s="48" t="s">
        <v>135</v>
      </c>
      <c r="AF114" s="48" t="s">
        <v>179</v>
      </c>
      <c r="AG114" s="48" t="s">
        <v>179</v>
      </c>
      <c r="AH114" s="192">
        <v>43794</v>
      </c>
      <c r="AI114" s="200" t="s">
        <v>3370</v>
      </c>
      <c r="AJ114" s="167" t="str">
        <f t="shared" si="1"/>
        <v>FS</v>
      </c>
      <c r="AK114" s="115" t="b">
        <f>ISNUMBER(SEARCH("IRT",Table1[[#This Row],[Current_Status]]))</f>
        <v>0</v>
      </c>
      <c r="AL114" s="116">
        <f>YEAR(Table1[[#This Row],[Project_Initiated]])</f>
        <v>2019</v>
      </c>
      <c r="AM114" s="53">
        <v>44166</v>
      </c>
      <c r="AN114" s="53" t="str">
        <f>IF(AND(Table1[[#This Row],[Completed Date]]&gt;="07/01/2020"+0,Table1[[#This Row],[Completed Date]]&lt;="6/30/2021"+0),"FY 20-21",IF(AND(Table1[[#This Row],[Completed Date]]&gt;="07/01/2019"+0,Table1[[#This Row],[Completed Date]]&lt;="6/30/2020"+0),"FY 19-20",""))</f>
        <v>FY 19-20</v>
      </c>
      <c r="AO114" s="116" t="str">
        <f>IFERROR(FIND("R",Table1[[#This Row],[FS_Priority]]),"")</f>
        <v/>
      </c>
    </row>
    <row r="115" spans="1:41" hidden="1" x14ac:dyDescent="0.25">
      <c r="A115" s="48" t="s">
        <v>3565</v>
      </c>
      <c r="B115" s="48" t="s">
        <v>179</v>
      </c>
      <c r="C115" s="48" t="s">
        <v>3565</v>
      </c>
      <c r="D115" s="48" t="b">
        <v>0</v>
      </c>
      <c r="E115" s="48" t="s">
        <v>43</v>
      </c>
      <c r="F115" s="48" t="s">
        <v>3566</v>
      </c>
      <c r="G115" s="48" t="s">
        <v>179</v>
      </c>
      <c r="H115" s="48" t="s">
        <v>179</v>
      </c>
      <c r="I115" s="48" t="s">
        <v>3567</v>
      </c>
      <c r="J115" s="48" t="s">
        <v>2496</v>
      </c>
      <c r="K115" s="48" t="s">
        <v>2868</v>
      </c>
      <c r="L115" s="48" t="s">
        <v>2477</v>
      </c>
      <c r="M115" s="48" t="s">
        <v>3305</v>
      </c>
      <c r="N115" s="48" t="s">
        <v>3027</v>
      </c>
      <c r="O115" s="48" t="s">
        <v>135</v>
      </c>
      <c r="P115" s="48"/>
      <c r="Q115" s="48" t="s">
        <v>3562</v>
      </c>
      <c r="R115" s="48" t="s">
        <v>179</v>
      </c>
      <c r="S115" s="48" t="b">
        <v>0</v>
      </c>
      <c r="T115" s="48"/>
      <c r="U115" s="181"/>
      <c r="V115" s="181">
        <v>43745</v>
      </c>
      <c r="W115" s="48" t="s">
        <v>179</v>
      </c>
      <c r="X115" s="48"/>
      <c r="Y115" s="48"/>
      <c r="Z115" s="48" t="s">
        <v>179</v>
      </c>
      <c r="AA115" s="48"/>
      <c r="AB115" s="48"/>
      <c r="AC115" s="48" t="s">
        <v>179</v>
      </c>
      <c r="AD115" s="48"/>
      <c r="AE115" s="48" t="s">
        <v>135</v>
      </c>
      <c r="AF115" s="48" t="s">
        <v>179</v>
      </c>
      <c r="AG115" s="48" t="s">
        <v>179</v>
      </c>
      <c r="AH115" s="192">
        <v>43794</v>
      </c>
      <c r="AI115" s="200" t="s">
        <v>3448</v>
      </c>
      <c r="AJ115" s="167" t="str">
        <f t="shared" si="1"/>
        <v>FS</v>
      </c>
      <c r="AK115" s="115" t="b">
        <f>ISNUMBER(SEARCH("IRT",Table1[[#This Row],[Current_Status]]))</f>
        <v>0</v>
      </c>
      <c r="AL115" s="116">
        <f>YEAR(Table1[[#This Row],[Project_Initiated]])</f>
        <v>2019</v>
      </c>
      <c r="AM115" s="53">
        <v>44166</v>
      </c>
      <c r="AN115" s="53" t="str">
        <f>IF(AND(Table1[[#This Row],[Completed Date]]&gt;="07/01/2020"+0,Table1[[#This Row],[Completed Date]]&lt;="6/30/2021"+0),"FY 20-21",IF(AND(Table1[[#This Row],[Completed Date]]&gt;="07/01/2019"+0,Table1[[#This Row],[Completed Date]]&lt;="6/30/2020"+0),"FY 19-20",""))</f>
        <v>FY 19-20</v>
      </c>
      <c r="AO115" s="116" t="str">
        <f>IFERROR(FIND("R",Table1[[#This Row],[FS_Priority]]),"")</f>
        <v/>
      </c>
    </row>
    <row r="116" spans="1:41" hidden="1" x14ac:dyDescent="0.25">
      <c r="A116" s="48" t="s">
        <v>3204</v>
      </c>
      <c r="B116" s="48" t="s">
        <v>179</v>
      </c>
      <c r="C116" s="48" t="s">
        <v>3204</v>
      </c>
      <c r="D116" s="48" t="b">
        <v>0</v>
      </c>
      <c r="E116" s="48" t="s">
        <v>117</v>
      </c>
      <c r="F116" s="48" t="s">
        <v>3291</v>
      </c>
      <c r="G116" s="48" t="s">
        <v>179</v>
      </c>
      <c r="H116" s="48" t="s">
        <v>386</v>
      </c>
      <c r="I116" s="48" t="s">
        <v>3292</v>
      </c>
      <c r="J116" s="48" t="s">
        <v>2503</v>
      </c>
      <c r="K116" s="48" t="s">
        <v>2999</v>
      </c>
      <c r="L116" s="48" t="s">
        <v>3414</v>
      </c>
      <c r="M116" s="48" t="s">
        <v>3001</v>
      </c>
      <c r="N116" s="48" t="s">
        <v>179</v>
      </c>
      <c r="O116" s="48" t="s">
        <v>135</v>
      </c>
      <c r="P116" s="48"/>
      <c r="Q116" s="48" t="s">
        <v>184</v>
      </c>
      <c r="R116" s="48" t="s">
        <v>179</v>
      </c>
      <c r="S116" s="48" t="b">
        <v>0</v>
      </c>
      <c r="T116" s="48"/>
      <c r="U116" s="181"/>
      <c r="V116" s="181">
        <v>43682</v>
      </c>
      <c r="W116" s="48" t="s">
        <v>179</v>
      </c>
      <c r="X116" s="48"/>
      <c r="Y116" s="48"/>
      <c r="Z116" s="48" t="s">
        <v>179</v>
      </c>
      <c r="AA116" s="48"/>
      <c r="AB116" s="48"/>
      <c r="AC116" s="48" t="s">
        <v>3536</v>
      </c>
      <c r="AD116" s="48"/>
      <c r="AE116" s="48" t="s">
        <v>135</v>
      </c>
      <c r="AF116" s="48" t="s">
        <v>179</v>
      </c>
      <c r="AG116" s="48" t="s">
        <v>179</v>
      </c>
      <c r="AH116" s="192">
        <v>43795</v>
      </c>
      <c r="AI116" s="200" t="s">
        <v>3370</v>
      </c>
      <c r="AJ116" s="167" t="str">
        <f t="shared" si="1"/>
        <v>FS</v>
      </c>
      <c r="AK116" s="115" t="b">
        <f>ISNUMBER(SEARCH("IRT",Table1[[#This Row],[Current_Status]]))</f>
        <v>0</v>
      </c>
      <c r="AL116" s="116">
        <f>YEAR(Table1[[#This Row],[Project_Initiated]])</f>
        <v>2019</v>
      </c>
      <c r="AM116" s="53">
        <v>44166</v>
      </c>
      <c r="AN116" s="53" t="str">
        <f>IF(AND(Table1[[#This Row],[Completed Date]]&gt;="07/01/2020"+0,Table1[[#This Row],[Completed Date]]&lt;="6/30/2021"+0),"FY 20-21",IF(AND(Table1[[#This Row],[Completed Date]]&gt;="07/01/2019"+0,Table1[[#This Row],[Completed Date]]&lt;="6/30/2020"+0),"FY 19-20",""))</f>
        <v>FY 19-20</v>
      </c>
      <c r="AO116" s="116" t="str">
        <f>IFERROR(FIND("R",Table1[[#This Row],[FS_Priority]]),"")</f>
        <v/>
      </c>
    </row>
    <row r="117" spans="1:41" hidden="1" x14ac:dyDescent="0.25">
      <c r="A117" s="48" t="s">
        <v>3151</v>
      </c>
      <c r="B117" s="48" t="s">
        <v>179</v>
      </c>
      <c r="C117" s="48" t="s">
        <v>3151</v>
      </c>
      <c r="D117" s="48" t="b">
        <v>0</v>
      </c>
      <c r="E117" s="48" t="s">
        <v>21</v>
      </c>
      <c r="F117" s="48" t="s">
        <v>3321</v>
      </c>
      <c r="G117" s="48" t="s">
        <v>179</v>
      </c>
      <c r="H117" s="48" t="s">
        <v>280</v>
      </c>
      <c r="I117" s="48" t="s">
        <v>3322</v>
      </c>
      <c r="J117" s="48" t="s">
        <v>2503</v>
      </c>
      <c r="K117" s="48" t="s">
        <v>2838</v>
      </c>
      <c r="L117" s="48" t="s">
        <v>3401</v>
      </c>
      <c r="M117" s="48" t="s">
        <v>2839</v>
      </c>
      <c r="N117" s="48" t="s">
        <v>179</v>
      </c>
      <c r="O117" s="48" t="s">
        <v>152</v>
      </c>
      <c r="P117" s="48"/>
      <c r="Q117" s="48" t="s">
        <v>2736</v>
      </c>
      <c r="R117" s="48" t="s">
        <v>179</v>
      </c>
      <c r="S117" s="48" t="b">
        <v>0</v>
      </c>
      <c r="T117" s="48"/>
      <c r="U117" s="181"/>
      <c r="V117" s="181">
        <v>43697</v>
      </c>
      <c r="W117" s="48" t="s">
        <v>179</v>
      </c>
      <c r="X117" s="48"/>
      <c r="Y117" s="48"/>
      <c r="Z117" s="48" t="s">
        <v>179</v>
      </c>
      <c r="AA117" s="48"/>
      <c r="AB117" s="48"/>
      <c r="AC117" s="48" t="s">
        <v>3543</v>
      </c>
      <c r="AD117" s="48">
        <v>43742</v>
      </c>
      <c r="AE117" s="48" t="s">
        <v>148</v>
      </c>
      <c r="AF117" s="48" t="s">
        <v>3544</v>
      </c>
      <c r="AG117" s="48" t="s">
        <v>2508</v>
      </c>
      <c r="AH117" s="192">
        <v>43795</v>
      </c>
      <c r="AI117" s="200" t="s">
        <v>3370</v>
      </c>
      <c r="AJ117" s="167" t="str">
        <f t="shared" si="1"/>
        <v>FS</v>
      </c>
      <c r="AK117" s="115" t="b">
        <f>ISNUMBER(SEARCH("IRT",Table1[[#This Row],[Current_Status]]))</f>
        <v>0</v>
      </c>
      <c r="AL117" s="116">
        <f>YEAR(Table1[[#This Row],[Project_Initiated]])</f>
        <v>2019</v>
      </c>
      <c r="AM117" s="53">
        <v>44166</v>
      </c>
      <c r="AN117" s="53" t="str">
        <f>IF(AND(Table1[[#This Row],[Completed Date]]&gt;="07/01/2020"+0,Table1[[#This Row],[Completed Date]]&lt;="6/30/2021"+0),"FY 20-21",IF(AND(Table1[[#This Row],[Completed Date]]&gt;="07/01/2019"+0,Table1[[#This Row],[Completed Date]]&lt;="6/30/2020"+0),"FY 19-20",""))</f>
        <v>FY 19-20</v>
      </c>
      <c r="AO117" s="116">
        <f>IFERROR(FIND("R",Table1[[#This Row],[FS_Priority]]),"")</f>
        <v>1</v>
      </c>
    </row>
    <row r="118" spans="1:41" hidden="1" x14ac:dyDescent="0.25">
      <c r="A118" s="48" t="s">
        <v>2823</v>
      </c>
      <c r="B118" s="48" t="s">
        <v>179</v>
      </c>
      <c r="C118" s="48" t="s">
        <v>2823</v>
      </c>
      <c r="D118" s="48" t="b">
        <v>0</v>
      </c>
      <c r="E118" s="48" t="s">
        <v>92</v>
      </c>
      <c r="F118" s="48" t="s">
        <v>2824</v>
      </c>
      <c r="G118" s="48" t="s">
        <v>3126</v>
      </c>
      <c r="H118" s="48" t="s">
        <v>397</v>
      </c>
      <c r="I118" s="48" t="s">
        <v>3090</v>
      </c>
      <c r="J118" s="48" t="s">
        <v>2502</v>
      </c>
      <c r="K118" s="48" t="s">
        <v>2925</v>
      </c>
      <c r="L118" s="48" t="s">
        <v>2477</v>
      </c>
      <c r="M118" s="48" t="s">
        <v>3091</v>
      </c>
      <c r="N118" s="48" t="s">
        <v>179</v>
      </c>
      <c r="O118" s="48" t="s">
        <v>152</v>
      </c>
      <c r="P118" s="48"/>
      <c r="Q118" s="48" t="s">
        <v>2825</v>
      </c>
      <c r="R118" s="48" t="s">
        <v>179</v>
      </c>
      <c r="S118" s="48" t="b">
        <v>0</v>
      </c>
      <c r="T118" s="48"/>
      <c r="U118" s="181"/>
      <c r="V118" s="181">
        <v>43545</v>
      </c>
      <c r="W118" s="48" t="s">
        <v>179</v>
      </c>
      <c r="X118" s="48"/>
      <c r="Y118" s="48"/>
      <c r="Z118" s="48" t="s">
        <v>179</v>
      </c>
      <c r="AA118" s="48"/>
      <c r="AB118" s="48"/>
      <c r="AC118" s="48" t="s">
        <v>179</v>
      </c>
      <c r="AD118" s="48">
        <v>43739</v>
      </c>
      <c r="AE118" s="48" t="s">
        <v>432</v>
      </c>
      <c r="AF118" s="48" t="s">
        <v>3509</v>
      </c>
      <c r="AG118" s="48" t="s">
        <v>2508</v>
      </c>
      <c r="AH118" s="192">
        <v>43795</v>
      </c>
      <c r="AI118" s="200" t="s">
        <v>3433</v>
      </c>
      <c r="AJ118" s="167" t="str">
        <f t="shared" si="1"/>
        <v>FS</v>
      </c>
      <c r="AK118" s="115" t="b">
        <f>ISNUMBER(SEARCH("IRT",Table1[[#This Row],[Current_Status]]))</f>
        <v>0</v>
      </c>
      <c r="AL118" s="116">
        <f>YEAR(Table1[[#This Row],[Project_Initiated]])</f>
        <v>2019</v>
      </c>
      <c r="AM118" s="53">
        <v>44166</v>
      </c>
      <c r="AN118" s="53" t="str">
        <f>IF(AND(Table1[[#This Row],[Completed Date]]&gt;="07/01/2020"+0,Table1[[#This Row],[Completed Date]]&lt;="6/30/2021"+0),"FY 20-21",IF(AND(Table1[[#This Row],[Completed Date]]&gt;="07/01/2019"+0,Table1[[#This Row],[Completed Date]]&lt;="6/30/2020"+0),"FY 19-20",""))</f>
        <v>FY 19-20</v>
      </c>
      <c r="AO118" s="116">
        <f>IFERROR(FIND("R",Table1[[#This Row],[FS_Priority]]),"")</f>
        <v>1</v>
      </c>
    </row>
    <row r="119" spans="1:41" hidden="1" x14ac:dyDescent="0.25">
      <c r="A119" s="48" t="s">
        <v>3209</v>
      </c>
      <c r="B119" s="48" t="s">
        <v>179</v>
      </c>
      <c r="C119" s="48" t="s">
        <v>3209</v>
      </c>
      <c r="D119" s="48" t="b">
        <v>0</v>
      </c>
      <c r="E119" s="48" t="s">
        <v>117</v>
      </c>
      <c r="F119" s="48" t="s">
        <v>3233</v>
      </c>
      <c r="G119" s="48" t="s">
        <v>3480</v>
      </c>
      <c r="H119" s="48" t="s">
        <v>386</v>
      </c>
      <c r="I119" s="48" t="s">
        <v>3234</v>
      </c>
      <c r="J119" s="48" t="s">
        <v>2502</v>
      </c>
      <c r="K119" s="48" t="s">
        <v>2999</v>
      </c>
      <c r="L119" s="48" t="s">
        <v>3414</v>
      </c>
      <c r="M119" s="48" t="s">
        <v>3001</v>
      </c>
      <c r="N119" s="48" t="s">
        <v>179</v>
      </c>
      <c r="O119" s="48" t="s">
        <v>152</v>
      </c>
      <c r="P119" s="48"/>
      <c r="Q119" s="48" t="s">
        <v>153</v>
      </c>
      <c r="R119" s="48" t="s">
        <v>179</v>
      </c>
      <c r="S119" s="48" t="b">
        <v>0</v>
      </c>
      <c r="T119" s="48"/>
      <c r="U119" s="181"/>
      <c r="V119" s="181">
        <v>43628</v>
      </c>
      <c r="W119" s="48" t="s">
        <v>179</v>
      </c>
      <c r="X119" s="48"/>
      <c r="Y119" s="48"/>
      <c r="Z119" s="48" t="s">
        <v>179</v>
      </c>
      <c r="AA119" s="48"/>
      <c r="AB119" s="48"/>
      <c r="AC119" s="48" t="s">
        <v>179</v>
      </c>
      <c r="AD119" s="48"/>
      <c r="AE119" s="48" t="s">
        <v>432</v>
      </c>
      <c r="AF119" s="48" t="s">
        <v>3480</v>
      </c>
      <c r="AG119" s="48" t="s">
        <v>2507</v>
      </c>
      <c r="AH119" s="192">
        <v>43795</v>
      </c>
      <c r="AI119" s="200" t="s">
        <v>3370</v>
      </c>
      <c r="AJ119" s="167" t="str">
        <f t="shared" si="1"/>
        <v>FS</v>
      </c>
      <c r="AK119" s="115" t="b">
        <f>ISNUMBER(SEARCH("IRT",Table1[[#This Row],[Current_Status]]))</f>
        <v>0</v>
      </c>
      <c r="AL119" s="116">
        <f>YEAR(Table1[[#This Row],[Project_Initiated]])</f>
        <v>2019</v>
      </c>
      <c r="AM119" s="53">
        <v>44166</v>
      </c>
      <c r="AN119" s="53" t="str">
        <f>IF(AND(Table1[[#This Row],[Completed Date]]&gt;="07/01/2020"+0,Table1[[#This Row],[Completed Date]]&lt;="6/30/2021"+0),"FY 20-21",IF(AND(Table1[[#This Row],[Completed Date]]&gt;="07/01/2019"+0,Table1[[#This Row],[Completed Date]]&lt;="6/30/2020"+0),"FY 19-20",""))</f>
        <v>FY 19-20</v>
      </c>
      <c r="AO119" s="116" t="str">
        <f>IFERROR(FIND("R",Table1[[#This Row],[FS_Priority]]),"")</f>
        <v/>
      </c>
    </row>
    <row r="120" spans="1:41" hidden="1" x14ac:dyDescent="0.25">
      <c r="A120" s="48" t="s">
        <v>2471</v>
      </c>
      <c r="B120" s="48" t="s">
        <v>179</v>
      </c>
      <c r="C120" s="48" t="s">
        <v>2471</v>
      </c>
      <c r="D120" s="48" t="b">
        <v>0</v>
      </c>
      <c r="E120" s="48" t="s">
        <v>92</v>
      </c>
      <c r="F120" s="48" t="s">
        <v>2718</v>
      </c>
      <c r="G120" s="48" t="s">
        <v>2945</v>
      </c>
      <c r="H120" s="48" t="s">
        <v>179</v>
      </c>
      <c r="I120" s="48" t="s">
        <v>179</v>
      </c>
      <c r="J120" s="48" t="s">
        <v>2496</v>
      </c>
      <c r="K120" s="48" t="s">
        <v>2925</v>
      </c>
      <c r="L120" s="48" t="s">
        <v>2477</v>
      </c>
      <c r="M120" s="48" t="s">
        <v>2929</v>
      </c>
      <c r="N120" s="48" t="s">
        <v>179</v>
      </c>
      <c r="O120" s="48" t="s">
        <v>152</v>
      </c>
      <c r="P120" s="48"/>
      <c r="Q120" s="48" t="s">
        <v>2737</v>
      </c>
      <c r="R120" s="48" t="s">
        <v>2621</v>
      </c>
      <c r="S120" s="48" t="b">
        <v>0</v>
      </c>
      <c r="T120" s="48"/>
      <c r="U120" s="181"/>
      <c r="V120" s="181">
        <v>43412</v>
      </c>
      <c r="W120" s="48" t="s">
        <v>179</v>
      </c>
      <c r="X120" s="48"/>
      <c r="Y120" s="48"/>
      <c r="Z120" s="48" t="s">
        <v>179</v>
      </c>
      <c r="AA120" s="48"/>
      <c r="AB120" s="48"/>
      <c r="AC120" s="48" t="s">
        <v>3490</v>
      </c>
      <c r="AD120" s="48">
        <v>43560</v>
      </c>
      <c r="AE120" s="48" t="s">
        <v>432</v>
      </c>
      <c r="AF120" s="48" t="s">
        <v>3491</v>
      </c>
      <c r="AG120" s="48" t="s">
        <v>2508</v>
      </c>
      <c r="AH120" s="192">
        <v>43795</v>
      </c>
      <c r="AI120" s="200" t="s">
        <v>3433</v>
      </c>
      <c r="AJ120" s="167" t="str">
        <f t="shared" si="1"/>
        <v>FS</v>
      </c>
      <c r="AK120" s="115" t="b">
        <f>ISNUMBER(SEARCH("IRT",Table1[[#This Row],[Current_Status]]))</f>
        <v>0</v>
      </c>
      <c r="AL120" s="116">
        <f>YEAR(Table1[[#This Row],[Project_Initiated]])</f>
        <v>2018</v>
      </c>
      <c r="AM120" s="53">
        <v>44166</v>
      </c>
      <c r="AN120" s="53" t="str">
        <f>IF(AND(Table1[[#This Row],[Completed Date]]&gt;="07/01/2020"+0,Table1[[#This Row],[Completed Date]]&lt;="6/30/2021"+0),"FY 20-21",IF(AND(Table1[[#This Row],[Completed Date]]&gt;="07/01/2019"+0,Table1[[#This Row],[Completed Date]]&lt;="6/30/2020"+0),"FY 19-20",""))</f>
        <v>FY 19-20</v>
      </c>
      <c r="AO120" s="116">
        <f>IFERROR(FIND("R",Table1[[#This Row],[FS_Priority]]),"")</f>
        <v>1</v>
      </c>
    </row>
    <row r="121" spans="1:41" hidden="1" x14ac:dyDescent="0.25">
      <c r="A121" s="48" t="s">
        <v>2675</v>
      </c>
      <c r="B121" s="48" t="s">
        <v>179</v>
      </c>
      <c r="C121" s="48" t="s">
        <v>2675</v>
      </c>
      <c r="D121" s="48" t="b">
        <v>0</v>
      </c>
      <c r="E121" s="48" t="s">
        <v>3377</v>
      </c>
      <c r="F121" s="48" t="s">
        <v>2731</v>
      </c>
      <c r="G121" s="48" t="s">
        <v>179</v>
      </c>
      <c r="H121" s="48" t="s">
        <v>392</v>
      </c>
      <c r="I121" s="48" t="s">
        <v>3058</v>
      </c>
      <c r="J121" s="48" t="s">
        <v>2496</v>
      </c>
      <c r="K121" s="48" t="s">
        <v>2971</v>
      </c>
      <c r="L121" s="48" t="s">
        <v>2568</v>
      </c>
      <c r="M121" s="48" t="s">
        <v>2972</v>
      </c>
      <c r="N121" s="48" t="s">
        <v>179</v>
      </c>
      <c r="O121" s="48" t="s">
        <v>135</v>
      </c>
      <c r="P121" s="48"/>
      <c r="Q121" s="48" t="s">
        <v>184</v>
      </c>
      <c r="R121" s="48" t="s">
        <v>179</v>
      </c>
      <c r="S121" s="48" t="b">
        <v>0</v>
      </c>
      <c r="T121" s="48"/>
      <c r="U121" s="181"/>
      <c r="V121" s="181">
        <v>43566</v>
      </c>
      <c r="W121" s="48" t="s">
        <v>179</v>
      </c>
      <c r="X121" s="48"/>
      <c r="Y121" s="48"/>
      <c r="Z121" s="48" t="s">
        <v>179</v>
      </c>
      <c r="AA121" s="48"/>
      <c r="AB121" s="48"/>
      <c r="AC121" s="48" t="s">
        <v>2782</v>
      </c>
      <c r="AD121" s="48"/>
      <c r="AE121" s="48" t="s">
        <v>179</v>
      </c>
      <c r="AF121" s="48" t="s">
        <v>179</v>
      </c>
      <c r="AG121" s="48" t="s">
        <v>179</v>
      </c>
      <c r="AH121" s="192">
        <v>43795</v>
      </c>
      <c r="AI121" s="200" t="s">
        <v>3433</v>
      </c>
      <c r="AJ121" s="167" t="str">
        <f t="shared" si="1"/>
        <v>FS</v>
      </c>
      <c r="AK121" s="115" t="b">
        <f>ISNUMBER(SEARCH("IRT",Table1[[#This Row],[Current_Status]]))</f>
        <v>0</v>
      </c>
      <c r="AL121" s="116">
        <f>YEAR(Table1[[#This Row],[Project_Initiated]])</f>
        <v>2019</v>
      </c>
      <c r="AM121" s="53">
        <v>44166</v>
      </c>
      <c r="AN121" s="53" t="str">
        <f>IF(AND(Table1[[#This Row],[Completed Date]]&gt;="07/01/2020"+0,Table1[[#This Row],[Completed Date]]&lt;="6/30/2021"+0),"FY 20-21",IF(AND(Table1[[#This Row],[Completed Date]]&gt;="07/01/2019"+0,Table1[[#This Row],[Completed Date]]&lt;="6/30/2020"+0),"FY 19-20",""))</f>
        <v>FY 19-20</v>
      </c>
      <c r="AO121" s="116" t="str">
        <f>IFERROR(FIND("R",Table1[[#This Row],[FS_Priority]]),"")</f>
        <v/>
      </c>
    </row>
    <row r="122" spans="1:41" hidden="1" x14ac:dyDescent="0.25">
      <c r="A122" s="48" t="s">
        <v>3155</v>
      </c>
      <c r="B122" s="48" t="s">
        <v>179</v>
      </c>
      <c r="C122" s="48" t="s">
        <v>3155</v>
      </c>
      <c r="D122" s="48" t="b">
        <v>0</v>
      </c>
      <c r="E122" s="48" t="s">
        <v>43</v>
      </c>
      <c r="F122" s="48" t="s">
        <v>3269</v>
      </c>
      <c r="G122" s="48" t="s">
        <v>179</v>
      </c>
      <c r="H122" s="48" t="s">
        <v>246</v>
      </c>
      <c r="I122" s="48" t="s">
        <v>3270</v>
      </c>
      <c r="J122" s="48" t="s">
        <v>2496</v>
      </c>
      <c r="K122" s="48" t="s">
        <v>2868</v>
      </c>
      <c r="L122" s="48" t="s">
        <v>2477</v>
      </c>
      <c r="M122" s="48" t="s">
        <v>3027</v>
      </c>
      <c r="N122" s="48" t="s">
        <v>179</v>
      </c>
      <c r="O122" s="48" t="s">
        <v>135</v>
      </c>
      <c r="P122" s="48"/>
      <c r="Q122" s="48" t="s">
        <v>200</v>
      </c>
      <c r="R122" s="48" t="s">
        <v>179</v>
      </c>
      <c r="S122" s="48" t="b">
        <v>0</v>
      </c>
      <c r="T122" s="48"/>
      <c r="U122" s="181"/>
      <c r="V122" s="181">
        <v>43665</v>
      </c>
      <c r="W122" s="48" t="s">
        <v>179</v>
      </c>
      <c r="X122" s="48"/>
      <c r="Y122" s="48"/>
      <c r="Z122" s="48" t="s">
        <v>179</v>
      </c>
      <c r="AA122" s="48"/>
      <c r="AB122" s="48"/>
      <c r="AC122" s="48" t="s">
        <v>3500</v>
      </c>
      <c r="AD122" s="48"/>
      <c r="AE122" s="48" t="s">
        <v>135</v>
      </c>
      <c r="AF122" s="48" t="s">
        <v>179</v>
      </c>
      <c r="AG122" s="48" t="s">
        <v>179</v>
      </c>
      <c r="AH122" s="192">
        <v>43795</v>
      </c>
      <c r="AI122" s="200" t="s">
        <v>3370</v>
      </c>
      <c r="AJ122" s="167" t="str">
        <f t="shared" si="1"/>
        <v>FS</v>
      </c>
      <c r="AK122" s="115" t="b">
        <f>ISNUMBER(SEARCH("IRT",Table1[[#This Row],[Current_Status]]))</f>
        <v>0</v>
      </c>
      <c r="AL122" s="116">
        <f>YEAR(Table1[[#This Row],[Project_Initiated]])</f>
        <v>2019</v>
      </c>
      <c r="AM122" s="53">
        <v>44166</v>
      </c>
      <c r="AN122" s="53" t="str">
        <f>IF(AND(Table1[[#This Row],[Completed Date]]&gt;="07/01/2020"+0,Table1[[#This Row],[Completed Date]]&lt;="6/30/2021"+0),"FY 20-21",IF(AND(Table1[[#This Row],[Completed Date]]&gt;="07/01/2019"+0,Table1[[#This Row],[Completed Date]]&lt;="6/30/2020"+0),"FY 19-20",""))</f>
        <v>FY 19-20</v>
      </c>
      <c r="AO122" s="116" t="str">
        <f>IFERROR(FIND("R",Table1[[#This Row],[FS_Priority]]),"")</f>
        <v/>
      </c>
    </row>
    <row r="123" spans="1:41" hidden="1" x14ac:dyDescent="0.25">
      <c r="A123" s="48" t="s">
        <v>3174</v>
      </c>
      <c r="B123" s="48" t="s">
        <v>179</v>
      </c>
      <c r="C123" s="48" t="s">
        <v>3174</v>
      </c>
      <c r="D123" s="48" t="b">
        <v>0</v>
      </c>
      <c r="E123" s="48" t="s">
        <v>86</v>
      </c>
      <c r="F123" s="48" t="s">
        <v>3311</v>
      </c>
      <c r="G123" s="48" t="s">
        <v>179</v>
      </c>
      <c r="H123" s="48" t="s">
        <v>835</v>
      </c>
      <c r="I123" s="48" t="s">
        <v>3312</v>
      </c>
      <c r="J123" s="48" t="s">
        <v>2496</v>
      </c>
      <c r="K123" s="48" t="s">
        <v>4024</v>
      </c>
      <c r="L123" s="48" t="s">
        <v>257</v>
      </c>
      <c r="M123" s="48" t="s">
        <v>2916</v>
      </c>
      <c r="N123" s="48" t="s">
        <v>179</v>
      </c>
      <c r="O123" s="48" t="s">
        <v>135</v>
      </c>
      <c r="P123" s="48"/>
      <c r="Q123" s="48" t="s">
        <v>207</v>
      </c>
      <c r="R123" s="48" t="s">
        <v>179</v>
      </c>
      <c r="S123" s="48" t="b">
        <v>0</v>
      </c>
      <c r="T123" s="48"/>
      <c r="U123" s="181"/>
      <c r="V123" s="181">
        <v>43692</v>
      </c>
      <c r="W123" s="48" t="s">
        <v>179</v>
      </c>
      <c r="X123" s="48"/>
      <c r="Y123" s="48"/>
      <c r="Z123" s="48" t="s">
        <v>179</v>
      </c>
      <c r="AA123" s="48"/>
      <c r="AB123" s="48"/>
      <c r="AC123" s="48" t="s">
        <v>3500</v>
      </c>
      <c r="AD123" s="48"/>
      <c r="AE123" s="48" t="s">
        <v>135</v>
      </c>
      <c r="AF123" s="48" t="s">
        <v>179</v>
      </c>
      <c r="AG123" s="48" t="s">
        <v>179</v>
      </c>
      <c r="AH123" s="192">
        <v>43795</v>
      </c>
      <c r="AI123" s="200" t="s">
        <v>3370</v>
      </c>
      <c r="AJ123" s="167" t="str">
        <f t="shared" si="1"/>
        <v>FS</v>
      </c>
      <c r="AK123" s="115" t="b">
        <f>ISNUMBER(SEARCH("IRT",Table1[[#This Row],[Current_Status]]))</f>
        <v>0</v>
      </c>
      <c r="AL123" s="116">
        <f>YEAR(Table1[[#This Row],[Project_Initiated]])</f>
        <v>2019</v>
      </c>
      <c r="AM123" s="53">
        <v>44166</v>
      </c>
      <c r="AN123" s="53" t="str">
        <f>IF(AND(Table1[[#This Row],[Completed Date]]&gt;="07/01/2020"+0,Table1[[#This Row],[Completed Date]]&lt;="6/30/2021"+0),"FY 20-21",IF(AND(Table1[[#This Row],[Completed Date]]&gt;="07/01/2019"+0,Table1[[#This Row],[Completed Date]]&lt;="6/30/2020"+0),"FY 19-20",""))</f>
        <v>FY 19-20</v>
      </c>
      <c r="AO123" s="116" t="str">
        <f>IFERROR(FIND("R",Table1[[#This Row],[FS_Priority]]),"")</f>
        <v/>
      </c>
    </row>
    <row r="124" spans="1:41" hidden="1" x14ac:dyDescent="0.25">
      <c r="A124" s="48" t="s">
        <v>2684</v>
      </c>
      <c r="B124" s="48" t="s">
        <v>179</v>
      </c>
      <c r="C124" s="48" t="s">
        <v>2684</v>
      </c>
      <c r="D124" s="48" t="b">
        <v>0</v>
      </c>
      <c r="E124" s="48" t="s">
        <v>3399</v>
      </c>
      <c r="F124" s="48" t="s">
        <v>2747</v>
      </c>
      <c r="G124" s="48" t="s">
        <v>179</v>
      </c>
      <c r="H124" s="48" t="s">
        <v>396</v>
      </c>
      <c r="I124" s="48" t="s">
        <v>3066</v>
      </c>
      <c r="J124" s="48" t="s">
        <v>2502</v>
      </c>
      <c r="K124" s="48" t="s">
        <v>3010</v>
      </c>
      <c r="L124" s="48" t="s">
        <v>373</v>
      </c>
      <c r="M124" s="48" t="s">
        <v>3015</v>
      </c>
      <c r="N124" s="48" t="s">
        <v>179</v>
      </c>
      <c r="O124" s="48" t="s">
        <v>135</v>
      </c>
      <c r="P124" s="48"/>
      <c r="Q124" s="48" t="s">
        <v>200</v>
      </c>
      <c r="R124" s="48" t="s">
        <v>179</v>
      </c>
      <c r="S124" s="48" t="b">
        <v>0</v>
      </c>
      <c r="T124" s="48"/>
      <c r="U124" s="181"/>
      <c r="V124" s="181">
        <v>43539</v>
      </c>
      <c r="W124" s="48" t="s">
        <v>179</v>
      </c>
      <c r="X124" s="48"/>
      <c r="Y124" s="48"/>
      <c r="Z124" s="48" t="s">
        <v>179</v>
      </c>
      <c r="AA124" s="48"/>
      <c r="AB124" s="48"/>
      <c r="AC124" s="48" t="s">
        <v>3774</v>
      </c>
      <c r="AD124" s="48"/>
      <c r="AE124" s="48" t="s">
        <v>179</v>
      </c>
      <c r="AF124" s="48" t="s">
        <v>179</v>
      </c>
      <c r="AG124" s="48" t="s">
        <v>179</v>
      </c>
      <c r="AH124" s="192">
        <v>43805</v>
      </c>
      <c r="AI124" s="200" t="s">
        <v>3433</v>
      </c>
      <c r="AJ124" s="167" t="str">
        <f t="shared" si="1"/>
        <v>FS</v>
      </c>
      <c r="AK124" s="115" t="b">
        <f>ISNUMBER(SEARCH("IRT",Table1[[#This Row],[Current_Status]]))</f>
        <v>0</v>
      </c>
      <c r="AL124" s="116">
        <f>YEAR(Table1[[#This Row],[Project_Initiated]])</f>
        <v>2019</v>
      </c>
      <c r="AM124" s="53">
        <v>44166</v>
      </c>
      <c r="AN124" s="53" t="str">
        <f>IF(AND(Table1[[#This Row],[Completed Date]]&gt;="07/01/2020"+0,Table1[[#This Row],[Completed Date]]&lt;="6/30/2021"+0),"FY 20-21",IF(AND(Table1[[#This Row],[Completed Date]]&gt;="07/01/2019"+0,Table1[[#This Row],[Completed Date]]&lt;="6/30/2020"+0),"FY 19-20",""))</f>
        <v>FY 19-20</v>
      </c>
      <c r="AO124" s="116" t="str">
        <f>IFERROR(FIND("R",Table1[[#This Row],[FS_Priority]]),"")</f>
        <v/>
      </c>
    </row>
    <row r="125" spans="1:41" hidden="1" x14ac:dyDescent="0.25">
      <c r="A125" s="48" t="s">
        <v>3756</v>
      </c>
      <c r="B125" s="48" t="s">
        <v>179</v>
      </c>
      <c r="C125" s="48" t="s">
        <v>3756</v>
      </c>
      <c r="D125" s="48" t="b">
        <v>0</v>
      </c>
      <c r="E125" s="48" t="s">
        <v>118</v>
      </c>
      <c r="F125" s="48" t="s">
        <v>3757</v>
      </c>
      <c r="G125" s="48" t="s">
        <v>179</v>
      </c>
      <c r="H125" s="48" t="s">
        <v>179</v>
      </c>
      <c r="I125" s="48" t="s">
        <v>2955</v>
      </c>
      <c r="J125" s="48" t="s">
        <v>2496</v>
      </c>
      <c r="K125" s="48" t="s">
        <v>3406</v>
      </c>
      <c r="L125" s="48" t="s">
        <v>370</v>
      </c>
      <c r="M125" s="48" t="s">
        <v>3007</v>
      </c>
      <c r="N125" s="48" t="s">
        <v>179</v>
      </c>
      <c r="O125" s="48" t="s">
        <v>135</v>
      </c>
      <c r="P125" s="48"/>
      <c r="Q125" s="48" t="s">
        <v>3562</v>
      </c>
      <c r="R125" s="48" t="s">
        <v>179</v>
      </c>
      <c r="S125" s="48" t="b">
        <v>0</v>
      </c>
      <c r="T125" s="48"/>
      <c r="U125" s="181"/>
      <c r="V125" s="181">
        <v>43733</v>
      </c>
      <c r="W125" s="48" t="s">
        <v>179</v>
      </c>
      <c r="X125" s="48"/>
      <c r="Y125" s="48"/>
      <c r="Z125" s="48" t="s">
        <v>179</v>
      </c>
      <c r="AA125" s="48"/>
      <c r="AB125" s="48"/>
      <c r="AC125" s="48" t="s">
        <v>179</v>
      </c>
      <c r="AD125" s="48"/>
      <c r="AE125" s="48" t="s">
        <v>135</v>
      </c>
      <c r="AF125" s="48" t="s">
        <v>179</v>
      </c>
      <c r="AG125" s="48" t="s">
        <v>179</v>
      </c>
      <c r="AH125" s="192">
        <v>43810</v>
      </c>
      <c r="AI125" s="200" t="s">
        <v>3448</v>
      </c>
      <c r="AJ125" s="167" t="str">
        <f t="shared" si="1"/>
        <v>FS</v>
      </c>
      <c r="AK125" s="115" t="b">
        <f>ISNUMBER(SEARCH("IRT",Table1[[#This Row],[Current_Status]]))</f>
        <v>0</v>
      </c>
      <c r="AL125" s="116">
        <f>YEAR(Table1[[#This Row],[Project_Initiated]])</f>
        <v>2019</v>
      </c>
      <c r="AM125" s="53">
        <v>44166</v>
      </c>
      <c r="AN125" s="53" t="str">
        <f>IF(AND(Table1[[#This Row],[Completed Date]]&gt;="07/01/2020"+0,Table1[[#This Row],[Completed Date]]&lt;="6/30/2021"+0),"FY 20-21",IF(AND(Table1[[#This Row],[Completed Date]]&gt;="07/01/2019"+0,Table1[[#This Row],[Completed Date]]&lt;="6/30/2020"+0),"FY 19-20",""))</f>
        <v>FY 19-20</v>
      </c>
      <c r="AO125" s="116" t="str">
        <f>IFERROR(FIND("R",Table1[[#This Row],[FS_Priority]]),"")</f>
        <v/>
      </c>
    </row>
    <row r="126" spans="1:41" hidden="1" x14ac:dyDescent="0.25">
      <c r="A126" s="48" t="s">
        <v>3563</v>
      </c>
      <c r="B126" s="48" t="s">
        <v>179</v>
      </c>
      <c r="C126" s="48" t="s">
        <v>3563</v>
      </c>
      <c r="D126" s="48" t="b">
        <v>0</v>
      </c>
      <c r="E126" s="48" t="s">
        <v>43</v>
      </c>
      <c r="F126" s="48" t="s">
        <v>3564</v>
      </c>
      <c r="G126" s="48" t="s">
        <v>179</v>
      </c>
      <c r="H126" s="48" t="s">
        <v>179</v>
      </c>
      <c r="I126" s="48" t="s">
        <v>2625</v>
      </c>
      <c r="J126" s="48" t="s">
        <v>2496</v>
      </c>
      <c r="K126" s="48" t="s">
        <v>2868</v>
      </c>
      <c r="L126" s="48" t="s">
        <v>2477</v>
      </c>
      <c r="M126" s="48" t="s">
        <v>2872</v>
      </c>
      <c r="N126" s="48" t="s">
        <v>179</v>
      </c>
      <c r="O126" s="48" t="s">
        <v>135</v>
      </c>
      <c r="P126" s="48"/>
      <c r="Q126" s="48" t="s">
        <v>3562</v>
      </c>
      <c r="R126" s="48" t="s">
        <v>179</v>
      </c>
      <c r="S126" s="48" t="b">
        <v>0</v>
      </c>
      <c r="T126" s="48"/>
      <c r="U126" s="181"/>
      <c r="V126" s="181">
        <v>43742</v>
      </c>
      <c r="W126" s="48" t="s">
        <v>179</v>
      </c>
      <c r="X126" s="48"/>
      <c r="Y126" s="48"/>
      <c r="Z126" s="48" t="s">
        <v>179</v>
      </c>
      <c r="AA126" s="48"/>
      <c r="AB126" s="48"/>
      <c r="AC126" s="48" t="s">
        <v>179</v>
      </c>
      <c r="AD126" s="48"/>
      <c r="AE126" s="48" t="s">
        <v>135</v>
      </c>
      <c r="AF126" s="48" t="s">
        <v>179</v>
      </c>
      <c r="AG126" s="48" t="s">
        <v>179</v>
      </c>
      <c r="AH126" s="192">
        <v>43810</v>
      </c>
      <c r="AI126" s="200" t="s">
        <v>3448</v>
      </c>
      <c r="AJ126" s="167" t="str">
        <f t="shared" si="1"/>
        <v>FS</v>
      </c>
      <c r="AK126" s="115" t="b">
        <f>ISNUMBER(SEARCH("IRT",Table1[[#This Row],[Current_Status]]))</f>
        <v>0</v>
      </c>
      <c r="AL126" s="116">
        <f>YEAR(Table1[[#This Row],[Project_Initiated]])</f>
        <v>2019</v>
      </c>
      <c r="AM126" s="53">
        <v>44166</v>
      </c>
      <c r="AN126" s="53" t="str">
        <f>IF(AND(Table1[[#This Row],[Completed Date]]&gt;="07/01/2020"+0,Table1[[#This Row],[Completed Date]]&lt;="6/30/2021"+0),"FY 20-21",IF(AND(Table1[[#This Row],[Completed Date]]&gt;="07/01/2019"+0,Table1[[#This Row],[Completed Date]]&lt;="6/30/2020"+0),"FY 19-20",""))</f>
        <v>FY 19-20</v>
      </c>
      <c r="AO126" s="116" t="str">
        <f>IFERROR(FIND("R",Table1[[#This Row],[FS_Priority]]),"")</f>
        <v/>
      </c>
    </row>
    <row r="127" spans="1:41" hidden="1" x14ac:dyDescent="0.25">
      <c r="A127" s="48" t="s">
        <v>3560</v>
      </c>
      <c r="B127" s="48" t="s">
        <v>179</v>
      </c>
      <c r="C127" s="48" t="s">
        <v>3560</v>
      </c>
      <c r="D127" s="48" t="b">
        <v>0</v>
      </c>
      <c r="E127" s="48" t="s">
        <v>43</v>
      </c>
      <c r="F127" s="48" t="s">
        <v>3561</v>
      </c>
      <c r="G127" s="48" t="s">
        <v>179</v>
      </c>
      <c r="H127" s="48" t="s">
        <v>179</v>
      </c>
      <c r="I127" s="48" t="s">
        <v>2625</v>
      </c>
      <c r="J127" s="48" t="s">
        <v>2496</v>
      </c>
      <c r="K127" s="48" t="s">
        <v>2868</v>
      </c>
      <c r="L127" s="48" t="s">
        <v>2477</v>
      </c>
      <c r="M127" s="48" t="s">
        <v>2871</v>
      </c>
      <c r="N127" s="48" t="s">
        <v>179</v>
      </c>
      <c r="O127" s="48" t="s">
        <v>135</v>
      </c>
      <c r="P127" s="48"/>
      <c r="Q127" s="48" t="s">
        <v>3562</v>
      </c>
      <c r="R127" s="48" t="s">
        <v>179</v>
      </c>
      <c r="S127" s="48" t="b">
        <v>0</v>
      </c>
      <c r="T127" s="48"/>
      <c r="U127" s="181"/>
      <c r="V127" s="181">
        <v>43749</v>
      </c>
      <c r="W127" s="48" t="s">
        <v>179</v>
      </c>
      <c r="X127" s="48"/>
      <c r="Y127" s="48"/>
      <c r="Z127" s="48" t="s">
        <v>179</v>
      </c>
      <c r="AA127" s="48"/>
      <c r="AB127" s="48"/>
      <c r="AC127" s="48" t="s">
        <v>179</v>
      </c>
      <c r="AD127" s="48"/>
      <c r="AE127" s="48" t="s">
        <v>432</v>
      </c>
      <c r="AF127" s="48" t="s">
        <v>3850</v>
      </c>
      <c r="AG127" s="48" t="s">
        <v>179</v>
      </c>
      <c r="AH127" s="192">
        <v>43810</v>
      </c>
      <c r="AI127" s="200" t="s">
        <v>3448</v>
      </c>
      <c r="AJ127" s="167" t="str">
        <f t="shared" si="1"/>
        <v>FS</v>
      </c>
      <c r="AK127" s="115" t="b">
        <f>ISNUMBER(SEARCH("IRT",Table1[[#This Row],[Current_Status]]))</f>
        <v>0</v>
      </c>
      <c r="AL127" s="116">
        <f>YEAR(Table1[[#This Row],[Project_Initiated]])</f>
        <v>2019</v>
      </c>
      <c r="AM127" s="53">
        <v>44166</v>
      </c>
      <c r="AN127" s="53" t="str">
        <f>IF(AND(Table1[[#This Row],[Completed Date]]&gt;="07/01/2020"+0,Table1[[#This Row],[Completed Date]]&lt;="6/30/2021"+0),"FY 20-21",IF(AND(Table1[[#This Row],[Completed Date]]&gt;="07/01/2019"+0,Table1[[#This Row],[Completed Date]]&lt;="6/30/2020"+0),"FY 19-20",""))</f>
        <v>FY 19-20</v>
      </c>
      <c r="AO127" s="116" t="str">
        <f>IFERROR(FIND("R",Table1[[#This Row],[FS_Priority]]),"")</f>
        <v/>
      </c>
    </row>
    <row r="128" spans="1:41" hidden="1" x14ac:dyDescent="0.25">
      <c r="A128" s="48" t="s">
        <v>3156</v>
      </c>
      <c r="B128" s="48" t="s">
        <v>179</v>
      </c>
      <c r="C128" s="48" t="s">
        <v>3156</v>
      </c>
      <c r="D128" s="48" t="b">
        <v>0</v>
      </c>
      <c r="E128" s="48" t="s">
        <v>43</v>
      </c>
      <c r="F128" s="48" t="s">
        <v>3271</v>
      </c>
      <c r="G128" s="48" t="s">
        <v>179</v>
      </c>
      <c r="H128" s="48" t="s">
        <v>246</v>
      </c>
      <c r="I128" s="48" t="s">
        <v>3272</v>
      </c>
      <c r="J128" s="48" t="s">
        <v>2496</v>
      </c>
      <c r="K128" s="48" t="s">
        <v>2868</v>
      </c>
      <c r="L128" s="48" t="s">
        <v>2477</v>
      </c>
      <c r="M128" s="48" t="s">
        <v>3027</v>
      </c>
      <c r="N128" s="48" t="s">
        <v>179</v>
      </c>
      <c r="O128" s="48" t="s">
        <v>135</v>
      </c>
      <c r="P128" s="48"/>
      <c r="Q128" s="48" t="s">
        <v>153</v>
      </c>
      <c r="R128" s="48" t="s">
        <v>179</v>
      </c>
      <c r="S128" s="48" t="b">
        <v>0</v>
      </c>
      <c r="T128" s="48"/>
      <c r="U128" s="181"/>
      <c r="V128" s="181">
        <v>43665</v>
      </c>
      <c r="W128" s="48" t="s">
        <v>179</v>
      </c>
      <c r="X128" s="48"/>
      <c r="Y128" s="48"/>
      <c r="Z128" s="48" t="s">
        <v>179</v>
      </c>
      <c r="AA128" s="48"/>
      <c r="AB128" s="48"/>
      <c r="AC128" s="48" t="s">
        <v>3819</v>
      </c>
      <c r="AD128" s="48"/>
      <c r="AE128" s="48" t="s">
        <v>135</v>
      </c>
      <c r="AF128" s="48" t="s">
        <v>179</v>
      </c>
      <c r="AG128" s="48" t="s">
        <v>179</v>
      </c>
      <c r="AH128" s="192">
        <v>43811</v>
      </c>
      <c r="AI128" s="200" t="s">
        <v>3370</v>
      </c>
      <c r="AJ128" s="167" t="str">
        <f t="shared" si="1"/>
        <v>FS</v>
      </c>
      <c r="AK128" s="115" t="b">
        <f>ISNUMBER(SEARCH("IRT",Table1[[#This Row],[Current_Status]]))</f>
        <v>0</v>
      </c>
      <c r="AL128" s="116">
        <f>YEAR(Table1[[#This Row],[Project_Initiated]])</f>
        <v>2019</v>
      </c>
      <c r="AM128" s="53">
        <v>44166</v>
      </c>
      <c r="AN128" s="53" t="str">
        <f>IF(AND(Table1[[#This Row],[Completed Date]]&gt;="07/01/2020"+0,Table1[[#This Row],[Completed Date]]&lt;="6/30/2021"+0),"FY 20-21",IF(AND(Table1[[#This Row],[Completed Date]]&gt;="07/01/2019"+0,Table1[[#This Row],[Completed Date]]&lt;="6/30/2020"+0),"FY 19-20",""))</f>
        <v>FY 19-20</v>
      </c>
      <c r="AO128" s="116" t="str">
        <f>IFERROR(FIND("R",Table1[[#This Row],[FS_Priority]]),"")</f>
        <v/>
      </c>
    </row>
    <row r="129" spans="1:41" hidden="1" x14ac:dyDescent="0.25">
      <c r="A129" s="48" t="s">
        <v>3361</v>
      </c>
      <c r="B129" s="48" t="s">
        <v>179</v>
      </c>
      <c r="C129" s="48" t="s">
        <v>3361</v>
      </c>
      <c r="D129" s="48" t="b">
        <v>0</v>
      </c>
      <c r="E129" s="48" t="s">
        <v>3399</v>
      </c>
      <c r="F129" s="48" t="s">
        <v>3387</v>
      </c>
      <c r="G129" s="48" t="s">
        <v>3388</v>
      </c>
      <c r="H129" s="48" t="s">
        <v>228</v>
      </c>
      <c r="I129" s="48" t="s">
        <v>2851</v>
      </c>
      <c r="J129" s="48" t="s">
        <v>2503</v>
      </c>
      <c r="K129" s="48" t="s">
        <v>3010</v>
      </c>
      <c r="L129" s="48" t="s">
        <v>373</v>
      </c>
      <c r="M129" s="48" t="s">
        <v>3389</v>
      </c>
      <c r="N129" s="48" t="s">
        <v>179</v>
      </c>
      <c r="O129" s="48" t="s">
        <v>152</v>
      </c>
      <c r="P129" s="48"/>
      <c r="Q129" s="48" t="s">
        <v>3420</v>
      </c>
      <c r="R129" s="48" t="s">
        <v>179</v>
      </c>
      <c r="S129" s="48" t="b">
        <v>0</v>
      </c>
      <c r="T129" s="48"/>
      <c r="U129" s="181"/>
      <c r="V129" s="181">
        <v>43689</v>
      </c>
      <c r="W129" s="48" t="s">
        <v>179</v>
      </c>
      <c r="X129" s="48"/>
      <c r="Y129" s="48"/>
      <c r="Z129" s="48" t="s">
        <v>179</v>
      </c>
      <c r="AA129" s="48"/>
      <c r="AB129" s="48"/>
      <c r="AC129" s="48" t="s">
        <v>3779</v>
      </c>
      <c r="AD129" s="48">
        <v>43740</v>
      </c>
      <c r="AE129" s="48" t="s">
        <v>148</v>
      </c>
      <c r="AF129" s="48" t="s">
        <v>3539</v>
      </c>
      <c r="AG129" s="48" t="s">
        <v>2508</v>
      </c>
      <c r="AH129" s="192">
        <v>43812</v>
      </c>
      <c r="AI129" s="200" t="s">
        <v>3439</v>
      </c>
      <c r="AJ129" s="167" t="str">
        <f t="shared" si="1"/>
        <v>FS</v>
      </c>
      <c r="AK129" s="115" t="b">
        <f>ISNUMBER(SEARCH("IRT",Table1[[#This Row],[Current_Status]]))</f>
        <v>0</v>
      </c>
      <c r="AL129" s="116">
        <f>YEAR(Table1[[#This Row],[Project_Initiated]])</f>
        <v>2019</v>
      </c>
      <c r="AM129" s="53">
        <v>44166</v>
      </c>
      <c r="AN129" s="53" t="str">
        <f>IF(AND(Table1[[#This Row],[Completed Date]]&gt;="07/01/2020"+0,Table1[[#This Row],[Completed Date]]&lt;="6/30/2021"+0),"FY 20-21",IF(AND(Table1[[#This Row],[Completed Date]]&gt;="07/01/2019"+0,Table1[[#This Row],[Completed Date]]&lt;="6/30/2020"+0),"FY 19-20",""))</f>
        <v>FY 19-20</v>
      </c>
      <c r="AO129" s="116" t="str">
        <f>IFERROR(FIND("R",Table1[[#This Row],[FS_Priority]]),"")</f>
        <v/>
      </c>
    </row>
    <row r="130" spans="1:41" hidden="1" x14ac:dyDescent="0.25">
      <c r="A130" s="48" t="s">
        <v>3668</v>
      </c>
      <c r="B130" s="48" t="s">
        <v>179</v>
      </c>
      <c r="C130" s="48" t="s">
        <v>3668</v>
      </c>
      <c r="D130" s="48" t="b">
        <v>0</v>
      </c>
      <c r="E130" s="48" t="s">
        <v>92</v>
      </c>
      <c r="F130" s="48" t="s">
        <v>3657</v>
      </c>
      <c r="G130" s="48" t="s">
        <v>179</v>
      </c>
      <c r="H130" s="48" t="s">
        <v>179</v>
      </c>
      <c r="I130" s="48" t="s">
        <v>3658</v>
      </c>
      <c r="J130" s="48" t="s">
        <v>2502</v>
      </c>
      <c r="K130" s="48" t="s">
        <v>2925</v>
      </c>
      <c r="L130" s="48" t="s">
        <v>2477</v>
      </c>
      <c r="M130" s="48" t="s">
        <v>2935</v>
      </c>
      <c r="N130" s="48" t="s">
        <v>2937</v>
      </c>
      <c r="O130" s="48" t="s">
        <v>135</v>
      </c>
      <c r="P130" s="48"/>
      <c r="Q130" s="48" t="s">
        <v>195</v>
      </c>
      <c r="R130" s="48" t="s">
        <v>179</v>
      </c>
      <c r="S130" s="48" t="b">
        <v>1</v>
      </c>
      <c r="T130" s="48"/>
      <c r="U130" s="181"/>
      <c r="V130" s="181">
        <v>43794</v>
      </c>
      <c r="W130" s="48" t="s">
        <v>179</v>
      </c>
      <c r="X130" s="48"/>
      <c r="Y130" s="48"/>
      <c r="Z130" s="48" t="s">
        <v>179</v>
      </c>
      <c r="AA130" s="48"/>
      <c r="AB130" s="48"/>
      <c r="AC130" s="48" t="s">
        <v>3786</v>
      </c>
      <c r="AD130" s="48"/>
      <c r="AE130" s="48" t="s">
        <v>135</v>
      </c>
      <c r="AF130" s="48" t="s">
        <v>179</v>
      </c>
      <c r="AG130" s="48" t="s">
        <v>179</v>
      </c>
      <c r="AH130" s="192">
        <v>43812</v>
      </c>
      <c r="AI130" s="200" t="s">
        <v>3448</v>
      </c>
      <c r="AJ130" s="167" t="str">
        <f t="shared" ref="AJ130:AJ193" si="2">IF(LEN(A130)&gt;6,"FS","PD&amp;C")</f>
        <v>FS</v>
      </c>
      <c r="AK130" s="115" t="b">
        <f>ISNUMBER(SEARCH("IRT",Table1[[#This Row],[Current_Status]]))</f>
        <v>0</v>
      </c>
      <c r="AL130" s="116">
        <f>YEAR(Table1[[#This Row],[Project_Initiated]])</f>
        <v>2019</v>
      </c>
      <c r="AM130" s="53">
        <v>44166</v>
      </c>
      <c r="AN130" s="53" t="str">
        <f>IF(AND(Table1[[#This Row],[Completed Date]]&gt;="07/01/2020"+0,Table1[[#This Row],[Completed Date]]&lt;="6/30/2021"+0),"FY 20-21",IF(AND(Table1[[#This Row],[Completed Date]]&gt;="07/01/2019"+0,Table1[[#This Row],[Completed Date]]&lt;="6/30/2020"+0),"FY 19-20",""))</f>
        <v>FY 19-20</v>
      </c>
      <c r="AO130" s="116" t="str">
        <f>IFERROR(FIND("R",Table1[[#This Row],[FS_Priority]]),"")</f>
        <v/>
      </c>
    </row>
    <row r="131" spans="1:41" hidden="1" x14ac:dyDescent="0.25">
      <c r="A131" s="48" t="s">
        <v>3656</v>
      </c>
      <c r="B131" s="48" t="s">
        <v>179</v>
      </c>
      <c r="C131" s="48" t="s">
        <v>3656</v>
      </c>
      <c r="D131" s="48" t="b">
        <v>0</v>
      </c>
      <c r="E131" s="48" t="s">
        <v>92</v>
      </c>
      <c r="F131" s="48" t="s">
        <v>3657</v>
      </c>
      <c r="G131" s="48" t="s">
        <v>179</v>
      </c>
      <c r="H131" s="48" t="s">
        <v>179</v>
      </c>
      <c r="I131" s="48" t="s">
        <v>3658</v>
      </c>
      <c r="J131" s="48" t="s">
        <v>2502</v>
      </c>
      <c r="K131" s="48" t="s">
        <v>2925</v>
      </c>
      <c r="L131" s="48" t="s">
        <v>2477</v>
      </c>
      <c r="M131" s="48" t="s">
        <v>2935</v>
      </c>
      <c r="N131" s="48" t="s">
        <v>2937</v>
      </c>
      <c r="O131" s="48" t="s">
        <v>135</v>
      </c>
      <c r="P131" s="48"/>
      <c r="Q131" s="48" t="s">
        <v>187</v>
      </c>
      <c r="R131" s="48" t="s">
        <v>179</v>
      </c>
      <c r="S131" s="48" t="b">
        <v>1</v>
      </c>
      <c r="T131" s="48"/>
      <c r="U131" s="181"/>
      <c r="V131" s="181">
        <v>43794</v>
      </c>
      <c r="W131" s="48" t="s">
        <v>179</v>
      </c>
      <c r="X131" s="48"/>
      <c r="Y131" s="48"/>
      <c r="Z131" s="48" t="s">
        <v>179</v>
      </c>
      <c r="AA131" s="48"/>
      <c r="AB131" s="48"/>
      <c r="AC131" s="48" t="s">
        <v>3786</v>
      </c>
      <c r="AD131" s="48"/>
      <c r="AE131" s="48" t="s">
        <v>135</v>
      </c>
      <c r="AF131" s="48" t="s">
        <v>179</v>
      </c>
      <c r="AG131" s="48" t="s">
        <v>179</v>
      </c>
      <c r="AH131" s="192">
        <v>43812</v>
      </c>
      <c r="AI131" s="200" t="s">
        <v>3448</v>
      </c>
      <c r="AJ131" s="167" t="str">
        <f t="shared" si="2"/>
        <v>FS</v>
      </c>
      <c r="AK131" s="115" t="b">
        <f>ISNUMBER(SEARCH("IRT",Table1[[#This Row],[Current_Status]]))</f>
        <v>0</v>
      </c>
      <c r="AL131" s="116">
        <f>YEAR(Table1[[#This Row],[Project_Initiated]])</f>
        <v>2019</v>
      </c>
      <c r="AM131" s="53">
        <v>44166</v>
      </c>
      <c r="AN131" s="53" t="str">
        <f>IF(AND(Table1[[#This Row],[Completed Date]]&gt;="07/01/2020"+0,Table1[[#This Row],[Completed Date]]&lt;="6/30/2021"+0),"FY 20-21",IF(AND(Table1[[#This Row],[Completed Date]]&gt;="07/01/2019"+0,Table1[[#This Row],[Completed Date]]&lt;="6/30/2020"+0),"FY 19-20",""))</f>
        <v>FY 19-20</v>
      </c>
      <c r="AO131" s="116" t="str">
        <f>IFERROR(FIND("R",Table1[[#This Row],[FS_Priority]]),"")</f>
        <v/>
      </c>
    </row>
    <row r="132" spans="1:41" hidden="1" x14ac:dyDescent="0.25">
      <c r="A132" s="48" t="s">
        <v>3703</v>
      </c>
      <c r="B132" s="48" t="s">
        <v>179</v>
      </c>
      <c r="C132" s="48" t="s">
        <v>3703</v>
      </c>
      <c r="D132" s="48" t="b">
        <v>0</v>
      </c>
      <c r="E132" s="48" t="s">
        <v>92</v>
      </c>
      <c r="F132" s="48" t="s">
        <v>3704</v>
      </c>
      <c r="G132" s="48" t="s">
        <v>179</v>
      </c>
      <c r="H132" s="48" t="s">
        <v>179</v>
      </c>
      <c r="I132" s="48" t="s">
        <v>3705</v>
      </c>
      <c r="J132" s="48" t="s">
        <v>2496</v>
      </c>
      <c r="K132" s="48" t="s">
        <v>2925</v>
      </c>
      <c r="L132" s="48" t="s">
        <v>2477</v>
      </c>
      <c r="M132" s="48" t="s">
        <v>2931</v>
      </c>
      <c r="N132" s="48" t="s">
        <v>179</v>
      </c>
      <c r="O132" s="48" t="s">
        <v>135</v>
      </c>
      <c r="P132" s="48"/>
      <c r="Q132" s="48" t="s">
        <v>207</v>
      </c>
      <c r="R132" s="48" t="s">
        <v>179</v>
      </c>
      <c r="S132" s="48" t="b">
        <v>0</v>
      </c>
      <c r="T132" s="48"/>
      <c r="U132" s="181"/>
      <c r="V132" s="181">
        <v>43712</v>
      </c>
      <c r="W132" s="48" t="s">
        <v>179</v>
      </c>
      <c r="X132" s="48"/>
      <c r="Y132" s="48"/>
      <c r="Z132" s="48" t="s">
        <v>179</v>
      </c>
      <c r="AA132" s="48"/>
      <c r="AB132" s="48"/>
      <c r="AC132" s="48" t="s">
        <v>3822</v>
      </c>
      <c r="AD132" s="48"/>
      <c r="AE132" s="48" t="s">
        <v>135</v>
      </c>
      <c r="AF132" s="48" t="s">
        <v>179</v>
      </c>
      <c r="AG132" s="48" t="s">
        <v>179</v>
      </c>
      <c r="AH132" s="192">
        <v>43812</v>
      </c>
      <c r="AI132" s="200" t="s">
        <v>3448</v>
      </c>
      <c r="AJ132" s="167" t="str">
        <f t="shared" si="2"/>
        <v>FS</v>
      </c>
      <c r="AK132" s="115" t="b">
        <f>ISNUMBER(SEARCH("IRT",Table1[[#This Row],[Current_Status]]))</f>
        <v>0</v>
      </c>
      <c r="AL132" s="116">
        <f>YEAR(Table1[[#This Row],[Project_Initiated]])</f>
        <v>2019</v>
      </c>
      <c r="AM132" s="53">
        <v>44166</v>
      </c>
      <c r="AN132" s="53" t="str">
        <f>IF(AND(Table1[[#This Row],[Completed Date]]&gt;="07/01/2020"+0,Table1[[#This Row],[Completed Date]]&lt;="6/30/2021"+0),"FY 20-21",IF(AND(Table1[[#This Row],[Completed Date]]&gt;="07/01/2019"+0,Table1[[#This Row],[Completed Date]]&lt;="6/30/2020"+0),"FY 19-20",""))</f>
        <v>FY 19-20</v>
      </c>
      <c r="AO132" s="116" t="str">
        <f>IFERROR(FIND("R",Table1[[#This Row],[FS_Priority]]),"")</f>
        <v/>
      </c>
    </row>
    <row r="133" spans="1:41" hidden="1" x14ac:dyDescent="0.25">
      <c r="A133" s="48" t="s">
        <v>3636</v>
      </c>
      <c r="B133" s="48" t="s">
        <v>179</v>
      </c>
      <c r="C133" s="48" t="s">
        <v>3636</v>
      </c>
      <c r="D133" s="48" t="b">
        <v>0</v>
      </c>
      <c r="E133" s="48" t="s">
        <v>86</v>
      </c>
      <c r="F133" s="48" t="s">
        <v>3637</v>
      </c>
      <c r="G133" s="48" t="s">
        <v>179</v>
      </c>
      <c r="H133" s="48" t="s">
        <v>179</v>
      </c>
      <c r="I133" s="48" t="s">
        <v>3638</v>
      </c>
      <c r="J133" s="48" t="s">
        <v>2496</v>
      </c>
      <c r="K133" s="48" t="s">
        <v>4024</v>
      </c>
      <c r="L133" s="48" t="s">
        <v>257</v>
      </c>
      <c r="M133" s="48" t="s">
        <v>3320</v>
      </c>
      <c r="N133" s="48" t="s">
        <v>179</v>
      </c>
      <c r="O133" s="48" t="s">
        <v>135</v>
      </c>
      <c r="P133" s="48"/>
      <c r="Q133" s="48" t="s">
        <v>93</v>
      </c>
      <c r="R133" s="48" t="s">
        <v>179</v>
      </c>
      <c r="S133" s="48" t="b">
        <v>0</v>
      </c>
      <c r="T133" s="48"/>
      <c r="U133" s="181"/>
      <c r="V133" s="181">
        <v>43789</v>
      </c>
      <c r="W133" s="48" t="s">
        <v>179</v>
      </c>
      <c r="X133" s="48"/>
      <c r="Y133" s="48"/>
      <c r="Z133" s="48" t="s">
        <v>179</v>
      </c>
      <c r="AA133" s="48"/>
      <c r="AB133" s="48"/>
      <c r="AC133" s="48" t="s">
        <v>3822</v>
      </c>
      <c r="AD133" s="48"/>
      <c r="AE133" s="48" t="s">
        <v>135</v>
      </c>
      <c r="AF133" s="48" t="s">
        <v>179</v>
      </c>
      <c r="AG133" s="48" t="s">
        <v>179</v>
      </c>
      <c r="AH133" s="192">
        <v>43812</v>
      </c>
      <c r="AI133" s="200" t="s">
        <v>3448</v>
      </c>
      <c r="AJ133" s="167" t="str">
        <f t="shared" si="2"/>
        <v>FS</v>
      </c>
      <c r="AK133" s="115" t="b">
        <f>ISNUMBER(SEARCH("IRT",Table1[[#This Row],[Current_Status]]))</f>
        <v>0</v>
      </c>
      <c r="AL133" s="116">
        <f>YEAR(Table1[[#This Row],[Project_Initiated]])</f>
        <v>2019</v>
      </c>
      <c r="AM133" s="53">
        <v>44166</v>
      </c>
      <c r="AN133" s="53" t="str">
        <f>IF(AND(Table1[[#This Row],[Completed Date]]&gt;="07/01/2020"+0,Table1[[#This Row],[Completed Date]]&lt;="6/30/2021"+0),"FY 20-21",IF(AND(Table1[[#This Row],[Completed Date]]&gt;="07/01/2019"+0,Table1[[#This Row],[Completed Date]]&lt;="6/30/2020"+0),"FY 19-20",""))</f>
        <v>FY 19-20</v>
      </c>
      <c r="AO133" s="116" t="str">
        <f>IFERROR(FIND("R",Table1[[#This Row],[FS_Priority]]),"")</f>
        <v/>
      </c>
    </row>
    <row r="134" spans="1:41" hidden="1" x14ac:dyDescent="0.25">
      <c r="A134" s="48" t="s">
        <v>2610</v>
      </c>
      <c r="B134" s="48" t="s">
        <v>179</v>
      </c>
      <c r="C134" s="48" t="s">
        <v>2610</v>
      </c>
      <c r="D134" s="48" t="b">
        <v>0</v>
      </c>
      <c r="E134" s="48" t="s">
        <v>86</v>
      </c>
      <c r="F134" s="48" t="s">
        <v>2808</v>
      </c>
      <c r="G134" s="48" t="s">
        <v>3118</v>
      </c>
      <c r="H134" s="48" t="s">
        <v>381</v>
      </c>
      <c r="I134" s="48" t="s">
        <v>2912</v>
      </c>
      <c r="J134" s="48" t="s">
        <v>2496</v>
      </c>
      <c r="K134" s="48" t="s">
        <v>4024</v>
      </c>
      <c r="L134" s="48" t="s">
        <v>257</v>
      </c>
      <c r="M134" s="48" t="s">
        <v>2901</v>
      </c>
      <c r="N134" s="48" t="s">
        <v>179</v>
      </c>
      <c r="O134" s="48" t="s">
        <v>152</v>
      </c>
      <c r="P134" s="48"/>
      <c r="Q134" s="48" t="s">
        <v>200</v>
      </c>
      <c r="R134" s="48" t="s">
        <v>179</v>
      </c>
      <c r="S134" s="48" t="b">
        <v>0</v>
      </c>
      <c r="T134" s="48"/>
      <c r="U134" s="181"/>
      <c r="V134" s="181">
        <v>43452</v>
      </c>
      <c r="W134" s="48" t="s">
        <v>179</v>
      </c>
      <c r="X134" s="48"/>
      <c r="Y134" s="48"/>
      <c r="Z134" s="48" t="s">
        <v>179</v>
      </c>
      <c r="AA134" s="48"/>
      <c r="AB134" s="48"/>
      <c r="AC134" s="48" t="s">
        <v>3788</v>
      </c>
      <c r="AD134" s="48">
        <v>43545</v>
      </c>
      <c r="AE134" s="48" t="s">
        <v>148</v>
      </c>
      <c r="AF134" s="48" t="s">
        <v>3496</v>
      </c>
      <c r="AG134" s="48" t="s">
        <v>2508</v>
      </c>
      <c r="AH134" s="192">
        <v>43815</v>
      </c>
      <c r="AI134" s="200" t="s">
        <v>3433</v>
      </c>
      <c r="AJ134" s="167" t="str">
        <f t="shared" si="2"/>
        <v>FS</v>
      </c>
      <c r="AK134" s="115" t="b">
        <f>ISNUMBER(SEARCH("IRT",Table1[[#This Row],[Current_Status]]))</f>
        <v>0</v>
      </c>
      <c r="AL134" s="116">
        <f>YEAR(Table1[[#This Row],[Project_Initiated]])</f>
        <v>2018</v>
      </c>
      <c r="AM134" s="53">
        <v>44166</v>
      </c>
      <c r="AN134" s="53" t="str">
        <f>IF(AND(Table1[[#This Row],[Completed Date]]&gt;="07/01/2020"+0,Table1[[#This Row],[Completed Date]]&lt;="6/30/2021"+0),"FY 20-21",IF(AND(Table1[[#This Row],[Completed Date]]&gt;="07/01/2019"+0,Table1[[#This Row],[Completed Date]]&lt;="6/30/2020"+0),"FY 19-20",""))</f>
        <v>FY 19-20</v>
      </c>
      <c r="AO134" s="116" t="str">
        <f>IFERROR(FIND("R",Table1[[#This Row],[FS_Priority]]),"")</f>
        <v/>
      </c>
    </row>
    <row r="135" spans="1:41" hidden="1" x14ac:dyDescent="0.25">
      <c r="A135" s="48" t="s">
        <v>2763</v>
      </c>
      <c r="B135" s="48" t="s">
        <v>179</v>
      </c>
      <c r="C135" s="48" t="s">
        <v>2763</v>
      </c>
      <c r="D135" s="48" t="b">
        <v>0</v>
      </c>
      <c r="E135" s="48" t="s">
        <v>92</v>
      </c>
      <c r="F135" s="48" t="s">
        <v>2764</v>
      </c>
      <c r="G135" s="48" t="s">
        <v>3137</v>
      </c>
      <c r="H135" s="48" t="s">
        <v>397</v>
      </c>
      <c r="I135" s="48" t="s">
        <v>3051</v>
      </c>
      <c r="J135" s="48" t="s">
        <v>2496</v>
      </c>
      <c r="K135" s="48" t="s">
        <v>2925</v>
      </c>
      <c r="L135" s="48" t="s">
        <v>2477</v>
      </c>
      <c r="M135" s="48" t="s">
        <v>2930</v>
      </c>
      <c r="N135" s="48" t="s">
        <v>179</v>
      </c>
      <c r="O135" s="48" t="s">
        <v>152</v>
      </c>
      <c r="P135" s="48"/>
      <c r="Q135" s="48" t="s">
        <v>184</v>
      </c>
      <c r="R135" s="48" t="s">
        <v>179</v>
      </c>
      <c r="S135" s="48" t="b">
        <v>0</v>
      </c>
      <c r="T135" s="48"/>
      <c r="U135" s="181"/>
      <c r="V135" s="181">
        <v>43602</v>
      </c>
      <c r="W135" s="48" t="s">
        <v>179</v>
      </c>
      <c r="X135" s="48"/>
      <c r="Y135" s="48"/>
      <c r="Z135" s="48" t="s">
        <v>179</v>
      </c>
      <c r="AA135" s="48"/>
      <c r="AB135" s="48"/>
      <c r="AC135" s="48" t="s">
        <v>3789</v>
      </c>
      <c r="AD135" s="48">
        <v>43665</v>
      </c>
      <c r="AE135" s="48" t="s">
        <v>432</v>
      </c>
      <c r="AF135" s="48" t="s">
        <v>3523</v>
      </c>
      <c r="AG135" s="48" t="s">
        <v>2508</v>
      </c>
      <c r="AH135" s="192">
        <v>43815</v>
      </c>
      <c r="AI135" s="200" t="s">
        <v>3433</v>
      </c>
      <c r="AJ135" s="167" t="str">
        <f t="shared" si="2"/>
        <v>FS</v>
      </c>
      <c r="AK135" s="115" t="b">
        <f>ISNUMBER(SEARCH("IRT",Table1[[#This Row],[Current_Status]]))</f>
        <v>0</v>
      </c>
      <c r="AL135" s="116">
        <f>YEAR(Table1[[#This Row],[Project_Initiated]])</f>
        <v>2019</v>
      </c>
      <c r="AM135" s="53">
        <v>44166</v>
      </c>
      <c r="AN135" s="53" t="str">
        <f>IF(AND(Table1[[#This Row],[Completed Date]]&gt;="07/01/2020"+0,Table1[[#This Row],[Completed Date]]&lt;="6/30/2021"+0),"FY 20-21",IF(AND(Table1[[#This Row],[Completed Date]]&gt;="07/01/2019"+0,Table1[[#This Row],[Completed Date]]&lt;="6/30/2020"+0),"FY 19-20",""))</f>
        <v>FY 19-20</v>
      </c>
      <c r="AO135" s="116" t="str">
        <f>IFERROR(FIND("R",Table1[[#This Row],[FS_Priority]]),"")</f>
        <v/>
      </c>
    </row>
    <row r="136" spans="1:41" hidden="1" x14ac:dyDescent="0.25">
      <c r="A136" s="48" t="s">
        <v>3690</v>
      </c>
      <c r="B136" s="48" t="s">
        <v>179</v>
      </c>
      <c r="C136" s="48" t="s">
        <v>3690</v>
      </c>
      <c r="D136" s="48" t="b">
        <v>0</v>
      </c>
      <c r="E136" s="48" t="s">
        <v>92</v>
      </c>
      <c r="F136" s="48" t="s">
        <v>3691</v>
      </c>
      <c r="G136" s="48" t="s">
        <v>179</v>
      </c>
      <c r="H136" s="48" t="s">
        <v>179</v>
      </c>
      <c r="I136" s="48" t="s">
        <v>3692</v>
      </c>
      <c r="J136" s="48" t="s">
        <v>2496</v>
      </c>
      <c r="K136" s="48" t="s">
        <v>2925</v>
      </c>
      <c r="L136" s="48" t="s">
        <v>2477</v>
      </c>
      <c r="M136" s="48" t="s">
        <v>2935</v>
      </c>
      <c r="N136" s="48" t="s">
        <v>2937</v>
      </c>
      <c r="O136" s="48" t="s">
        <v>135</v>
      </c>
      <c r="P136" s="48"/>
      <c r="Q136" s="48" t="s">
        <v>203</v>
      </c>
      <c r="R136" s="48" t="s">
        <v>179</v>
      </c>
      <c r="S136" s="48" t="b">
        <v>1</v>
      </c>
      <c r="T136" s="48"/>
      <c r="U136" s="181"/>
      <c r="V136" s="181">
        <v>43794</v>
      </c>
      <c r="W136" s="48" t="s">
        <v>179</v>
      </c>
      <c r="X136" s="48"/>
      <c r="Y136" s="48"/>
      <c r="Z136" s="48" t="s">
        <v>179</v>
      </c>
      <c r="AA136" s="48"/>
      <c r="AB136" s="48"/>
      <c r="AC136" s="48" t="s">
        <v>3832</v>
      </c>
      <c r="AD136" s="48"/>
      <c r="AE136" s="48" t="s">
        <v>135</v>
      </c>
      <c r="AF136" s="48" t="s">
        <v>179</v>
      </c>
      <c r="AG136" s="48" t="s">
        <v>179</v>
      </c>
      <c r="AH136" s="192">
        <v>43816</v>
      </c>
      <c r="AI136" s="200" t="s">
        <v>3448</v>
      </c>
      <c r="AJ136" s="167" t="str">
        <f t="shared" si="2"/>
        <v>FS</v>
      </c>
      <c r="AK136" s="115" t="b">
        <f>ISNUMBER(SEARCH("IRT",Table1[[#This Row],[Current_Status]]))</f>
        <v>0</v>
      </c>
      <c r="AL136" s="116">
        <f>YEAR(Table1[[#This Row],[Project_Initiated]])</f>
        <v>2019</v>
      </c>
      <c r="AM136" s="53">
        <v>44166</v>
      </c>
      <c r="AN136" s="53" t="str">
        <f>IF(AND(Table1[[#This Row],[Completed Date]]&gt;="07/01/2020"+0,Table1[[#This Row],[Completed Date]]&lt;="6/30/2021"+0),"FY 20-21",IF(AND(Table1[[#This Row],[Completed Date]]&gt;="07/01/2019"+0,Table1[[#This Row],[Completed Date]]&lt;="6/30/2020"+0),"FY 19-20",""))</f>
        <v>FY 19-20</v>
      </c>
      <c r="AO136" s="116" t="str">
        <f>IFERROR(FIND("R",Table1[[#This Row],[FS_Priority]]),"")</f>
        <v/>
      </c>
    </row>
    <row r="137" spans="1:41" hidden="1" x14ac:dyDescent="0.25">
      <c r="A137" s="48" t="s">
        <v>3693</v>
      </c>
      <c r="B137" s="48" t="s">
        <v>179</v>
      </c>
      <c r="C137" s="48" t="s">
        <v>3693</v>
      </c>
      <c r="D137" s="48" t="b">
        <v>0</v>
      </c>
      <c r="E137" s="48" t="s">
        <v>92</v>
      </c>
      <c r="F137" s="48" t="s">
        <v>3694</v>
      </c>
      <c r="G137" s="48" t="s">
        <v>179</v>
      </c>
      <c r="H137" s="48" t="s">
        <v>179</v>
      </c>
      <c r="I137" s="48" t="s">
        <v>3695</v>
      </c>
      <c r="J137" s="48" t="s">
        <v>2496</v>
      </c>
      <c r="K137" s="48" t="s">
        <v>2925</v>
      </c>
      <c r="L137" s="48" t="s">
        <v>2477</v>
      </c>
      <c r="M137" s="48" t="s">
        <v>2935</v>
      </c>
      <c r="N137" s="48" t="s">
        <v>2937</v>
      </c>
      <c r="O137" s="48" t="s">
        <v>135</v>
      </c>
      <c r="P137" s="48"/>
      <c r="Q137" s="48" t="s">
        <v>204</v>
      </c>
      <c r="R137" s="48" t="s">
        <v>179</v>
      </c>
      <c r="S137" s="48" t="b">
        <v>1</v>
      </c>
      <c r="T137" s="48"/>
      <c r="U137" s="181"/>
      <c r="V137" s="181">
        <v>43794</v>
      </c>
      <c r="W137" s="48" t="s">
        <v>179</v>
      </c>
      <c r="X137" s="48"/>
      <c r="Y137" s="48"/>
      <c r="Z137" s="48" t="s">
        <v>179</v>
      </c>
      <c r="AA137" s="48"/>
      <c r="AB137" s="48"/>
      <c r="AC137" s="48" t="s">
        <v>3832</v>
      </c>
      <c r="AD137" s="48"/>
      <c r="AE137" s="48" t="s">
        <v>135</v>
      </c>
      <c r="AF137" s="48" t="s">
        <v>179</v>
      </c>
      <c r="AG137" s="48" t="s">
        <v>179</v>
      </c>
      <c r="AH137" s="192">
        <v>43816</v>
      </c>
      <c r="AI137" s="200" t="s">
        <v>3448</v>
      </c>
      <c r="AJ137" s="167" t="str">
        <f t="shared" si="2"/>
        <v>FS</v>
      </c>
      <c r="AK137" s="115" t="b">
        <f>ISNUMBER(SEARCH("IRT",Table1[[#This Row],[Current_Status]]))</f>
        <v>0</v>
      </c>
      <c r="AL137" s="116">
        <f>YEAR(Table1[[#This Row],[Project_Initiated]])</f>
        <v>2019</v>
      </c>
      <c r="AM137" s="53">
        <v>44166</v>
      </c>
      <c r="AN137" s="53" t="str">
        <f>IF(AND(Table1[[#This Row],[Completed Date]]&gt;="07/01/2020"+0,Table1[[#This Row],[Completed Date]]&lt;="6/30/2021"+0),"FY 20-21",IF(AND(Table1[[#This Row],[Completed Date]]&gt;="07/01/2019"+0,Table1[[#This Row],[Completed Date]]&lt;="6/30/2020"+0),"FY 19-20",""))</f>
        <v>FY 19-20</v>
      </c>
      <c r="AO137" s="116" t="str">
        <f>IFERROR(FIND("R",Table1[[#This Row],[FS_Priority]]),"")</f>
        <v/>
      </c>
    </row>
    <row r="138" spans="1:41" hidden="1" x14ac:dyDescent="0.25">
      <c r="A138" s="48" t="s">
        <v>3186</v>
      </c>
      <c r="B138" s="48" t="s">
        <v>179</v>
      </c>
      <c r="C138" s="48" t="s">
        <v>3186</v>
      </c>
      <c r="D138" s="48" t="b">
        <v>0</v>
      </c>
      <c r="E138" s="48" t="s">
        <v>92</v>
      </c>
      <c r="F138" s="48" t="s">
        <v>3264</v>
      </c>
      <c r="G138" s="48" t="s">
        <v>179</v>
      </c>
      <c r="H138" s="48" t="s">
        <v>69</v>
      </c>
      <c r="I138" s="48" t="s">
        <v>3265</v>
      </c>
      <c r="J138" s="48" t="s">
        <v>2496</v>
      </c>
      <c r="K138" s="48" t="s">
        <v>2925</v>
      </c>
      <c r="L138" s="48" t="s">
        <v>2477</v>
      </c>
      <c r="M138" s="48" t="s">
        <v>3266</v>
      </c>
      <c r="N138" s="48" t="s">
        <v>179</v>
      </c>
      <c r="O138" s="48" t="s">
        <v>135</v>
      </c>
      <c r="P138" s="48"/>
      <c r="Q138" s="48" t="s">
        <v>206</v>
      </c>
      <c r="R138" s="48" t="s">
        <v>179</v>
      </c>
      <c r="S138" s="48" t="b">
        <v>0</v>
      </c>
      <c r="T138" s="48"/>
      <c r="U138" s="181"/>
      <c r="V138" s="181">
        <v>43664</v>
      </c>
      <c r="W138" s="48" t="s">
        <v>179</v>
      </c>
      <c r="X138" s="48"/>
      <c r="Y138" s="48"/>
      <c r="Z138" s="48" t="s">
        <v>179</v>
      </c>
      <c r="AA138" s="48"/>
      <c r="AB138" s="48"/>
      <c r="AC138" s="48" t="s">
        <v>3818</v>
      </c>
      <c r="AD138" s="48"/>
      <c r="AE138" s="48" t="s">
        <v>135</v>
      </c>
      <c r="AF138" s="48" t="s">
        <v>179</v>
      </c>
      <c r="AG138" s="48" t="s">
        <v>179</v>
      </c>
      <c r="AH138" s="192">
        <v>43817</v>
      </c>
      <c r="AI138" s="200" t="s">
        <v>3370</v>
      </c>
      <c r="AJ138" s="167" t="str">
        <f t="shared" si="2"/>
        <v>FS</v>
      </c>
      <c r="AK138" s="115" t="b">
        <f>ISNUMBER(SEARCH("IRT",Table1[[#This Row],[Current_Status]]))</f>
        <v>0</v>
      </c>
      <c r="AL138" s="116">
        <f>YEAR(Table1[[#This Row],[Project_Initiated]])</f>
        <v>2019</v>
      </c>
      <c r="AM138" s="53">
        <v>44166</v>
      </c>
      <c r="AN138" s="53" t="str">
        <f>IF(AND(Table1[[#This Row],[Completed Date]]&gt;="07/01/2020"+0,Table1[[#This Row],[Completed Date]]&lt;="6/30/2021"+0),"FY 20-21",IF(AND(Table1[[#This Row],[Completed Date]]&gt;="07/01/2019"+0,Table1[[#This Row],[Completed Date]]&lt;="6/30/2020"+0),"FY 19-20",""))</f>
        <v>FY 19-20</v>
      </c>
      <c r="AO138" s="116" t="str">
        <f>IFERROR(FIND("R",Table1[[#This Row],[FS_Priority]]),"")</f>
        <v/>
      </c>
    </row>
    <row r="139" spans="1:41" hidden="1" x14ac:dyDescent="0.25">
      <c r="A139" s="48" t="s">
        <v>3700</v>
      </c>
      <c r="B139" s="48" t="s">
        <v>179</v>
      </c>
      <c r="C139" s="48" t="s">
        <v>3700</v>
      </c>
      <c r="D139" s="48" t="b">
        <v>0</v>
      </c>
      <c r="E139" s="48" t="s">
        <v>92</v>
      </c>
      <c r="F139" s="48" t="s">
        <v>3701</v>
      </c>
      <c r="G139" s="48" t="s">
        <v>179</v>
      </c>
      <c r="H139" s="48" t="s">
        <v>179</v>
      </c>
      <c r="I139" s="48" t="s">
        <v>3702</v>
      </c>
      <c r="J139" s="48" t="s">
        <v>2496</v>
      </c>
      <c r="K139" s="48" t="s">
        <v>2925</v>
      </c>
      <c r="L139" s="48" t="s">
        <v>2477</v>
      </c>
      <c r="M139" s="48" t="s">
        <v>2937</v>
      </c>
      <c r="N139" s="48" t="s">
        <v>179</v>
      </c>
      <c r="O139" s="48" t="s">
        <v>135</v>
      </c>
      <c r="P139" s="48"/>
      <c r="Q139" s="48" t="s">
        <v>206</v>
      </c>
      <c r="R139" s="48" t="s">
        <v>179</v>
      </c>
      <c r="S139" s="48" t="b">
        <v>0</v>
      </c>
      <c r="T139" s="48"/>
      <c r="U139" s="181"/>
      <c r="V139" s="181">
        <v>43713</v>
      </c>
      <c r="W139" s="48" t="s">
        <v>179</v>
      </c>
      <c r="X139" s="48"/>
      <c r="Y139" s="48"/>
      <c r="Z139" s="48" t="s">
        <v>179</v>
      </c>
      <c r="AA139" s="48"/>
      <c r="AB139" s="48"/>
      <c r="AC139" s="48" t="s">
        <v>3818</v>
      </c>
      <c r="AD139" s="48"/>
      <c r="AE139" s="48" t="s">
        <v>135</v>
      </c>
      <c r="AF139" s="48" t="s">
        <v>179</v>
      </c>
      <c r="AG139" s="48" t="s">
        <v>179</v>
      </c>
      <c r="AH139" s="192">
        <v>43817</v>
      </c>
      <c r="AI139" s="200" t="s">
        <v>3448</v>
      </c>
      <c r="AJ139" s="167" t="str">
        <f t="shared" si="2"/>
        <v>FS</v>
      </c>
      <c r="AK139" s="115" t="b">
        <f>ISNUMBER(SEARCH("IRT",Table1[[#This Row],[Current_Status]]))</f>
        <v>0</v>
      </c>
      <c r="AL139" s="116">
        <f>YEAR(Table1[[#This Row],[Project_Initiated]])</f>
        <v>2019</v>
      </c>
      <c r="AM139" s="53">
        <v>44166</v>
      </c>
      <c r="AN139" s="53" t="str">
        <f>IF(AND(Table1[[#This Row],[Completed Date]]&gt;="07/01/2020"+0,Table1[[#This Row],[Completed Date]]&lt;="6/30/2021"+0),"FY 20-21",IF(AND(Table1[[#This Row],[Completed Date]]&gt;="07/01/2019"+0,Table1[[#This Row],[Completed Date]]&lt;="6/30/2020"+0),"FY 19-20",""))</f>
        <v>FY 19-20</v>
      </c>
      <c r="AO139" s="116" t="str">
        <f>IFERROR(FIND("R",Table1[[#This Row],[FS_Priority]]),"")</f>
        <v/>
      </c>
    </row>
    <row r="140" spans="1:41" hidden="1" x14ac:dyDescent="0.25">
      <c r="A140" s="48" t="s">
        <v>3629</v>
      </c>
      <c r="B140" s="48" t="s">
        <v>179</v>
      </c>
      <c r="C140" s="48" t="s">
        <v>3629</v>
      </c>
      <c r="D140" s="48" t="b">
        <v>0</v>
      </c>
      <c r="E140" s="48" t="s">
        <v>86</v>
      </c>
      <c r="F140" s="48" t="s">
        <v>3630</v>
      </c>
      <c r="G140" s="48" t="s">
        <v>179</v>
      </c>
      <c r="H140" s="48" t="s">
        <v>179</v>
      </c>
      <c r="I140" s="48" t="s">
        <v>3631</v>
      </c>
      <c r="J140" s="48" t="s">
        <v>2496</v>
      </c>
      <c r="K140" s="48" t="s">
        <v>4024</v>
      </c>
      <c r="L140" s="48" t="s">
        <v>257</v>
      </c>
      <c r="M140" s="48" t="s">
        <v>3632</v>
      </c>
      <c r="N140" s="48" t="s">
        <v>179</v>
      </c>
      <c r="O140" s="48" t="s">
        <v>135</v>
      </c>
      <c r="P140" s="48"/>
      <c r="Q140" s="48" t="s">
        <v>207</v>
      </c>
      <c r="R140" s="48" t="s">
        <v>179</v>
      </c>
      <c r="S140" s="48" t="b">
        <v>0</v>
      </c>
      <c r="T140" s="48"/>
      <c r="U140" s="181"/>
      <c r="V140" s="181">
        <v>43769</v>
      </c>
      <c r="W140" s="48" t="s">
        <v>179</v>
      </c>
      <c r="X140" s="48"/>
      <c r="Y140" s="48"/>
      <c r="Z140" s="48" t="s">
        <v>179</v>
      </c>
      <c r="AA140" s="48"/>
      <c r="AB140" s="48"/>
      <c r="AC140" s="48" t="s">
        <v>3831</v>
      </c>
      <c r="AD140" s="48"/>
      <c r="AE140" s="48" t="s">
        <v>135</v>
      </c>
      <c r="AF140" s="48" t="s">
        <v>179</v>
      </c>
      <c r="AG140" s="48" t="s">
        <v>179</v>
      </c>
      <c r="AH140" s="192">
        <v>43819</v>
      </c>
      <c r="AI140" s="200" t="s">
        <v>3448</v>
      </c>
      <c r="AJ140" s="167" t="str">
        <f t="shared" si="2"/>
        <v>FS</v>
      </c>
      <c r="AK140" s="115" t="b">
        <f>ISNUMBER(SEARCH("IRT",Table1[[#This Row],[Current_Status]]))</f>
        <v>0</v>
      </c>
      <c r="AL140" s="116">
        <f>YEAR(Table1[[#This Row],[Project_Initiated]])</f>
        <v>2019</v>
      </c>
      <c r="AM140" s="53">
        <v>44166</v>
      </c>
      <c r="AN140" s="53" t="str">
        <f>IF(AND(Table1[[#This Row],[Completed Date]]&gt;="07/01/2020"+0,Table1[[#This Row],[Completed Date]]&lt;="6/30/2021"+0),"FY 20-21",IF(AND(Table1[[#This Row],[Completed Date]]&gt;="07/01/2019"+0,Table1[[#This Row],[Completed Date]]&lt;="6/30/2020"+0),"FY 19-20",""))</f>
        <v>FY 19-20</v>
      </c>
      <c r="AO140" s="116" t="str">
        <f>IFERROR(FIND("R",Table1[[#This Row],[FS_Priority]]),"")</f>
        <v/>
      </c>
    </row>
    <row r="141" spans="1:41" hidden="1" x14ac:dyDescent="0.25">
      <c r="A141" s="48" t="s">
        <v>2683</v>
      </c>
      <c r="B141" s="48" t="s">
        <v>179</v>
      </c>
      <c r="C141" s="48" t="s">
        <v>2683</v>
      </c>
      <c r="D141" s="48" t="b">
        <v>0</v>
      </c>
      <c r="E141" s="48" t="s">
        <v>3399</v>
      </c>
      <c r="F141" s="48" t="s">
        <v>2745</v>
      </c>
      <c r="G141" s="48" t="s">
        <v>179</v>
      </c>
      <c r="H141" s="48" t="s">
        <v>396</v>
      </c>
      <c r="I141" s="48" t="s">
        <v>2846</v>
      </c>
      <c r="J141" s="48" t="s">
        <v>2496</v>
      </c>
      <c r="K141" s="48" t="s">
        <v>3010</v>
      </c>
      <c r="L141" s="48" t="s">
        <v>373</v>
      </c>
      <c r="M141" s="48" t="s">
        <v>3015</v>
      </c>
      <c r="N141" s="48" t="s">
        <v>179</v>
      </c>
      <c r="O141" s="48" t="s">
        <v>135</v>
      </c>
      <c r="P141" s="48"/>
      <c r="Q141" s="48" t="s">
        <v>184</v>
      </c>
      <c r="R141" s="48" t="s">
        <v>179</v>
      </c>
      <c r="S141" s="48" t="b">
        <v>0</v>
      </c>
      <c r="T141" s="48"/>
      <c r="U141" s="181"/>
      <c r="V141" s="181">
        <v>43482</v>
      </c>
      <c r="W141" s="48" t="s">
        <v>179</v>
      </c>
      <c r="X141" s="48"/>
      <c r="Y141" s="48"/>
      <c r="Z141" s="48" t="s">
        <v>179</v>
      </c>
      <c r="AA141" s="48"/>
      <c r="AB141" s="48"/>
      <c r="AC141" s="48" t="s">
        <v>3813</v>
      </c>
      <c r="AD141" s="48"/>
      <c r="AE141" s="48" t="s">
        <v>179</v>
      </c>
      <c r="AF141" s="48" t="s">
        <v>179</v>
      </c>
      <c r="AG141" s="48" t="s">
        <v>179</v>
      </c>
      <c r="AH141" s="192">
        <v>43826</v>
      </c>
      <c r="AI141" s="200" t="s">
        <v>3433</v>
      </c>
      <c r="AJ141" s="167" t="str">
        <f t="shared" si="2"/>
        <v>FS</v>
      </c>
      <c r="AK141" s="115" t="b">
        <f>ISNUMBER(SEARCH("IRT",Table1[[#This Row],[Current_Status]]))</f>
        <v>0</v>
      </c>
      <c r="AL141" s="116">
        <f>YEAR(Table1[[#This Row],[Project_Initiated]])</f>
        <v>2019</v>
      </c>
      <c r="AM141" s="53">
        <v>44166</v>
      </c>
      <c r="AN141" s="53" t="str">
        <f>IF(AND(Table1[[#This Row],[Completed Date]]&gt;="07/01/2020"+0,Table1[[#This Row],[Completed Date]]&lt;="6/30/2021"+0),"FY 20-21",IF(AND(Table1[[#This Row],[Completed Date]]&gt;="07/01/2019"+0,Table1[[#This Row],[Completed Date]]&lt;="6/30/2020"+0),"FY 19-20",""))</f>
        <v>FY 19-20</v>
      </c>
      <c r="AO141" s="116" t="str">
        <f>IFERROR(FIND("R",Table1[[#This Row],[FS_Priority]]),"")</f>
        <v/>
      </c>
    </row>
    <row r="142" spans="1:41" hidden="1" x14ac:dyDescent="0.25">
      <c r="A142" s="48" t="s">
        <v>3717</v>
      </c>
      <c r="B142" s="48" t="s">
        <v>179</v>
      </c>
      <c r="C142" s="48" t="s">
        <v>3717</v>
      </c>
      <c r="D142" s="48" t="b">
        <v>0</v>
      </c>
      <c r="E142" s="48" t="s">
        <v>3385</v>
      </c>
      <c r="F142" s="48" t="s">
        <v>3718</v>
      </c>
      <c r="G142" s="48" t="s">
        <v>179</v>
      </c>
      <c r="H142" s="48" t="s">
        <v>179</v>
      </c>
      <c r="I142" s="48" t="s">
        <v>3719</v>
      </c>
      <c r="J142" s="48" t="s">
        <v>2496</v>
      </c>
      <c r="K142" s="48" t="s">
        <v>2847</v>
      </c>
      <c r="L142" s="48" t="s">
        <v>2477</v>
      </c>
      <c r="M142" s="48" t="s">
        <v>3328</v>
      </c>
      <c r="N142" s="48" t="s">
        <v>179</v>
      </c>
      <c r="O142" s="48" t="s">
        <v>468</v>
      </c>
      <c r="P142" s="48"/>
      <c r="Q142" s="48" t="s">
        <v>2736</v>
      </c>
      <c r="R142" s="48" t="s">
        <v>179</v>
      </c>
      <c r="S142" s="48" t="b">
        <v>0</v>
      </c>
      <c r="T142" s="48"/>
      <c r="U142" s="181"/>
      <c r="V142" s="181">
        <v>43721</v>
      </c>
      <c r="W142" s="48" t="s">
        <v>179</v>
      </c>
      <c r="X142" s="48"/>
      <c r="Y142" s="48"/>
      <c r="Z142" s="48" t="s">
        <v>179</v>
      </c>
      <c r="AA142" s="48"/>
      <c r="AB142" s="48"/>
      <c r="AC142" s="48" t="s">
        <v>4028</v>
      </c>
      <c r="AD142" s="48"/>
      <c r="AE142" s="48" t="s">
        <v>468</v>
      </c>
      <c r="AF142" s="48" t="s">
        <v>179</v>
      </c>
      <c r="AG142" s="48" t="s">
        <v>179</v>
      </c>
      <c r="AH142" s="192">
        <v>43831</v>
      </c>
      <c r="AI142" s="200" t="s">
        <v>3448</v>
      </c>
      <c r="AJ142" s="167" t="str">
        <f t="shared" si="2"/>
        <v>FS</v>
      </c>
      <c r="AK142" s="115" t="b">
        <f>ISNUMBER(SEARCH("IRT",Table1[[#This Row],[Current_Status]]))</f>
        <v>0</v>
      </c>
      <c r="AL142" s="116">
        <f>YEAR(Table1[[#This Row],[Project_Initiated]])</f>
        <v>2019</v>
      </c>
      <c r="AM142" s="53">
        <v>44166</v>
      </c>
      <c r="AN142" s="53" t="str">
        <f>IF(AND(Table1[[#This Row],[Completed Date]]&gt;="07/01/2020"+0,Table1[[#This Row],[Completed Date]]&lt;="6/30/2021"+0),"FY 20-21",IF(AND(Table1[[#This Row],[Completed Date]]&gt;="07/01/2019"+0,Table1[[#This Row],[Completed Date]]&lt;="6/30/2020"+0),"FY 19-20",""))</f>
        <v>FY 19-20</v>
      </c>
      <c r="AO142" s="116">
        <f>IFERROR(FIND("R",Table1[[#This Row],[FS_Priority]]),"")</f>
        <v>1</v>
      </c>
    </row>
    <row r="143" spans="1:41" hidden="1" x14ac:dyDescent="0.25">
      <c r="A143" s="48" t="s">
        <v>3720</v>
      </c>
      <c r="B143" s="48" t="s">
        <v>179</v>
      </c>
      <c r="C143" s="48" t="s">
        <v>3720</v>
      </c>
      <c r="D143" s="48" t="b">
        <v>0</v>
      </c>
      <c r="E143" s="48" t="s">
        <v>3385</v>
      </c>
      <c r="F143" s="48" t="s">
        <v>3721</v>
      </c>
      <c r="G143" s="48" t="s">
        <v>3805</v>
      </c>
      <c r="H143" s="48" t="s">
        <v>179</v>
      </c>
      <c r="I143" s="48" t="s">
        <v>3722</v>
      </c>
      <c r="J143" s="48" t="s">
        <v>2496</v>
      </c>
      <c r="K143" s="48" t="s">
        <v>2847</v>
      </c>
      <c r="L143" s="48" t="s">
        <v>2477</v>
      </c>
      <c r="M143" s="48" t="s">
        <v>3328</v>
      </c>
      <c r="N143" s="48" t="s">
        <v>3723</v>
      </c>
      <c r="O143" s="48" t="s">
        <v>468</v>
      </c>
      <c r="P143" s="48"/>
      <c r="Q143" s="48" t="s">
        <v>2737</v>
      </c>
      <c r="R143" s="48" t="s">
        <v>179</v>
      </c>
      <c r="S143" s="48" t="b">
        <v>0</v>
      </c>
      <c r="T143" s="48"/>
      <c r="U143" s="181"/>
      <c r="V143" s="181">
        <v>43770</v>
      </c>
      <c r="W143" s="48" t="s">
        <v>179</v>
      </c>
      <c r="X143" s="48"/>
      <c r="Y143" s="48"/>
      <c r="Z143" s="48" t="s">
        <v>179</v>
      </c>
      <c r="AA143" s="48"/>
      <c r="AB143" s="48"/>
      <c r="AC143" s="48" t="s">
        <v>4028</v>
      </c>
      <c r="AD143" s="48"/>
      <c r="AE143" s="48" t="s">
        <v>468</v>
      </c>
      <c r="AF143" s="48" t="s">
        <v>179</v>
      </c>
      <c r="AG143" s="48" t="s">
        <v>179</v>
      </c>
      <c r="AH143" s="192">
        <v>43831</v>
      </c>
      <c r="AI143" s="200" t="s">
        <v>3448</v>
      </c>
      <c r="AJ143" s="167" t="str">
        <f t="shared" si="2"/>
        <v>FS</v>
      </c>
      <c r="AK143" s="115" t="b">
        <f>ISNUMBER(SEARCH("IRT",Table1[[#This Row],[Current_Status]]))</f>
        <v>0</v>
      </c>
      <c r="AL143" s="116">
        <f>YEAR(Table1[[#This Row],[Project_Initiated]])</f>
        <v>2019</v>
      </c>
      <c r="AM143" s="53">
        <v>44166</v>
      </c>
      <c r="AN143" s="53" t="str">
        <f>IF(AND(Table1[[#This Row],[Completed Date]]&gt;="07/01/2020"+0,Table1[[#This Row],[Completed Date]]&lt;="6/30/2021"+0),"FY 20-21",IF(AND(Table1[[#This Row],[Completed Date]]&gt;="07/01/2019"+0,Table1[[#This Row],[Completed Date]]&lt;="6/30/2020"+0),"FY 19-20",""))</f>
        <v>FY 19-20</v>
      </c>
      <c r="AO143" s="116">
        <f>IFERROR(FIND("R",Table1[[#This Row],[FS_Priority]]),"")</f>
        <v>1</v>
      </c>
    </row>
    <row r="144" spans="1:41" hidden="1" x14ac:dyDescent="0.25">
      <c r="A144" s="48" t="s">
        <v>3742</v>
      </c>
      <c r="B144" s="48" t="s">
        <v>179</v>
      </c>
      <c r="C144" s="48" t="s">
        <v>3742</v>
      </c>
      <c r="D144" s="48" t="b">
        <v>0</v>
      </c>
      <c r="E144" s="48" t="s">
        <v>378</v>
      </c>
      <c r="F144" s="48" t="s">
        <v>3741</v>
      </c>
      <c r="G144" s="48" t="s">
        <v>179</v>
      </c>
      <c r="H144" s="48" t="s">
        <v>179</v>
      </c>
      <c r="I144" s="48" t="s">
        <v>3743</v>
      </c>
      <c r="J144" s="48" t="s">
        <v>2496</v>
      </c>
      <c r="K144" s="48" t="s">
        <v>2994</v>
      </c>
      <c r="L144" s="48" t="s">
        <v>113</v>
      </c>
      <c r="M144" s="48" t="s">
        <v>2995</v>
      </c>
      <c r="N144" s="48" t="s">
        <v>179</v>
      </c>
      <c r="O144" s="48" t="s">
        <v>135</v>
      </c>
      <c r="P144" s="48"/>
      <c r="Q144" s="48" t="s">
        <v>153</v>
      </c>
      <c r="R144" s="48" t="s">
        <v>179</v>
      </c>
      <c r="S144" s="48" t="b">
        <v>0</v>
      </c>
      <c r="T144" s="48"/>
      <c r="U144" s="181"/>
      <c r="V144" s="181">
        <v>43761</v>
      </c>
      <c r="W144" s="48" t="s">
        <v>179</v>
      </c>
      <c r="X144" s="48"/>
      <c r="Y144" s="48"/>
      <c r="Z144" s="48" t="s">
        <v>179</v>
      </c>
      <c r="AA144" s="48"/>
      <c r="AB144" s="48"/>
      <c r="AC144" s="48" t="s">
        <v>3829</v>
      </c>
      <c r="AD144" s="48"/>
      <c r="AE144" s="48" t="s">
        <v>135</v>
      </c>
      <c r="AF144" s="48" t="s">
        <v>179</v>
      </c>
      <c r="AG144" s="48" t="s">
        <v>179</v>
      </c>
      <c r="AH144" s="192">
        <v>43832</v>
      </c>
      <c r="AI144" s="200" t="s">
        <v>3448</v>
      </c>
      <c r="AJ144" s="167" t="str">
        <f t="shared" si="2"/>
        <v>FS</v>
      </c>
      <c r="AK144" s="115" t="b">
        <f>ISNUMBER(SEARCH("IRT",Table1[[#This Row],[Current_Status]]))</f>
        <v>0</v>
      </c>
      <c r="AL144" s="116">
        <f>YEAR(Table1[[#This Row],[Project_Initiated]])</f>
        <v>2019</v>
      </c>
      <c r="AM144" s="53">
        <v>44166</v>
      </c>
      <c r="AN144" s="53" t="str">
        <f>IF(AND(Table1[[#This Row],[Completed Date]]&gt;="07/01/2020"+0,Table1[[#This Row],[Completed Date]]&lt;="6/30/2021"+0),"FY 20-21",IF(AND(Table1[[#This Row],[Completed Date]]&gt;="07/01/2019"+0,Table1[[#This Row],[Completed Date]]&lt;="6/30/2020"+0),"FY 19-20",""))</f>
        <v>FY 19-20</v>
      </c>
      <c r="AO144" s="116" t="str">
        <f>IFERROR(FIND("R",Table1[[#This Row],[FS_Priority]]),"")</f>
        <v/>
      </c>
    </row>
    <row r="145" spans="1:41" hidden="1" x14ac:dyDescent="0.25">
      <c r="A145" s="48" t="s">
        <v>3625</v>
      </c>
      <c r="B145" s="48" t="s">
        <v>179</v>
      </c>
      <c r="C145" s="48" t="s">
        <v>3625</v>
      </c>
      <c r="D145" s="48" t="b">
        <v>0</v>
      </c>
      <c r="E145" s="48" t="s">
        <v>86</v>
      </c>
      <c r="F145" s="48" t="s">
        <v>3626</v>
      </c>
      <c r="G145" s="48" t="s">
        <v>179</v>
      </c>
      <c r="H145" s="48" t="s">
        <v>179</v>
      </c>
      <c r="I145" s="48" t="s">
        <v>3627</v>
      </c>
      <c r="J145" s="48" t="s">
        <v>2496</v>
      </c>
      <c r="K145" s="48" t="s">
        <v>4024</v>
      </c>
      <c r="L145" s="48" t="s">
        <v>257</v>
      </c>
      <c r="M145" s="48" t="s">
        <v>3628</v>
      </c>
      <c r="N145" s="48" t="s">
        <v>179</v>
      </c>
      <c r="O145" s="48" t="s">
        <v>135</v>
      </c>
      <c r="P145" s="48"/>
      <c r="Q145" s="48" t="s">
        <v>206</v>
      </c>
      <c r="R145" s="48" t="s">
        <v>179</v>
      </c>
      <c r="S145" s="48" t="b">
        <v>0</v>
      </c>
      <c r="T145" s="48"/>
      <c r="U145" s="181"/>
      <c r="V145" s="181">
        <v>43748</v>
      </c>
      <c r="W145" s="48" t="s">
        <v>179</v>
      </c>
      <c r="X145" s="48"/>
      <c r="Y145" s="48"/>
      <c r="Z145" s="48" t="s">
        <v>179</v>
      </c>
      <c r="AA145" s="48"/>
      <c r="AB145" s="48"/>
      <c r="AC145" s="48" t="s">
        <v>3827</v>
      </c>
      <c r="AD145" s="48"/>
      <c r="AE145" s="48" t="s">
        <v>135</v>
      </c>
      <c r="AF145" s="48" t="s">
        <v>179</v>
      </c>
      <c r="AG145" s="48" t="s">
        <v>179</v>
      </c>
      <c r="AH145" s="192">
        <v>43833</v>
      </c>
      <c r="AI145" s="200" t="s">
        <v>3448</v>
      </c>
      <c r="AJ145" s="167" t="str">
        <f t="shared" si="2"/>
        <v>FS</v>
      </c>
      <c r="AK145" s="115" t="b">
        <f>ISNUMBER(SEARCH("IRT",Table1[[#This Row],[Current_Status]]))</f>
        <v>0</v>
      </c>
      <c r="AL145" s="116">
        <f>YEAR(Table1[[#This Row],[Project_Initiated]])</f>
        <v>2019</v>
      </c>
      <c r="AM145" s="53">
        <v>44166</v>
      </c>
      <c r="AN145" s="53" t="str">
        <f>IF(AND(Table1[[#This Row],[Completed Date]]&gt;="07/01/2020"+0,Table1[[#This Row],[Completed Date]]&lt;="6/30/2021"+0),"FY 20-21",IF(AND(Table1[[#This Row],[Completed Date]]&gt;="07/01/2019"+0,Table1[[#This Row],[Completed Date]]&lt;="6/30/2020"+0),"FY 19-20",""))</f>
        <v>FY 19-20</v>
      </c>
      <c r="AO145" s="116" t="str">
        <f>IFERROR(FIND("R",Table1[[#This Row],[FS_Priority]]),"")</f>
        <v/>
      </c>
    </row>
    <row r="146" spans="1:41" hidden="1" x14ac:dyDescent="0.25">
      <c r="A146" s="48" t="s">
        <v>3740</v>
      </c>
      <c r="B146" s="48" t="s">
        <v>179</v>
      </c>
      <c r="C146" s="48" t="s">
        <v>3740</v>
      </c>
      <c r="D146" s="48" t="b">
        <v>0</v>
      </c>
      <c r="E146" s="48" t="s">
        <v>378</v>
      </c>
      <c r="F146" s="48" t="s">
        <v>3741</v>
      </c>
      <c r="G146" s="48" t="s">
        <v>179</v>
      </c>
      <c r="H146" s="48" t="s">
        <v>179</v>
      </c>
      <c r="I146" s="48" t="s">
        <v>3335</v>
      </c>
      <c r="J146" s="48" t="s">
        <v>2502</v>
      </c>
      <c r="K146" s="48" t="s">
        <v>2994</v>
      </c>
      <c r="L146" s="48" t="s">
        <v>113</v>
      </c>
      <c r="M146" s="48" t="s">
        <v>2995</v>
      </c>
      <c r="N146" s="48" t="s">
        <v>179</v>
      </c>
      <c r="O146" s="48" t="s">
        <v>135</v>
      </c>
      <c r="P146" s="48"/>
      <c r="Q146" s="48" t="s">
        <v>200</v>
      </c>
      <c r="R146" s="48" t="s">
        <v>179</v>
      </c>
      <c r="S146" s="48" t="b">
        <v>0</v>
      </c>
      <c r="T146" s="48"/>
      <c r="U146" s="181"/>
      <c r="V146" s="181">
        <v>43761</v>
      </c>
      <c r="W146" s="48" t="s">
        <v>179</v>
      </c>
      <c r="X146" s="48"/>
      <c r="Y146" s="48"/>
      <c r="Z146" s="48" t="s">
        <v>179</v>
      </c>
      <c r="AA146" s="48"/>
      <c r="AB146" s="48"/>
      <c r="AC146" s="48" t="s">
        <v>3794</v>
      </c>
      <c r="AD146" s="48"/>
      <c r="AE146" s="48" t="s">
        <v>135</v>
      </c>
      <c r="AF146" s="48" t="s">
        <v>179</v>
      </c>
      <c r="AG146" s="48" t="s">
        <v>179</v>
      </c>
      <c r="AH146" s="192">
        <v>43837</v>
      </c>
      <c r="AI146" s="200" t="s">
        <v>3448</v>
      </c>
      <c r="AJ146" s="167" t="str">
        <f t="shared" si="2"/>
        <v>FS</v>
      </c>
      <c r="AK146" s="115" t="b">
        <f>ISNUMBER(SEARCH("IRT",Table1[[#This Row],[Current_Status]]))</f>
        <v>0</v>
      </c>
      <c r="AL146" s="116">
        <f>YEAR(Table1[[#This Row],[Project_Initiated]])</f>
        <v>2019</v>
      </c>
      <c r="AM146" s="53">
        <v>44166</v>
      </c>
      <c r="AN146" s="53" t="str">
        <f>IF(AND(Table1[[#This Row],[Completed Date]]&gt;="07/01/2020"+0,Table1[[#This Row],[Completed Date]]&lt;="6/30/2021"+0),"FY 20-21",IF(AND(Table1[[#This Row],[Completed Date]]&gt;="07/01/2019"+0,Table1[[#This Row],[Completed Date]]&lt;="6/30/2020"+0),"FY 19-20",""))</f>
        <v>FY 19-20</v>
      </c>
      <c r="AO146" s="116" t="str">
        <f>IFERROR(FIND("R",Table1[[#This Row],[FS_Priority]]),"")</f>
        <v/>
      </c>
    </row>
    <row r="147" spans="1:41" hidden="1" x14ac:dyDescent="0.25">
      <c r="A147" s="48" t="s">
        <v>3576</v>
      </c>
      <c r="B147" s="48" t="s">
        <v>179</v>
      </c>
      <c r="C147" s="48" t="s">
        <v>3576</v>
      </c>
      <c r="D147" s="48" t="b">
        <v>0</v>
      </c>
      <c r="E147" s="48" t="s">
        <v>43</v>
      </c>
      <c r="F147" s="48" t="s">
        <v>3577</v>
      </c>
      <c r="G147" s="48" t="s">
        <v>179</v>
      </c>
      <c r="H147" s="48" t="s">
        <v>179</v>
      </c>
      <c r="I147" s="48" t="s">
        <v>3578</v>
      </c>
      <c r="J147" s="48" t="s">
        <v>2502</v>
      </c>
      <c r="K147" s="48" t="s">
        <v>2868</v>
      </c>
      <c r="L147" s="48" t="s">
        <v>2477</v>
      </c>
      <c r="M147" s="48" t="s">
        <v>2871</v>
      </c>
      <c r="N147" s="48" t="s">
        <v>179</v>
      </c>
      <c r="O147" s="48" t="s">
        <v>135</v>
      </c>
      <c r="P147" s="48"/>
      <c r="Q147" s="48" t="s">
        <v>200</v>
      </c>
      <c r="R147" s="48" t="s">
        <v>179</v>
      </c>
      <c r="S147" s="48" t="b">
        <v>0</v>
      </c>
      <c r="T147" s="48"/>
      <c r="U147" s="181"/>
      <c r="V147" s="181">
        <v>43791</v>
      </c>
      <c r="W147" s="48" t="s">
        <v>179</v>
      </c>
      <c r="X147" s="48"/>
      <c r="Y147" s="48"/>
      <c r="Z147" s="48" t="s">
        <v>179</v>
      </c>
      <c r="AA147" s="48"/>
      <c r="AB147" s="48"/>
      <c r="AC147" s="48" t="s">
        <v>3794</v>
      </c>
      <c r="AD147" s="48"/>
      <c r="AE147" s="48" t="s">
        <v>135</v>
      </c>
      <c r="AF147" s="48" t="s">
        <v>179</v>
      </c>
      <c r="AG147" s="48" t="s">
        <v>179</v>
      </c>
      <c r="AH147" s="192">
        <v>43837</v>
      </c>
      <c r="AI147" s="200" t="s">
        <v>3448</v>
      </c>
      <c r="AJ147" s="167" t="str">
        <f t="shared" si="2"/>
        <v>FS</v>
      </c>
      <c r="AK147" s="115" t="b">
        <f>ISNUMBER(SEARCH("IRT",Table1[[#This Row],[Current_Status]]))</f>
        <v>0</v>
      </c>
      <c r="AL147" s="116">
        <f>YEAR(Table1[[#This Row],[Project_Initiated]])</f>
        <v>2019</v>
      </c>
      <c r="AM147" s="53">
        <v>44166</v>
      </c>
      <c r="AN147" s="53" t="str">
        <f>IF(AND(Table1[[#This Row],[Completed Date]]&gt;="07/01/2020"+0,Table1[[#This Row],[Completed Date]]&lt;="6/30/2021"+0),"FY 20-21",IF(AND(Table1[[#This Row],[Completed Date]]&gt;="07/01/2019"+0,Table1[[#This Row],[Completed Date]]&lt;="6/30/2020"+0),"FY 19-20",""))</f>
        <v>FY 19-20</v>
      </c>
      <c r="AO147" s="116" t="str">
        <f>IFERROR(FIND("R",Table1[[#This Row],[FS_Priority]]),"")</f>
        <v/>
      </c>
    </row>
    <row r="148" spans="1:41" hidden="1" x14ac:dyDescent="0.25">
      <c r="A148" s="48" t="s">
        <v>3659</v>
      </c>
      <c r="B148" s="48" t="s">
        <v>179</v>
      </c>
      <c r="C148" s="48" t="s">
        <v>3659</v>
      </c>
      <c r="D148" s="48" t="b">
        <v>0</v>
      </c>
      <c r="E148" s="48" t="s">
        <v>92</v>
      </c>
      <c r="F148" s="48" t="s">
        <v>3660</v>
      </c>
      <c r="G148" s="48" t="s">
        <v>179</v>
      </c>
      <c r="H148" s="48" t="s">
        <v>179</v>
      </c>
      <c r="I148" s="48" t="s">
        <v>3661</v>
      </c>
      <c r="J148" s="48" t="s">
        <v>2496</v>
      </c>
      <c r="K148" s="48" t="s">
        <v>2925</v>
      </c>
      <c r="L148" s="48" t="s">
        <v>2477</v>
      </c>
      <c r="M148" s="48" t="s">
        <v>2935</v>
      </c>
      <c r="N148" s="48" t="s">
        <v>2937</v>
      </c>
      <c r="O148" s="48" t="s">
        <v>135</v>
      </c>
      <c r="P148" s="48"/>
      <c r="Q148" s="48" t="s">
        <v>189</v>
      </c>
      <c r="R148" s="48" t="s">
        <v>179</v>
      </c>
      <c r="S148" s="48" t="b">
        <v>0</v>
      </c>
      <c r="T148" s="48"/>
      <c r="U148" s="181"/>
      <c r="V148" s="181">
        <v>43794</v>
      </c>
      <c r="W148" s="48" t="s">
        <v>179</v>
      </c>
      <c r="X148" s="48"/>
      <c r="Y148" s="48"/>
      <c r="Z148" s="48" t="s">
        <v>179</v>
      </c>
      <c r="AA148" s="48"/>
      <c r="AB148" s="48"/>
      <c r="AC148" s="48" t="s">
        <v>3833</v>
      </c>
      <c r="AD148" s="48"/>
      <c r="AE148" s="48" t="s">
        <v>135</v>
      </c>
      <c r="AF148" s="48" t="s">
        <v>179</v>
      </c>
      <c r="AG148" s="48" t="s">
        <v>179</v>
      </c>
      <c r="AH148" s="192">
        <v>43837</v>
      </c>
      <c r="AI148" s="200" t="s">
        <v>3448</v>
      </c>
      <c r="AJ148" s="167" t="str">
        <f t="shared" si="2"/>
        <v>FS</v>
      </c>
      <c r="AK148" s="115" t="b">
        <f>ISNUMBER(SEARCH("IRT",Table1[[#This Row],[Current_Status]]))</f>
        <v>0</v>
      </c>
      <c r="AL148" s="116">
        <f>YEAR(Table1[[#This Row],[Project_Initiated]])</f>
        <v>2019</v>
      </c>
      <c r="AM148" s="53">
        <v>44166</v>
      </c>
      <c r="AN148" s="53" t="str">
        <f>IF(AND(Table1[[#This Row],[Completed Date]]&gt;="07/01/2020"+0,Table1[[#This Row],[Completed Date]]&lt;="6/30/2021"+0),"FY 20-21",IF(AND(Table1[[#This Row],[Completed Date]]&gt;="07/01/2019"+0,Table1[[#This Row],[Completed Date]]&lt;="6/30/2020"+0),"FY 19-20",""))</f>
        <v>FY 19-20</v>
      </c>
      <c r="AO148" s="116" t="str">
        <f>IFERROR(FIND("R",Table1[[#This Row],[FS_Priority]]),"")</f>
        <v/>
      </c>
    </row>
    <row r="149" spans="1:41" hidden="1" x14ac:dyDescent="0.25">
      <c r="A149" s="48" t="s">
        <v>3662</v>
      </c>
      <c r="B149" s="48" t="s">
        <v>179</v>
      </c>
      <c r="C149" s="48" t="s">
        <v>3662</v>
      </c>
      <c r="D149" s="48" t="b">
        <v>0</v>
      </c>
      <c r="E149" s="48" t="s">
        <v>92</v>
      </c>
      <c r="F149" s="48" t="s">
        <v>3663</v>
      </c>
      <c r="G149" s="48" t="s">
        <v>179</v>
      </c>
      <c r="H149" s="48" t="s">
        <v>179</v>
      </c>
      <c r="I149" s="48" t="s">
        <v>3664</v>
      </c>
      <c r="J149" s="48" t="s">
        <v>2496</v>
      </c>
      <c r="K149" s="48" t="s">
        <v>2925</v>
      </c>
      <c r="L149" s="48" t="s">
        <v>2477</v>
      </c>
      <c r="M149" s="48" t="s">
        <v>2935</v>
      </c>
      <c r="N149" s="48" t="s">
        <v>2937</v>
      </c>
      <c r="O149" s="48" t="s">
        <v>135</v>
      </c>
      <c r="P149" s="48"/>
      <c r="Q149" s="48" t="s">
        <v>191</v>
      </c>
      <c r="R149" s="48" t="s">
        <v>179</v>
      </c>
      <c r="S149" s="48" t="b">
        <v>0</v>
      </c>
      <c r="T149" s="48"/>
      <c r="U149" s="181"/>
      <c r="V149" s="181">
        <v>43794</v>
      </c>
      <c r="W149" s="48" t="s">
        <v>179</v>
      </c>
      <c r="X149" s="48"/>
      <c r="Y149" s="48"/>
      <c r="Z149" s="48" t="s">
        <v>179</v>
      </c>
      <c r="AA149" s="48"/>
      <c r="AB149" s="48"/>
      <c r="AC149" s="48" t="s">
        <v>3833</v>
      </c>
      <c r="AD149" s="48"/>
      <c r="AE149" s="48" t="s">
        <v>135</v>
      </c>
      <c r="AF149" s="48" t="s">
        <v>179</v>
      </c>
      <c r="AG149" s="48" t="s">
        <v>179</v>
      </c>
      <c r="AH149" s="192">
        <v>43837</v>
      </c>
      <c r="AI149" s="200" t="s">
        <v>3448</v>
      </c>
      <c r="AJ149" s="167" t="str">
        <f t="shared" si="2"/>
        <v>FS</v>
      </c>
      <c r="AK149" s="115" t="b">
        <f>ISNUMBER(SEARCH("IRT",Table1[[#This Row],[Current_Status]]))</f>
        <v>0</v>
      </c>
      <c r="AL149" s="116">
        <f>YEAR(Table1[[#This Row],[Project_Initiated]])</f>
        <v>2019</v>
      </c>
      <c r="AM149" s="53">
        <v>44166</v>
      </c>
      <c r="AN149" s="53" t="str">
        <f>IF(AND(Table1[[#This Row],[Completed Date]]&gt;="07/01/2020"+0,Table1[[#This Row],[Completed Date]]&lt;="6/30/2021"+0),"FY 20-21",IF(AND(Table1[[#This Row],[Completed Date]]&gt;="07/01/2019"+0,Table1[[#This Row],[Completed Date]]&lt;="6/30/2020"+0),"FY 19-20",""))</f>
        <v>FY 19-20</v>
      </c>
      <c r="AO149" s="116" t="str">
        <f>IFERROR(FIND("R",Table1[[#This Row],[FS_Priority]]),"")</f>
        <v/>
      </c>
    </row>
    <row r="150" spans="1:41" hidden="1" x14ac:dyDescent="0.25">
      <c r="A150" s="48" t="s">
        <v>3665</v>
      </c>
      <c r="B150" s="48" t="s">
        <v>179</v>
      </c>
      <c r="C150" s="48" t="s">
        <v>3665</v>
      </c>
      <c r="D150" s="48" t="b">
        <v>0</v>
      </c>
      <c r="E150" s="48" t="s">
        <v>92</v>
      </c>
      <c r="F150" s="48" t="s">
        <v>3666</v>
      </c>
      <c r="G150" s="48" t="s">
        <v>179</v>
      </c>
      <c r="H150" s="48" t="s">
        <v>179</v>
      </c>
      <c r="I150" s="48" t="s">
        <v>3667</v>
      </c>
      <c r="J150" s="48" t="s">
        <v>2496</v>
      </c>
      <c r="K150" s="48" t="s">
        <v>2925</v>
      </c>
      <c r="L150" s="48" t="s">
        <v>2477</v>
      </c>
      <c r="M150" s="48" t="s">
        <v>2935</v>
      </c>
      <c r="N150" s="48" t="s">
        <v>2937</v>
      </c>
      <c r="O150" s="48" t="s">
        <v>135</v>
      </c>
      <c r="P150" s="48"/>
      <c r="Q150" s="48" t="s">
        <v>193</v>
      </c>
      <c r="R150" s="48" t="s">
        <v>179</v>
      </c>
      <c r="S150" s="48" t="b">
        <v>0</v>
      </c>
      <c r="T150" s="48"/>
      <c r="U150" s="181"/>
      <c r="V150" s="181">
        <v>43794</v>
      </c>
      <c r="W150" s="48" t="s">
        <v>179</v>
      </c>
      <c r="X150" s="48"/>
      <c r="Y150" s="48"/>
      <c r="Z150" s="48" t="s">
        <v>179</v>
      </c>
      <c r="AA150" s="48"/>
      <c r="AB150" s="48"/>
      <c r="AC150" s="48" t="s">
        <v>3833</v>
      </c>
      <c r="AD150" s="48"/>
      <c r="AE150" s="48" t="s">
        <v>135</v>
      </c>
      <c r="AF150" s="48" t="s">
        <v>179</v>
      </c>
      <c r="AG150" s="48" t="s">
        <v>179</v>
      </c>
      <c r="AH150" s="192">
        <v>43837</v>
      </c>
      <c r="AI150" s="200" t="s">
        <v>3448</v>
      </c>
      <c r="AJ150" s="167" t="str">
        <f t="shared" si="2"/>
        <v>FS</v>
      </c>
      <c r="AK150" s="115" t="b">
        <f>ISNUMBER(SEARCH("IRT",Table1[[#This Row],[Current_Status]]))</f>
        <v>0</v>
      </c>
      <c r="AL150" s="116">
        <f>YEAR(Table1[[#This Row],[Project_Initiated]])</f>
        <v>2019</v>
      </c>
      <c r="AM150" s="53">
        <v>44166</v>
      </c>
      <c r="AN150" s="53" t="str">
        <f>IF(AND(Table1[[#This Row],[Completed Date]]&gt;="07/01/2020"+0,Table1[[#This Row],[Completed Date]]&lt;="6/30/2021"+0),"FY 20-21",IF(AND(Table1[[#This Row],[Completed Date]]&gt;="07/01/2019"+0,Table1[[#This Row],[Completed Date]]&lt;="6/30/2020"+0),"FY 19-20",""))</f>
        <v>FY 19-20</v>
      </c>
      <c r="AO150" s="116" t="str">
        <f>IFERROR(FIND("R",Table1[[#This Row],[FS_Priority]]),"")</f>
        <v/>
      </c>
    </row>
    <row r="151" spans="1:41" hidden="1" x14ac:dyDescent="0.25">
      <c r="A151" s="48" t="s">
        <v>3181</v>
      </c>
      <c r="B151" s="48" t="s">
        <v>179</v>
      </c>
      <c r="C151" s="48" t="s">
        <v>3181</v>
      </c>
      <c r="D151" s="48" t="b">
        <v>0</v>
      </c>
      <c r="E151" s="48" t="s">
        <v>92</v>
      </c>
      <c r="F151" s="48" t="s">
        <v>3275</v>
      </c>
      <c r="G151" s="48" t="s">
        <v>179</v>
      </c>
      <c r="H151" s="48" t="s">
        <v>179</v>
      </c>
      <c r="I151" s="48" t="s">
        <v>3276</v>
      </c>
      <c r="J151" s="48" t="s">
        <v>2496</v>
      </c>
      <c r="K151" s="48" t="s">
        <v>2925</v>
      </c>
      <c r="L151" s="48" t="s">
        <v>2477</v>
      </c>
      <c r="M151" s="48" t="s">
        <v>2928</v>
      </c>
      <c r="N151" s="48" t="s">
        <v>179</v>
      </c>
      <c r="O151" s="48" t="s">
        <v>135</v>
      </c>
      <c r="P151" s="48"/>
      <c r="Q151" s="48" t="s">
        <v>184</v>
      </c>
      <c r="R151" s="48" t="s">
        <v>179</v>
      </c>
      <c r="S151" s="48" t="b">
        <v>1</v>
      </c>
      <c r="T151" s="48"/>
      <c r="U151" s="181"/>
      <c r="V151" s="181">
        <v>43669</v>
      </c>
      <c r="W151" s="48" t="s">
        <v>179</v>
      </c>
      <c r="X151" s="48"/>
      <c r="Y151" s="48"/>
      <c r="Z151" s="48" t="s">
        <v>179</v>
      </c>
      <c r="AA151" s="48"/>
      <c r="AB151" s="48"/>
      <c r="AC151" s="48" t="s">
        <v>3820</v>
      </c>
      <c r="AD151" s="48"/>
      <c r="AE151" s="48" t="s">
        <v>135</v>
      </c>
      <c r="AF151" s="48" t="s">
        <v>179</v>
      </c>
      <c r="AG151" s="48" t="s">
        <v>179</v>
      </c>
      <c r="AH151" s="192">
        <v>43838</v>
      </c>
      <c r="AI151" s="200" t="s">
        <v>3448</v>
      </c>
      <c r="AJ151" s="167" t="str">
        <f t="shared" si="2"/>
        <v>FS</v>
      </c>
      <c r="AK151" s="115" t="b">
        <f>ISNUMBER(SEARCH("IRT",Table1[[#This Row],[Current_Status]]))</f>
        <v>0</v>
      </c>
      <c r="AL151" s="116">
        <f>YEAR(Table1[[#This Row],[Project_Initiated]])</f>
        <v>2019</v>
      </c>
      <c r="AM151" s="53">
        <v>44166</v>
      </c>
      <c r="AN151" s="53" t="str">
        <f>IF(AND(Table1[[#This Row],[Completed Date]]&gt;="07/01/2020"+0,Table1[[#This Row],[Completed Date]]&lt;="6/30/2021"+0),"FY 20-21",IF(AND(Table1[[#This Row],[Completed Date]]&gt;="07/01/2019"+0,Table1[[#This Row],[Completed Date]]&lt;="6/30/2020"+0),"FY 19-20",""))</f>
        <v>FY 19-20</v>
      </c>
      <c r="AO151" s="116" t="str">
        <f>IFERROR(FIND("R",Table1[[#This Row],[FS_Priority]]),"")</f>
        <v/>
      </c>
    </row>
    <row r="152" spans="1:41" hidden="1" x14ac:dyDescent="0.25">
      <c r="A152" s="48" t="s">
        <v>3609</v>
      </c>
      <c r="B152" s="48" t="s">
        <v>179</v>
      </c>
      <c r="C152" s="48" t="s">
        <v>3609</v>
      </c>
      <c r="D152" s="48" t="b">
        <v>0</v>
      </c>
      <c r="E152" s="48" t="s">
        <v>86</v>
      </c>
      <c r="F152" s="48" t="s">
        <v>3610</v>
      </c>
      <c r="G152" s="48" t="s">
        <v>179</v>
      </c>
      <c r="H152" s="48" t="s">
        <v>179</v>
      </c>
      <c r="I152" s="48" t="s">
        <v>3611</v>
      </c>
      <c r="J152" s="48" t="s">
        <v>2496</v>
      </c>
      <c r="K152" s="48" t="s">
        <v>4024</v>
      </c>
      <c r="L152" s="48" t="s">
        <v>257</v>
      </c>
      <c r="M152" s="48" t="s">
        <v>2908</v>
      </c>
      <c r="N152" s="48" t="s">
        <v>179</v>
      </c>
      <c r="O152" s="48" t="s">
        <v>135</v>
      </c>
      <c r="P152" s="48"/>
      <c r="Q152" s="48" t="s">
        <v>200</v>
      </c>
      <c r="R152" s="48" t="s">
        <v>179</v>
      </c>
      <c r="S152" s="48" t="b">
        <v>0</v>
      </c>
      <c r="T152" s="48"/>
      <c r="U152" s="181"/>
      <c r="V152" s="181">
        <v>43733</v>
      </c>
      <c r="W152" s="48" t="s">
        <v>179</v>
      </c>
      <c r="X152" s="48"/>
      <c r="Y152" s="48"/>
      <c r="Z152" s="48" t="s">
        <v>179</v>
      </c>
      <c r="AA152" s="48"/>
      <c r="AB152" s="48"/>
      <c r="AC152" s="48" t="s">
        <v>3825</v>
      </c>
      <c r="AD152" s="48"/>
      <c r="AE152" s="48" t="s">
        <v>135</v>
      </c>
      <c r="AF152" s="48" t="s">
        <v>179</v>
      </c>
      <c r="AG152" s="48" t="s">
        <v>179</v>
      </c>
      <c r="AH152" s="192">
        <v>43838</v>
      </c>
      <c r="AI152" s="200" t="s">
        <v>3448</v>
      </c>
      <c r="AJ152" s="167" t="str">
        <f t="shared" si="2"/>
        <v>FS</v>
      </c>
      <c r="AK152" s="115" t="b">
        <f>ISNUMBER(SEARCH("IRT",Table1[[#This Row],[Current_Status]]))</f>
        <v>0</v>
      </c>
      <c r="AL152" s="116">
        <f>YEAR(Table1[[#This Row],[Project_Initiated]])</f>
        <v>2019</v>
      </c>
      <c r="AM152" s="53">
        <v>44166</v>
      </c>
      <c r="AN152" s="53" t="str">
        <f>IF(AND(Table1[[#This Row],[Completed Date]]&gt;="07/01/2020"+0,Table1[[#This Row],[Completed Date]]&lt;="6/30/2021"+0),"FY 20-21",IF(AND(Table1[[#This Row],[Completed Date]]&gt;="07/01/2019"+0,Table1[[#This Row],[Completed Date]]&lt;="6/30/2020"+0),"FY 19-20",""))</f>
        <v>FY 19-20</v>
      </c>
      <c r="AO152" s="116" t="str">
        <f>IFERROR(FIND("R",Table1[[#This Row],[FS_Priority]]),"")</f>
        <v/>
      </c>
    </row>
    <row r="153" spans="1:41" hidden="1" x14ac:dyDescent="0.25">
      <c r="A153" s="48" t="s">
        <v>3601</v>
      </c>
      <c r="B153" s="48" t="s">
        <v>179</v>
      </c>
      <c r="C153" s="48" t="s">
        <v>3601</v>
      </c>
      <c r="D153" s="48" t="b">
        <v>0</v>
      </c>
      <c r="E153" s="48" t="s">
        <v>86</v>
      </c>
      <c r="F153" s="48" t="s">
        <v>3602</v>
      </c>
      <c r="G153" s="48" t="s">
        <v>179</v>
      </c>
      <c r="H153" s="48" t="s">
        <v>179</v>
      </c>
      <c r="I153" s="48" t="s">
        <v>3603</v>
      </c>
      <c r="J153" s="48" t="s">
        <v>2496</v>
      </c>
      <c r="K153" s="48" t="s">
        <v>4024</v>
      </c>
      <c r="L153" s="48" t="s">
        <v>257</v>
      </c>
      <c r="M153" s="48" t="s">
        <v>3039</v>
      </c>
      <c r="N153" s="48" t="s">
        <v>179</v>
      </c>
      <c r="O153" s="48" t="s">
        <v>135</v>
      </c>
      <c r="P153" s="48"/>
      <c r="Q153" s="48" t="s">
        <v>184</v>
      </c>
      <c r="R153" s="48" t="s">
        <v>179</v>
      </c>
      <c r="S153" s="48" t="b">
        <v>1</v>
      </c>
      <c r="T153" s="48"/>
      <c r="U153" s="181"/>
      <c r="V153" s="181">
        <v>43755</v>
      </c>
      <c r="W153" s="48" t="s">
        <v>179</v>
      </c>
      <c r="X153" s="48"/>
      <c r="Y153" s="48"/>
      <c r="Z153" s="48" t="s">
        <v>179</v>
      </c>
      <c r="AA153" s="48"/>
      <c r="AB153" s="48"/>
      <c r="AC153" s="48" t="s">
        <v>3830</v>
      </c>
      <c r="AD153" s="48"/>
      <c r="AE153" s="48" t="s">
        <v>135</v>
      </c>
      <c r="AF153" s="48" t="s">
        <v>179</v>
      </c>
      <c r="AG153" s="48" t="s">
        <v>179</v>
      </c>
      <c r="AH153" s="192">
        <v>43839</v>
      </c>
      <c r="AI153" s="200" t="s">
        <v>3448</v>
      </c>
      <c r="AJ153" s="167" t="str">
        <f t="shared" si="2"/>
        <v>FS</v>
      </c>
      <c r="AK153" s="115" t="b">
        <f>ISNUMBER(SEARCH("IRT",Table1[[#This Row],[Current_Status]]))</f>
        <v>0</v>
      </c>
      <c r="AL153" s="116">
        <f>YEAR(Table1[[#This Row],[Project_Initiated]])</f>
        <v>2019</v>
      </c>
      <c r="AM153" s="53">
        <v>44166</v>
      </c>
      <c r="AN153" s="53" t="str">
        <f>IF(AND(Table1[[#This Row],[Completed Date]]&gt;="07/01/2020"+0,Table1[[#This Row],[Completed Date]]&lt;="6/30/2021"+0),"FY 20-21",IF(AND(Table1[[#This Row],[Completed Date]]&gt;="07/01/2019"+0,Table1[[#This Row],[Completed Date]]&lt;="6/30/2020"+0),"FY 19-20",""))</f>
        <v>FY 19-20</v>
      </c>
      <c r="AO153" s="116" t="str">
        <f>IFERROR(FIND("R",Table1[[#This Row],[FS_Priority]]),"")</f>
        <v/>
      </c>
    </row>
    <row r="154" spans="1:41" hidden="1" x14ac:dyDescent="0.25">
      <c r="A154" s="48" t="s">
        <v>2793</v>
      </c>
      <c r="B154" s="48" t="s">
        <v>179</v>
      </c>
      <c r="C154" s="48" t="s">
        <v>2793</v>
      </c>
      <c r="D154" s="48" t="b">
        <v>0</v>
      </c>
      <c r="E154" s="48" t="s">
        <v>155</v>
      </c>
      <c r="F154" s="48" t="s">
        <v>2794</v>
      </c>
      <c r="G154" s="48" t="s">
        <v>2792</v>
      </c>
      <c r="H154" s="48" t="s">
        <v>387</v>
      </c>
      <c r="I154" s="48" t="s">
        <v>3076</v>
      </c>
      <c r="J154" s="48" t="s">
        <v>2496</v>
      </c>
      <c r="K154" s="48" t="s">
        <v>29</v>
      </c>
      <c r="L154" s="48" t="s">
        <v>331</v>
      </c>
      <c r="M154" s="48" t="s">
        <v>3075</v>
      </c>
      <c r="N154" s="48" t="s">
        <v>179</v>
      </c>
      <c r="O154" s="48" t="s">
        <v>152</v>
      </c>
      <c r="P154" s="48"/>
      <c r="Q154" s="48" t="s">
        <v>184</v>
      </c>
      <c r="R154" s="48" t="s">
        <v>184</v>
      </c>
      <c r="S154" s="48" t="b">
        <v>0</v>
      </c>
      <c r="T154" s="48"/>
      <c r="U154" s="181"/>
      <c r="V154" s="181">
        <v>43487</v>
      </c>
      <c r="W154" s="48" t="s">
        <v>179</v>
      </c>
      <c r="X154" s="48"/>
      <c r="Y154" s="48"/>
      <c r="Z154" s="48" t="s">
        <v>179</v>
      </c>
      <c r="AA154" s="48"/>
      <c r="AB154" s="48"/>
      <c r="AC154" s="48" t="s">
        <v>3803</v>
      </c>
      <c r="AD154" s="48"/>
      <c r="AE154" s="48" t="s">
        <v>148</v>
      </c>
      <c r="AF154" s="48" t="s">
        <v>179</v>
      </c>
      <c r="AG154" s="48" t="s">
        <v>179</v>
      </c>
      <c r="AH154" s="192">
        <v>43844</v>
      </c>
      <c r="AI154" s="200" t="s">
        <v>3370</v>
      </c>
      <c r="AJ154" s="167" t="str">
        <f t="shared" si="2"/>
        <v>FS</v>
      </c>
      <c r="AK154" s="115" t="b">
        <f>ISNUMBER(SEARCH("IRT",Table1[[#This Row],[Current_Status]]))</f>
        <v>0</v>
      </c>
      <c r="AL154" s="116">
        <f>YEAR(Table1[[#This Row],[Project_Initiated]])</f>
        <v>2019</v>
      </c>
      <c r="AM154" s="53">
        <v>44166</v>
      </c>
      <c r="AN154" s="53" t="str">
        <f>IF(AND(Table1[[#This Row],[Completed Date]]&gt;="07/01/2020"+0,Table1[[#This Row],[Completed Date]]&lt;="6/30/2021"+0),"FY 20-21",IF(AND(Table1[[#This Row],[Completed Date]]&gt;="07/01/2019"+0,Table1[[#This Row],[Completed Date]]&lt;="6/30/2020"+0),"FY 19-20",""))</f>
        <v>FY 19-20</v>
      </c>
      <c r="AO154" s="116" t="str">
        <f>IFERROR(FIND("R",Table1[[#This Row],[FS_Priority]]),"")</f>
        <v/>
      </c>
    </row>
    <row r="155" spans="1:41" hidden="1" x14ac:dyDescent="0.25">
      <c r="A155" s="48" t="s">
        <v>3184</v>
      </c>
      <c r="B155" s="48" t="s">
        <v>179</v>
      </c>
      <c r="C155" s="48" t="s">
        <v>3184</v>
      </c>
      <c r="D155" s="48" t="b">
        <v>0</v>
      </c>
      <c r="E155" s="48" t="s">
        <v>92</v>
      </c>
      <c r="F155" s="48" t="s">
        <v>3251</v>
      </c>
      <c r="G155" s="48" t="s">
        <v>3417</v>
      </c>
      <c r="H155" s="48" t="s">
        <v>377</v>
      </c>
      <c r="I155" s="48" t="s">
        <v>3065</v>
      </c>
      <c r="J155" s="48" t="s">
        <v>2496</v>
      </c>
      <c r="K155" s="48" t="s">
        <v>2925</v>
      </c>
      <c r="L155" s="48" t="s">
        <v>2477</v>
      </c>
      <c r="M155" s="48" t="s">
        <v>3252</v>
      </c>
      <c r="N155" s="48" t="s">
        <v>179</v>
      </c>
      <c r="O155" s="48" t="s">
        <v>152</v>
      </c>
      <c r="P155" s="48"/>
      <c r="Q155" s="48" t="s">
        <v>203</v>
      </c>
      <c r="R155" s="48" t="s">
        <v>179</v>
      </c>
      <c r="S155" s="48" t="b">
        <v>0</v>
      </c>
      <c r="T155" s="48"/>
      <c r="U155" s="181"/>
      <c r="V155" s="181">
        <v>43644</v>
      </c>
      <c r="W155" s="48" t="s">
        <v>179</v>
      </c>
      <c r="X155" s="48"/>
      <c r="Y155" s="48"/>
      <c r="Z155" s="48" t="s">
        <v>179</v>
      </c>
      <c r="AA155" s="48"/>
      <c r="AB155" s="48"/>
      <c r="AC155" s="48" t="s">
        <v>3801</v>
      </c>
      <c r="AD155" s="48">
        <v>43754</v>
      </c>
      <c r="AE155" s="48" t="s">
        <v>432</v>
      </c>
      <c r="AF155" s="48" t="s">
        <v>3526</v>
      </c>
      <c r="AG155" s="48" t="s">
        <v>2508</v>
      </c>
      <c r="AH155" s="192">
        <v>43844</v>
      </c>
      <c r="AI155" s="200" t="s">
        <v>3370</v>
      </c>
      <c r="AJ155" s="167" t="str">
        <f t="shared" si="2"/>
        <v>FS</v>
      </c>
      <c r="AK155" s="115" t="b">
        <f>ISNUMBER(SEARCH("IRT",Table1[[#This Row],[Current_Status]]))</f>
        <v>0</v>
      </c>
      <c r="AL155" s="116">
        <f>YEAR(Table1[[#This Row],[Project_Initiated]])</f>
        <v>2019</v>
      </c>
      <c r="AM155" s="53">
        <v>44166</v>
      </c>
      <c r="AN155" s="53" t="str">
        <f>IF(AND(Table1[[#This Row],[Completed Date]]&gt;="07/01/2020"+0,Table1[[#This Row],[Completed Date]]&lt;="6/30/2021"+0),"FY 20-21",IF(AND(Table1[[#This Row],[Completed Date]]&gt;="07/01/2019"+0,Table1[[#This Row],[Completed Date]]&lt;="6/30/2020"+0),"FY 19-20",""))</f>
        <v>FY 19-20</v>
      </c>
      <c r="AO155" s="116" t="str">
        <f>IFERROR(FIND("R",Table1[[#This Row],[FS_Priority]]),"")</f>
        <v/>
      </c>
    </row>
    <row r="156" spans="1:41" hidden="1" x14ac:dyDescent="0.25">
      <c r="A156" s="48" t="s">
        <v>3180</v>
      </c>
      <c r="B156" s="48" t="s">
        <v>179</v>
      </c>
      <c r="C156" s="48" t="s">
        <v>3180</v>
      </c>
      <c r="D156" s="48" t="b">
        <v>0</v>
      </c>
      <c r="E156" s="48" t="s">
        <v>92</v>
      </c>
      <c r="F156" s="48" t="s">
        <v>3308</v>
      </c>
      <c r="G156" s="48" t="s">
        <v>3461</v>
      </c>
      <c r="H156" s="48" t="s">
        <v>397</v>
      </c>
      <c r="I156" s="48" t="s">
        <v>3309</v>
      </c>
      <c r="J156" s="48" t="s">
        <v>2496</v>
      </c>
      <c r="K156" s="48" t="s">
        <v>2925</v>
      </c>
      <c r="L156" s="48" t="s">
        <v>2477</v>
      </c>
      <c r="M156" s="48" t="s">
        <v>3310</v>
      </c>
      <c r="N156" s="48" t="s">
        <v>179</v>
      </c>
      <c r="O156" s="48" t="s">
        <v>152</v>
      </c>
      <c r="P156" s="48"/>
      <c r="Q156" s="48" t="s">
        <v>200</v>
      </c>
      <c r="R156" s="48" t="s">
        <v>179</v>
      </c>
      <c r="S156" s="48" t="b">
        <v>0</v>
      </c>
      <c r="T156" s="48"/>
      <c r="U156" s="181"/>
      <c r="V156" s="181">
        <v>43692</v>
      </c>
      <c r="W156" s="48" t="s">
        <v>179</v>
      </c>
      <c r="X156" s="48"/>
      <c r="Y156" s="48"/>
      <c r="Z156" s="48" t="s">
        <v>179</v>
      </c>
      <c r="AA156" s="48"/>
      <c r="AB156" s="48"/>
      <c r="AC156" s="48" t="s">
        <v>3800</v>
      </c>
      <c r="AD156" s="48"/>
      <c r="AE156" s="48" t="s">
        <v>432</v>
      </c>
      <c r="AF156" s="48" t="s">
        <v>3540</v>
      </c>
      <c r="AG156" s="48" t="s">
        <v>2508</v>
      </c>
      <c r="AH156" s="192">
        <v>43844</v>
      </c>
      <c r="AI156" s="200" t="s">
        <v>3370</v>
      </c>
      <c r="AJ156" s="167" t="str">
        <f t="shared" si="2"/>
        <v>FS</v>
      </c>
      <c r="AK156" s="115" t="b">
        <f>ISNUMBER(SEARCH("IRT",Table1[[#This Row],[Current_Status]]))</f>
        <v>0</v>
      </c>
      <c r="AL156" s="116">
        <f>YEAR(Table1[[#This Row],[Project_Initiated]])</f>
        <v>2019</v>
      </c>
      <c r="AM156" s="53">
        <v>44166</v>
      </c>
      <c r="AN156" s="53" t="str">
        <f>IF(AND(Table1[[#This Row],[Completed Date]]&gt;="07/01/2020"+0,Table1[[#This Row],[Completed Date]]&lt;="6/30/2021"+0),"FY 20-21",IF(AND(Table1[[#This Row],[Completed Date]]&gt;="07/01/2019"+0,Table1[[#This Row],[Completed Date]]&lt;="6/30/2020"+0),"FY 19-20",""))</f>
        <v>FY 19-20</v>
      </c>
      <c r="AO156" s="116" t="str">
        <f>IFERROR(FIND("R",Table1[[#This Row],[FS_Priority]]),"")</f>
        <v/>
      </c>
    </row>
    <row r="157" spans="1:41" hidden="1" x14ac:dyDescent="0.25">
      <c r="A157" s="48" t="s">
        <v>3195</v>
      </c>
      <c r="B157" s="48" t="s">
        <v>179</v>
      </c>
      <c r="C157" s="48" t="s">
        <v>3195</v>
      </c>
      <c r="D157" s="48" t="b">
        <v>0</v>
      </c>
      <c r="E157" s="48" t="s">
        <v>3385</v>
      </c>
      <c r="F157" s="48" t="s">
        <v>3313</v>
      </c>
      <c r="G157" s="48" t="s">
        <v>3386</v>
      </c>
      <c r="H157" s="48" t="s">
        <v>383</v>
      </c>
      <c r="I157" s="48" t="s">
        <v>3314</v>
      </c>
      <c r="J157" s="48" t="s">
        <v>2496</v>
      </c>
      <c r="K157" s="48" t="s">
        <v>2847</v>
      </c>
      <c r="L157" s="48" t="s">
        <v>2477</v>
      </c>
      <c r="M157" s="48" t="s">
        <v>2875</v>
      </c>
      <c r="N157" s="48" t="s">
        <v>179</v>
      </c>
      <c r="O157" s="48" t="s">
        <v>152</v>
      </c>
      <c r="P157" s="48"/>
      <c r="Q157" s="48" t="s">
        <v>184</v>
      </c>
      <c r="R157" s="48" t="s">
        <v>179</v>
      </c>
      <c r="S157" s="48" t="b">
        <v>0</v>
      </c>
      <c r="T157" s="48"/>
      <c r="U157" s="181"/>
      <c r="V157" s="181">
        <v>43641</v>
      </c>
      <c r="W157" s="48" t="s">
        <v>179</v>
      </c>
      <c r="X157" s="48"/>
      <c r="Y157" s="48"/>
      <c r="Z157" s="48" t="s">
        <v>179</v>
      </c>
      <c r="AA157" s="48"/>
      <c r="AB157" s="48"/>
      <c r="AC157" s="48" t="s">
        <v>3804</v>
      </c>
      <c r="AD157" s="48"/>
      <c r="AE157" s="48" t="s">
        <v>148</v>
      </c>
      <c r="AF157" s="48" t="s">
        <v>3541</v>
      </c>
      <c r="AG157" s="48" t="s">
        <v>2508</v>
      </c>
      <c r="AH157" s="192">
        <v>43844</v>
      </c>
      <c r="AI157" s="200" t="s">
        <v>3370</v>
      </c>
      <c r="AJ157" s="167" t="str">
        <f t="shared" si="2"/>
        <v>FS</v>
      </c>
      <c r="AK157" s="115" t="b">
        <f>ISNUMBER(SEARCH("IRT",Table1[[#This Row],[Current_Status]]))</f>
        <v>0</v>
      </c>
      <c r="AL157" s="116">
        <f>YEAR(Table1[[#This Row],[Project_Initiated]])</f>
        <v>2019</v>
      </c>
      <c r="AM157" s="53">
        <v>44166</v>
      </c>
      <c r="AN157" s="53" t="str">
        <f>IF(AND(Table1[[#This Row],[Completed Date]]&gt;="07/01/2020"+0,Table1[[#This Row],[Completed Date]]&lt;="6/30/2021"+0),"FY 20-21",IF(AND(Table1[[#This Row],[Completed Date]]&gt;="07/01/2019"+0,Table1[[#This Row],[Completed Date]]&lt;="6/30/2020"+0),"FY 19-20",""))</f>
        <v>FY 19-20</v>
      </c>
      <c r="AO157" s="116" t="str">
        <f>IFERROR(FIND("R",Table1[[#This Row],[FS_Priority]]),"")</f>
        <v/>
      </c>
    </row>
    <row r="158" spans="1:41" hidden="1" x14ac:dyDescent="0.25">
      <c r="A158" s="48" t="s">
        <v>3612</v>
      </c>
      <c r="B158" s="48" t="s">
        <v>179</v>
      </c>
      <c r="C158" s="48" t="s">
        <v>3612</v>
      </c>
      <c r="D158" s="48" t="b">
        <v>0</v>
      </c>
      <c r="E158" s="48" t="s">
        <v>86</v>
      </c>
      <c r="F158" s="48" t="s">
        <v>3613</v>
      </c>
      <c r="G158" s="48" t="s">
        <v>179</v>
      </c>
      <c r="H158" s="48" t="s">
        <v>179</v>
      </c>
      <c r="I158" s="48" t="s">
        <v>3614</v>
      </c>
      <c r="J158" s="48" t="s">
        <v>2496</v>
      </c>
      <c r="K158" s="48" t="s">
        <v>4024</v>
      </c>
      <c r="L158" s="48" t="s">
        <v>257</v>
      </c>
      <c r="M158" s="48" t="s">
        <v>2908</v>
      </c>
      <c r="N158" s="48" t="s">
        <v>179</v>
      </c>
      <c r="O158" s="48" t="s">
        <v>135</v>
      </c>
      <c r="P158" s="48"/>
      <c r="Q158" s="48" t="s">
        <v>153</v>
      </c>
      <c r="R158" s="48" t="s">
        <v>179</v>
      </c>
      <c r="S158" s="48" t="b">
        <v>1</v>
      </c>
      <c r="T158" s="48"/>
      <c r="U158" s="181"/>
      <c r="V158" s="181">
        <v>43713</v>
      </c>
      <c r="W158" s="48" t="s">
        <v>179</v>
      </c>
      <c r="X158" s="48"/>
      <c r="Y158" s="48"/>
      <c r="Z158" s="48" t="s">
        <v>179</v>
      </c>
      <c r="AA158" s="48"/>
      <c r="AB158" s="48"/>
      <c r="AC158" s="48" t="s">
        <v>3823</v>
      </c>
      <c r="AD158" s="48"/>
      <c r="AE158" s="48" t="s">
        <v>135</v>
      </c>
      <c r="AF158" s="48" t="s">
        <v>179</v>
      </c>
      <c r="AG158" s="48" t="s">
        <v>179</v>
      </c>
      <c r="AH158" s="192">
        <v>43844</v>
      </c>
      <c r="AI158" s="200" t="s">
        <v>3448</v>
      </c>
      <c r="AJ158" s="167" t="str">
        <f t="shared" si="2"/>
        <v>FS</v>
      </c>
      <c r="AK158" s="115" t="b">
        <f>ISNUMBER(SEARCH("IRT",Table1[[#This Row],[Current_Status]]))</f>
        <v>0</v>
      </c>
      <c r="AL158" s="116">
        <f>YEAR(Table1[[#This Row],[Project_Initiated]])</f>
        <v>2019</v>
      </c>
      <c r="AM158" s="53">
        <v>44166</v>
      </c>
      <c r="AN158" s="53" t="str">
        <f>IF(AND(Table1[[#This Row],[Completed Date]]&gt;="07/01/2020"+0,Table1[[#This Row],[Completed Date]]&lt;="6/30/2021"+0),"FY 20-21",IF(AND(Table1[[#This Row],[Completed Date]]&gt;="07/01/2019"+0,Table1[[#This Row],[Completed Date]]&lt;="6/30/2020"+0),"FY 19-20",""))</f>
        <v>FY 19-20</v>
      </c>
      <c r="AO158" s="116" t="str">
        <f>IFERROR(FIND("R",Table1[[#This Row],[FS_Priority]]),"")</f>
        <v/>
      </c>
    </row>
    <row r="159" spans="1:41" hidden="1" x14ac:dyDescent="0.25">
      <c r="A159" s="48" t="s">
        <v>3617</v>
      </c>
      <c r="B159" s="48" t="s">
        <v>179</v>
      </c>
      <c r="C159" s="48" t="s">
        <v>3617</v>
      </c>
      <c r="D159" s="48" t="b">
        <v>0</v>
      </c>
      <c r="E159" s="48" t="s">
        <v>86</v>
      </c>
      <c r="F159" s="48" t="s">
        <v>3618</v>
      </c>
      <c r="G159" s="48" t="s">
        <v>179</v>
      </c>
      <c r="H159" s="48" t="s">
        <v>179</v>
      </c>
      <c r="I159" s="48" t="s">
        <v>3619</v>
      </c>
      <c r="J159" s="48" t="s">
        <v>2496</v>
      </c>
      <c r="K159" s="48" t="s">
        <v>4024</v>
      </c>
      <c r="L159" s="48" t="s">
        <v>257</v>
      </c>
      <c r="M159" s="48" t="s">
        <v>3320</v>
      </c>
      <c r="N159" s="48" t="s">
        <v>179</v>
      </c>
      <c r="O159" s="48" t="s">
        <v>135</v>
      </c>
      <c r="P159" s="48"/>
      <c r="Q159" s="48" t="s">
        <v>203</v>
      </c>
      <c r="R159" s="48" t="s">
        <v>179</v>
      </c>
      <c r="S159" s="48" t="b">
        <v>0</v>
      </c>
      <c r="T159" s="48"/>
      <c r="U159" s="181"/>
      <c r="V159" s="181">
        <v>43712</v>
      </c>
      <c r="W159" s="48" t="s">
        <v>179</v>
      </c>
      <c r="X159" s="48"/>
      <c r="Y159" s="48"/>
      <c r="Z159" s="48" t="s">
        <v>179</v>
      </c>
      <c r="AA159" s="48"/>
      <c r="AB159" s="48"/>
      <c r="AC159" s="48" t="s">
        <v>3821</v>
      </c>
      <c r="AD159" s="48"/>
      <c r="AE159" s="48" t="s">
        <v>135</v>
      </c>
      <c r="AF159" s="48" t="s">
        <v>179</v>
      </c>
      <c r="AG159" s="48" t="s">
        <v>179</v>
      </c>
      <c r="AH159" s="192">
        <v>43845</v>
      </c>
      <c r="AI159" s="200" t="s">
        <v>3448</v>
      </c>
      <c r="AJ159" s="167" t="str">
        <f t="shared" si="2"/>
        <v>FS</v>
      </c>
      <c r="AK159" s="115" t="b">
        <f>ISNUMBER(SEARCH("IRT",Table1[[#This Row],[Current_Status]]))</f>
        <v>0</v>
      </c>
      <c r="AL159" s="116">
        <f>YEAR(Table1[[#This Row],[Project_Initiated]])</f>
        <v>2019</v>
      </c>
      <c r="AM159" s="53">
        <v>44166</v>
      </c>
      <c r="AN159" s="53" t="str">
        <f>IF(AND(Table1[[#This Row],[Completed Date]]&gt;="07/01/2020"+0,Table1[[#This Row],[Completed Date]]&lt;="6/30/2021"+0),"FY 20-21",IF(AND(Table1[[#This Row],[Completed Date]]&gt;="07/01/2019"+0,Table1[[#This Row],[Completed Date]]&lt;="6/30/2020"+0),"FY 19-20",""))</f>
        <v>FY 19-20</v>
      </c>
      <c r="AO159" s="116" t="str">
        <f>IFERROR(FIND("R",Table1[[#This Row],[FS_Priority]]),"")</f>
        <v/>
      </c>
    </row>
    <row r="160" spans="1:41" hidden="1" x14ac:dyDescent="0.25">
      <c r="A160" s="48" t="s">
        <v>3620</v>
      </c>
      <c r="B160" s="48" t="s">
        <v>179</v>
      </c>
      <c r="C160" s="48" t="s">
        <v>3620</v>
      </c>
      <c r="D160" s="48" t="b">
        <v>0</v>
      </c>
      <c r="E160" s="48" t="s">
        <v>86</v>
      </c>
      <c r="F160" s="48" t="s">
        <v>3621</v>
      </c>
      <c r="G160" s="48" t="s">
        <v>179</v>
      </c>
      <c r="H160" s="48" t="s">
        <v>179</v>
      </c>
      <c r="I160" s="48" t="s">
        <v>3622</v>
      </c>
      <c r="J160" s="48" t="s">
        <v>2496</v>
      </c>
      <c r="K160" s="48" t="s">
        <v>4024</v>
      </c>
      <c r="L160" s="48" t="s">
        <v>257</v>
      </c>
      <c r="M160" s="48" t="s">
        <v>3623</v>
      </c>
      <c r="N160" s="48" t="s">
        <v>3624</v>
      </c>
      <c r="O160" s="48" t="s">
        <v>135</v>
      </c>
      <c r="P160" s="48"/>
      <c r="Q160" s="48" t="s">
        <v>204</v>
      </c>
      <c r="R160" s="48" t="s">
        <v>179</v>
      </c>
      <c r="S160" s="48" t="b">
        <v>0</v>
      </c>
      <c r="T160" s="48"/>
      <c r="U160" s="181"/>
      <c r="V160" s="181">
        <v>43748</v>
      </c>
      <c r="W160" s="48" t="s">
        <v>179</v>
      </c>
      <c r="X160" s="48"/>
      <c r="Y160" s="48"/>
      <c r="Z160" s="48" t="s">
        <v>179</v>
      </c>
      <c r="AA160" s="48"/>
      <c r="AB160" s="48"/>
      <c r="AC160" s="48" t="s">
        <v>3821</v>
      </c>
      <c r="AD160" s="48"/>
      <c r="AE160" s="48" t="s">
        <v>135</v>
      </c>
      <c r="AF160" s="48" t="s">
        <v>179</v>
      </c>
      <c r="AG160" s="48" t="s">
        <v>179</v>
      </c>
      <c r="AH160" s="192">
        <v>43845</v>
      </c>
      <c r="AI160" s="200" t="s">
        <v>3448</v>
      </c>
      <c r="AJ160" s="167" t="str">
        <f t="shared" si="2"/>
        <v>FS</v>
      </c>
      <c r="AK160" s="115" t="b">
        <f>ISNUMBER(SEARCH("IRT",Table1[[#This Row],[Current_Status]]))</f>
        <v>0</v>
      </c>
      <c r="AL160" s="116">
        <f>YEAR(Table1[[#This Row],[Project_Initiated]])</f>
        <v>2019</v>
      </c>
      <c r="AM160" s="53">
        <v>44166</v>
      </c>
      <c r="AN160" s="53" t="str">
        <f>IF(AND(Table1[[#This Row],[Completed Date]]&gt;="07/01/2020"+0,Table1[[#This Row],[Completed Date]]&lt;="6/30/2021"+0),"FY 20-21",IF(AND(Table1[[#This Row],[Completed Date]]&gt;="07/01/2019"+0,Table1[[#This Row],[Completed Date]]&lt;="6/30/2020"+0),"FY 19-20",""))</f>
        <v>FY 19-20</v>
      </c>
      <c r="AO160" s="116" t="str">
        <f>IFERROR(FIND("R",Table1[[#This Row],[FS_Priority]]),"")</f>
        <v/>
      </c>
    </row>
    <row r="161" spans="1:41" hidden="1" x14ac:dyDescent="0.25">
      <c r="A161" s="48" t="s">
        <v>3775</v>
      </c>
      <c r="B161" s="48" t="s">
        <v>179</v>
      </c>
      <c r="C161" s="48" t="s">
        <v>3775</v>
      </c>
      <c r="D161" s="48" t="b">
        <v>0</v>
      </c>
      <c r="E161" s="48" t="s">
        <v>3343</v>
      </c>
      <c r="F161" s="48" t="s">
        <v>3776</v>
      </c>
      <c r="G161" s="48" t="s">
        <v>3811</v>
      </c>
      <c r="H161" s="48" t="s">
        <v>179</v>
      </c>
      <c r="I161" s="48" t="s">
        <v>3777</v>
      </c>
      <c r="J161" s="48" t="s">
        <v>2503</v>
      </c>
      <c r="K161" s="48" t="s">
        <v>3020</v>
      </c>
      <c r="L161" s="48" t="s">
        <v>375</v>
      </c>
      <c r="M161" s="48" t="s">
        <v>3021</v>
      </c>
      <c r="N161" s="48" t="s">
        <v>3778</v>
      </c>
      <c r="O161" s="48" t="s">
        <v>152</v>
      </c>
      <c r="P161" s="48"/>
      <c r="Q161" s="48" t="s">
        <v>184</v>
      </c>
      <c r="R161" s="48" t="s">
        <v>179</v>
      </c>
      <c r="S161" s="48" t="b">
        <v>0</v>
      </c>
      <c r="T161" s="48"/>
      <c r="U161" s="181"/>
      <c r="V161" s="181">
        <v>43784</v>
      </c>
      <c r="W161" s="48" t="s">
        <v>179</v>
      </c>
      <c r="X161" s="48"/>
      <c r="Y161" s="48"/>
      <c r="Z161" s="48" t="s">
        <v>179</v>
      </c>
      <c r="AA161" s="48"/>
      <c r="AB161" s="48"/>
      <c r="AC161" s="48" t="s">
        <v>3812</v>
      </c>
      <c r="AD161" s="48">
        <v>43852</v>
      </c>
      <c r="AE161" s="48" t="s">
        <v>148</v>
      </c>
      <c r="AF161" s="48" t="s">
        <v>179</v>
      </c>
      <c r="AG161" s="48" t="s">
        <v>2508</v>
      </c>
      <c r="AH161" s="192">
        <v>43852</v>
      </c>
      <c r="AI161" s="200" t="s">
        <v>3448</v>
      </c>
      <c r="AJ161" s="167" t="str">
        <f t="shared" si="2"/>
        <v>FS</v>
      </c>
      <c r="AK161" s="115" t="b">
        <f>ISNUMBER(SEARCH("IRT",Table1[[#This Row],[Current_Status]]))</f>
        <v>0</v>
      </c>
      <c r="AL161" s="116">
        <f>YEAR(Table1[[#This Row],[Project_Initiated]])</f>
        <v>2019</v>
      </c>
      <c r="AM161" s="53">
        <v>44166</v>
      </c>
      <c r="AN161" s="53" t="str">
        <f>IF(AND(Table1[[#This Row],[Completed Date]]&gt;="07/01/2020"+0,Table1[[#This Row],[Completed Date]]&lt;="6/30/2021"+0),"FY 20-21",IF(AND(Table1[[#This Row],[Completed Date]]&gt;="07/01/2019"+0,Table1[[#This Row],[Completed Date]]&lt;="6/30/2020"+0),"FY 19-20",""))</f>
        <v>FY 19-20</v>
      </c>
      <c r="AO161" s="116" t="str">
        <f>IFERROR(FIND("R",Table1[[#This Row],[FS_Priority]]),"")</f>
        <v/>
      </c>
    </row>
    <row r="162" spans="1:41" hidden="1" x14ac:dyDescent="0.25">
      <c r="A162" s="48" t="s">
        <v>3572</v>
      </c>
      <c r="B162" s="48" t="s">
        <v>179</v>
      </c>
      <c r="C162" s="48" t="s">
        <v>3572</v>
      </c>
      <c r="D162" s="48" t="b">
        <v>0</v>
      </c>
      <c r="E162" s="48" t="s">
        <v>43</v>
      </c>
      <c r="F162" s="48" t="s">
        <v>3573</v>
      </c>
      <c r="G162" s="48" t="s">
        <v>179</v>
      </c>
      <c r="H162" s="48" t="s">
        <v>179</v>
      </c>
      <c r="I162" s="48" t="s">
        <v>3574</v>
      </c>
      <c r="J162" s="48" t="s">
        <v>2496</v>
      </c>
      <c r="K162" s="48" t="s">
        <v>2868</v>
      </c>
      <c r="L162" s="48" t="s">
        <v>2477</v>
      </c>
      <c r="M162" s="48" t="s">
        <v>3027</v>
      </c>
      <c r="N162" s="48" t="s">
        <v>3575</v>
      </c>
      <c r="O162" s="48" t="s">
        <v>135</v>
      </c>
      <c r="P162" s="48"/>
      <c r="Q162" s="48" t="s">
        <v>184</v>
      </c>
      <c r="R162" s="48" t="s">
        <v>179</v>
      </c>
      <c r="S162" s="48" t="b">
        <v>1</v>
      </c>
      <c r="T162" s="48"/>
      <c r="U162" s="181"/>
      <c r="V162" s="181">
        <v>43720</v>
      </c>
      <c r="W162" s="48" t="s">
        <v>179</v>
      </c>
      <c r="X162" s="48"/>
      <c r="Y162" s="48"/>
      <c r="Z162" s="48" t="s">
        <v>179</v>
      </c>
      <c r="AA162" s="48"/>
      <c r="AB162" s="48"/>
      <c r="AC162" s="48" t="s">
        <v>3824</v>
      </c>
      <c r="AD162" s="48"/>
      <c r="AE162" s="48" t="s">
        <v>135</v>
      </c>
      <c r="AF162" s="48" t="s">
        <v>179</v>
      </c>
      <c r="AG162" s="48" t="s">
        <v>179</v>
      </c>
      <c r="AH162" s="192">
        <v>43852</v>
      </c>
      <c r="AI162" s="200" t="s">
        <v>3448</v>
      </c>
      <c r="AJ162" s="167" t="str">
        <f t="shared" si="2"/>
        <v>FS</v>
      </c>
      <c r="AK162" s="115" t="b">
        <f>ISNUMBER(SEARCH("IRT",Table1[[#This Row],[Current_Status]]))</f>
        <v>0</v>
      </c>
      <c r="AL162" s="116">
        <f>YEAR(Table1[[#This Row],[Project_Initiated]])</f>
        <v>2019</v>
      </c>
      <c r="AM162" s="53">
        <v>44166</v>
      </c>
      <c r="AN162" s="53" t="str">
        <f>IF(AND(Table1[[#This Row],[Completed Date]]&gt;="07/01/2020"+0,Table1[[#This Row],[Completed Date]]&lt;="6/30/2021"+0),"FY 20-21",IF(AND(Table1[[#This Row],[Completed Date]]&gt;="07/01/2019"+0,Table1[[#This Row],[Completed Date]]&lt;="6/30/2020"+0),"FY 19-20",""))</f>
        <v>FY 19-20</v>
      </c>
      <c r="AO162" s="116" t="str">
        <f>IFERROR(FIND("R",Table1[[#This Row],[FS_Priority]]),"")</f>
        <v/>
      </c>
    </row>
    <row r="163" spans="1:41" hidden="1" x14ac:dyDescent="0.25">
      <c r="A163" s="48" t="s">
        <v>185</v>
      </c>
      <c r="B163" s="48" t="s">
        <v>179</v>
      </c>
      <c r="C163" s="48" t="s">
        <v>185</v>
      </c>
      <c r="D163" s="48" t="b">
        <v>0</v>
      </c>
      <c r="E163" s="48" t="s">
        <v>21</v>
      </c>
      <c r="F163" s="48" t="s">
        <v>2686</v>
      </c>
      <c r="G163" s="48" t="s">
        <v>186</v>
      </c>
      <c r="H163" s="48" t="s">
        <v>280</v>
      </c>
      <c r="I163" s="48" t="s">
        <v>179</v>
      </c>
      <c r="J163" s="48" t="s">
        <v>2503</v>
      </c>
      <c r="K163" s="48" t="s">
        <v>2838</v>
      </c>
      <c r="L163" s="48" t="s">
        <v>3401</v>
      </c>
      <c r="M163" s="48" t="s">
        <v>2840</v>
      </c>
      <c r="N163" s="48" t="s">
        <v>179</v>
      </c>
      <c r="O163" s="48" t="s">
        <v>152</v>
      </c>
      <c r="P163" s="48"/>
      <c r="Q163" s="48" t="s">
        <v>187</v>
      </c>
      <c r="R163" s="48" t="s">
        <v>179</v>
      </c>
      <c r="S163" s="48" t="b">
        <v>0</v>
      </c>
      <c r="T163" s="48"/>
      <c r="U163" s="181"/>
      <c r="V163" s="181">
        <v>43355</v>
      </c>
      <c r="W163" s="48" t="s">
        <v>179</v>
      </c>
      <c r="X163" s="48"/>
      <c r="Y163" s="48"/>
      <c r="Z163" s="48" t="s">
        <v>179</v>
      </c>
      <c r="AA163" s="48"/>
      <c r="AB163" s="48"/>
      <c r="AC163" s="48" t="s">
        <v>3872</v>
      </c>
      <c r="AD163" s="48">
        <v>43370</v>
      </c>
      <c r="AE163" s="48" t="s">
        <v>148</v>
      </c>
      <c r="AF163" s="48" t="s">
        <v>179</v>
      </c>
      <c r="AG163" s="48" t="s">
        <v>2508</v>
      </c>
      <c r="AH163" s="192">
        <v>43854</v>
      </c>
      <c r="AI163" s="200" t="s">
        <v>3431</v>
      </c>
      <c r="AJ163" s="167" t="str">
        <f t="shared" si="2"/>
        <v>FS</v>
      </c>
      <c r="AK163" s="115" t="b">
        <f>ISNUMBER(SEARCH("IRT",Table1[[#This Row],[Current_Status]]))</f>
        <v>0</v>
      </c>
      <c r="AL163" s="116">
        <f>YEAR(Table1[[#This Row],[Project_Initiated]])</f>
        <v>2018</v>
      </c>
      <c r="AM163" s="53">
        <v>44166</v>
      </c>
      <c r="AN163" s="53" t="str">
        <f>IF(AND(Table1[[#This Row],[Completed Date]]&gt;="07/01/2020"+0,Table1[[#This Row],[Completed Date]]&lt;="6/30/2021"+0),"FY 20-21",IF(AND(Table1[[#This Row],[Completed Date]]&gt;="07/01/2019"+0,Table1[[#This Row],[Completed Date]]&lt;="6/30/2020"+0),"FY 19-20",""))</f>
        <v>FY 19-20</v>
      </c>
      <c r="AO163" s="116" t="str">
        <f>IFERROR(FIND("R",Table1[[#This Row],[FS_Priority]]),"")</f>
        <v/>
      </c>
    </row>
    <row r="164" spans="1:41" hidden="1" x14ac:dyDescent="0.25">
      <c r="A164" s="48" t="s">
        <v>3677</v>
      </c>
      <c r="B164" s="48" t="s">
        <v>179</v>
      </c>
      <c r="C164" s="48" t="s">
        <v>3677</v>
      </c>
      <c r="D164" s="48" t="b">
        <v>0</v>
      </c>
      <c r="E164" s="48" t="s">
        <v>92</v>
      </c>
      <c r="F164" s="48" t="s">
        <v>3678</v>
      </c>
      <c r="G164" s="48" t="s">
        <v>179</v>
      </c>
      <c r="H164" s="48" t="s">
        <v>179</v>
      </c>
      <c r="I164" s="48" t="s">
        <v>3679</v>
      </c>
      <c r="J164" s="48" t="s">
        <v>2496</v>
      </c>
      <c r="K164" s="48" t="s">
        <v>2925</v>
      </c>
      <c r="L164" s="48" t="s">
        <v>2477</v>
      </c>
      <c r="M164" s="48" t="s">
        <v>3680</v>
      </c>
      <c r="N164" s="48" t="s">
        <v>3681</v>
      </c>
      <c r="O164" s="48" t="s">
        <v>135</v>
      </c>
      <c r="P164" s="48"/>
      <c r="Q164" s="48" t="s">
        <v>200</v>
      </c>
      <c r="R164" s="48" t="s">
        <v>179</v>
      </c>
      <c r="S164" s="48" t="b">
        <v>0</v>
      </c>
      <c r="T164" s="48"/>
      <c r="U164" s="181"/>
      <c r="V164" s="181">
        <v>43761</v>
      </c>
      <c r="W164" s="48" t="s">
        <v>179</v>
      </c>
      <c r="X164" s="48"/>
      <c r="Y164" s="48"/>
      <c r="Z164" s="48" t="s">
        <v>179</v>
      </c>
      <c r="AA164" s="48"/>
      <c r="AB164" s="48"/>
      <c r="AC164" s="48" t="s">
        <v>3828</v>
      </c>
      <c r="AD164" s="48"/>
      <c r="AE164" s="48" t="s">
        <v>135</v>
      </c>
      <c r="AF164" s="48" t="s">
        <v>179</v>
      </c>
      <c r="AG164" s="48" t="s">
        <v>179</v>
      </c>
      <c r="AH164" s="192">
        <v>43858</v>
      </c>
      <c r="AI164" s="200" t="s">
        <v>3448</v>
      </c>
      <c r="AJ164" s="167" t="str">
        <f t="shared" si="2"/>
        <v>FS</v>
      </c>
      <c r="AK164" s="115" t="b">
        <f>ISNUMBER(SEARCH("IRT",Table1[[#This Row],[Current_Status]]))</f>
        <v>0</v>
      </c>
      <c r="AL164" s="116">
        <f>YEAR(Table1[[#This Row],[Project_Initiated]])</f>
        <v>2019</v>
      </c>
      <c r="AM164" s="53">
        <v>44166</v>
      </c>
      <c r="AN164" s="53" t="str">
        <f>IF(AND(Table1[[#This Row],[Completed Date]]&gt;="07/01/2020"+0,Table1[[#This Row],[Completed Date]]&lt;="6/30/2021"+0),"FY 20-21",IF(AND(Table1[[#This Row],[Completed Date]]&gt;="07/01/2019"+0,Table1[[#This Row],[Completed Date]]&lt;="6/30/2020"+0),"FY 19-20",""))</f>
        <v>FY 19-20</v>
      </c>
      <c r="AO164" s="116" t="str">
        <f>IFERROR(FIND("R",Table1[[#This Row],[FS_Priority]]),"")</f>
        <v/>
      </c>
    </row>
    <row r="165" spans="1:41" hidden="1" x14ac:dyDescent="0.25">
      <c r="A165" s="48" t="s">
        <v>3183</v>
      </c>
      <c r="B165" s="48" t="s">
        <v>179</v>
      </c>
      <c r="C165" s="48" t="s">
        <v>3183</v>
      </c>
      <c r="D165" s="48" t="b">
        <v>0</v>
      </c>
      <c r="E165" s="48" t="s">
        <v>92</v>
      </c>
      <c r="F165" s="48" t="s">
        <v>3260</v>
      </c>
      <c r="G165" s="48" t="s">
        <v>179</v>
      </c>
      <c r="H165" s="48" t="s">
        <v>411</v>
      </c>
      <c r="I165" s="48" t="s">
        <v>3261</v>
      </c>
      <c r="J165" s="48" t="s">
        <v>2503</v>
      </c>
      <c r="K165" s="48" t="s">
        <v>2925</v>
      </c>
      <c r="L165" s="48" t="s">
        <v>2477</v>
      </c>
      <c r="M165" s="48" t="s">
        <v>2931</v>
      </c>
      <c r="N165" s="48" t="s">
        <v>179</v>
      </c>
      <c r="O165" s="48" t="s">
        <v>152</v>
      </c>
      <c r="P165" s="48"/>
      <c r="Q165" s="48" t="s">
        <v>2814</v>
      </c>
      <c r="R165" s="48" t="s">
        <v>179</v>
      </c>
      <c r="S165" s="48" t="b">
        <v>0</v>
      </c>
      <c r="T165" s="48"/>
      <c r="U165" s="181"/>
      <c r="V165" s="181">
        <v>43661</v>
      </c>
      <c r="W165" s="48" t="s">
        <v>179</v>
      </c>
      <c r="X165" s="48"/>
      <c r="Y165" s="48"/>
      <c r="Z165" s="48" t="s">
        <v>179</v>
      </c>
      <c r="AA165" s="48"/>
      <c r="AB165" s="48"/>
      <c r="AC165" s="48" t="s">
        <v>3810</v>
      </c>
      <c r="AD165" s="48"/>
      <c r="AE165" s="48" t="s">
        <v>152</v>
      </c>
      <c r="AF165" s="48" t="s">
        <v>179</v>
      </c>
      <c r="AG165" s="48" t="s">
        <v>179</v>
      </c>
      <c r="AH165" s="192">
        <v>43860</v>
      </c>
      <c r="AI165" s="200" t="s">
        <v>3370</v>
      </c>
      <c r="AJ165" s="167" t="str">
        <f t="shared" si="2"/>
        <v>FS</v>
      </c>
      <c r="AK165" s="115" t="b">
        <f>ISNUMBER(SEARCH("IRT",Table1[[#This Row],[Current_Status]]))</f>
        <v>0</v>
      </c>
      <c r="AL165" s="116">
        <f>YEAR(Table1[[#This Row],[Project_Initiated]])</f>
        <v>2019</v>
      </c>
      <c r="AM165" s="53">
        <v>44166</v>
      </c>
      <c r="AN165" s="53" t="str">
        <f>IF(AND(Table1[[#This Row],[Completed Date]]&gt;="07/01/2020"+0,Table1[[#This Row],[Completed Date]]&lt;="6/30/2021"+0),"FY 20-21",IF(AND(Table1[[#This Row],[Completed Date]]&gt;="07/01/2019"+0,Table1[[#This Row],[Completed Date]]&lt;="6/30/2020"+0),"FY 19-20",""))</f>
        <v>FY 19-20</v>
      </c>
      <c r="AO165" s="116">
        <f>IFERROR(FIND("R",Table1[[#This Row],[FS_Priority]]),"")</f>
        <v>1</v>
      </c>
    </row>
    <row r="166" spans="1:41" hidden="1" x14ac:dyDescent="0.25">
      <c r="A166" s="48" t="s">
        <v>2769</v>
      </c>
      <c r="B166" s="48" t="s">
        <v>179</v>
      </c>
      <c r="C166" s="48" t="s">
        <v>2769</v>
      </c>
      <c r="D166" s="48" t="b">
        <v>0</v>
      </c>
      <c r="E166" s="48" t="s">
        <v>92</v>
      </c>
      <c r="F166" s="48" t="s">
        <v>2770</v>
      </c>
      <c r="G166" s="48" t="s">
        <v>3122</v>
      </c>
      <c r="H166" s="48" t="s">
        <v>401</v>
      </c>
      <c r="I166" s="48" t="s">
        <v>3055</v>
      </c>
      <c r="J166" s="48" t="s">
        <v>2496</v>
      </c>
      <c r="K166" s="48" t="s">
        <v>2925</v>
      </c>
      <c r="L166" s="48" t="s">
        <v>2477</v>
      </c>
      <c r="M166" s="48" t="s">
        <v>2932</v>
      </c>
      <c r="N166" s="48" t="s">
        <v>179</v>
      </c>
      <c r="O166" s="48" t="s">
        <v>152</v>
      </c>
      <c r="P166" s="48"/>
      <c r="Q166" s="48" t="s">
        <v>203</v>
      </c>
      <c r="R166" s="48" t="s">
        <v>179</v>
      </c>
      <c r="S166" s="48" t="b">
        <v>0</v>
      </c>
      <c r="T166" s="48"/>
      <c r="U166" s="181"/>
      <c r="V166" s="181">
        <v>43517</v>
      </c>
      <c r="W166" s="48" t="s">
        <v>179</v>
      </c>
      <c r="X166" s="48"/>
      <c r="Y166" s="48"/>
      <c r="Z166" s="48" t="s">
        <v>179</v>
      </c>
      <c r="AA166" s="48"/>
      <c r="AB166" s="48"/>
      <c r="AC166" s="48" t="s">
        <v>3814</v>
      </c>
      <c r="AD166" s="48">
        <v>43738</v>
      </c>
      <c r="AE166" s="48" t="s">
        <v>432</v>
      </c>
      <c r="AF166" s="48" t="s">
        <v>3815</v>
      </c>
      <c r="AG166" s="48" t="s">
        <v>2508</v>
      </c>
      <c r="AH166" s="192">
        <v>43860</v>
      </c>
      <c r="AI166" s="200" t="s">
        <v>3433</v>
      </c>
      <c r="AJ166" s="167" t="str">
        <f t="shared" si="2"/>
        <v>FS</v>
      </c>
      <c r="AK166" s="115" t="b">
        <f>ISNUMBER(SEARCH("IRT",Table1[[#This Row],[Current_Status]]))</f>
        <v>0</v>
      </c>
      <c r="AL166" s="116">
        <f>YEAR(Table1[[#This Row],[Project_Initiated]])</f>
        <v>2019</v>
      </c>
      <c r="AM166" s="53">
        <v>44166</v>
      </c>
      <c r="AN166" s="53" t="str">
        <f>IF(AND(Table1[[#This Row],[Completed Date]]&gt;="07/01/2020"+0,Table1[[#This Row],[Completed Date]]&lt;="6/30/2021"+0),"FY 20-21",IF(AND(Table1[[#This Row],[Completed Date]]&gt;="07/01/2019"+0,Table1[[#This Row],[Completed Date]]&lt;="6/30/2020"+0),"FY 19-20",""))</f>
        <v>FY 19-20</v>
      </c>
      <c r="AO166" s="116" t="str">
        <f>IFERROR(FIND("R",Table1[[#This Row],[FS_Priority]]),"")</f>
        <v/>
      </c>
    </row>
    <row r="167" spans="1:41" hidden="1" x14ac:dyDescent="0.25">
      <c r="A167" s="48" t="s">
        <v>3169</v>
      </c>
      <c r="B167" s="48" t="s">
        <v>179</v>
      </c>
      <c r="C167" s="48" t="s">
        <v>3169</v>
      </c>
      <c r="D167" s="48" t="b">
        <v>0</v>
      </c>
      <c r="E167" s="48" t="s">
        <v>86</v>
      </c>
      <c r="F167" s="48" t="s">
        <v>3253</v>
      </c>
      <c r="G167" s="48" t="s">
        <v>179</v>
      </c>
      <c r="H167" s="48" t="s">
        <v>400</v>
      </c>
      <c r="I167" s="48" t="s">
        <v>2905</v>
      </c>
      <c r="J167" s="48" t="s">
        <v>2496</v>
      </c>
      <c r="K167" s="48" t="s">
        <v>4024</v>
      </c>
      <c r="L167" s="48" t="s">
        <v>257</v>
      </c>
      <c r="M167" s="48" t="s">
        <v>2902</v>
      </c>
      <c r="N167" s="48" t="s">
        <v>179</v>
      </c>
      <c r="O167" s="48" t="s">
        <v>152</v>
      </c>
      <c r="P167" s="48"/>
      <c r="Q167" s="48" t="s">
        <v>200</v>
      </c>
      <c r="R167" s="48" t="s">
        <v>179</v>
      </c>
      <c r="S167" s="48" t="b">
        <v>0</v>
      </c>
      <c r="T167" s="48"/>
      <c r="U167" s="181"/>
      <c r="V167" s="181">
        <v>43647</v>
      </c>
      <c r="W167" s="48" t="s">
        <v>179</v>
      </c>
      <c r="X167" s="48"/>
      <c r="Y167" s="48"/>
      <c r="Z167" s="48" t="s">
        <v>179</v>
      </c>
      <c r="AA167" s="48"/>
      <c r="AB167" s="48"/>
      <c r="AC167" s="48" t="s">
        <v>3817</v>
      </c>
      <c r="AD167" s="48">
        <v>43739</v>
      </c>
      <c r="AE167" s="48" t="s">
        <v>152</v>
      </c>
      <c r="AF167" s="48" t="s">
        <v>3792</v>
      </c>
      <c r="AG167" s="48" t="s">
        <v>2508</v>
      </c>
      <c r="AH167" s="192">
        <v>43860</v>
      </c>
      <c r="AI167" s="200" t="s">
        <v>3370</v>
      </c>
      <c r="AJ167" s="167" t="str">
        <f t="shared" si="2"/>
        <v>FS</v>
      </c>
      <c r="AK167" s="115" t="b">
        <f>ISNUMBER(SEARCH("IRT",Table1[[#This Row],[Current_Status]]))</f>
        <v>0</v>
      </c>
      <c r="AL167" s="116">
        <f>YEAR(Table1[[#This Row],[Project_Initiated]])</f>
        <v>2019</v>
      </c>
      <c r="AM167" s="53">
        <v>44166</v>
      </c>
      <c r="AN167" s="53" t="str">
        <f>IF(AND(Table1[[#This Row],[Completed Date]]&gt;="07/01/2020"+0,Table1[[#This Row],[Completed Date]]&lt;="6/30/2021"+0),"FY 20-21",IF(AND(Table1[[#This Row],[Completed Date]]&gt;="07/01/2019"+0,Table1[[#This Row],[Completed Date]]&lt;="6/30/2020"+0),"FY 19-20",""))</f>
        <v>FY 19-20</v>
      </c>
      <c r="AO167" s="116" t="str">
        <f>IFERROR(FIND("R",Table1[[#This Row],[FS_Priority]]),"")</f>
        <v/>
      </c>
    </row>
    <row r="168" spans="1:41" hidden="1" x14ac:dyDescent="0.25">
      <c r="A168" s="48" t="s">
        <v>3706</v>
      </c>
      <c r="B168" s="48" t="s">
        <v>179</v>
      </c>
      <c r="C168" s="48" t="s">
        <v>3706</v>
      </c>
      <c r="D168" s="48" t="b">
        <v>0</v>
      </c>
      <c r="E168" s="48" t="s">
        <v>92</v>
      </c>
      <c r="F168" s="48" t="s">
        <v>3707</v>
      </c>
      <c r="G168" s="48" t="s">
        <v>179</v>
      </c>
      <c r="H168" s="48" t="s">
        <v>179</v>
      </c>
      <c r="I168" s="48" t="s">
        <v>23</v>
      </c>
      <c r="J168" s="48" t="s">
        <v>2496</v>
      </c>
      <c r="K168" s="48" t="s">
        <v>2925</v>
      </c>
      <c r="L168" s="48" t="s">
        <v>2477</v>
      </c>
      <c r="M168" s="48" t="s">
        <v>2936</v>
      </c>
      <c r="N168" s="48" t="s">
        <v>179</v>
      </c>
      <c r="O168" s="48" t="s">
        <v>135</v>
      </c>
      <c r="P168" s="48"/>
      <c r="Q168" s="48" t="s">
        <v>208</v>
      </c>
      <c r="R168" s="48" t="s">
        <v>179</v>
      </c>
      <c r="S168" s="48" t="b">
        <v>1</v>
      </c>
      <c r="T168" s="48"/>
      <c r="U168" s="181"/>
      <c r="V168" s="181">
        <v>43739</v>
      </c>
      <c r="W168" s="48" t="s">
        <v>179</v>
      </c>
      <c r="X168" s="48"/>
      <c r="Y168" s="48"/>
      <c r="Z168" s="48" t="s">
        <v>179</v>
      </c>
      <c r="AA168" s="48"/>
      <c r="AB168" s="48"/>
      <c r="AC168" s="48" t="s">
        <v>3826</v>
      </c>
      <c r="AD168" s="48"/>
      <c r="AE168" s="48" t="s">
        <v>135</v>
      </c>
      <c r="AF168" s="48" t="s">
        <v>179</v>
      </c>
      <c r="AG168" s="48" t="s">
        <v>179</v>
      </c>
      <c r="AH168" s="192">
        <v>43860</v>
      </c>
      <c r="AI168" s="200" t="s">
        <v>3448</v>
      </c>
      <c r="AJ168" s="167" t="str">
        <f t="shared" si="2"/>
        <v>FS</v>
      </c>
      <c r="AK168" s="115" t="b">
        <f>ISNUMBER(SEARCH("IRT",Table1[[#This Row],[Current_Status]]))</f>
        <v>0</v>
      </c>
      <c r="AL168" s="116">
        <f>YEAR(Table1[[#This Row],[Project_Initiated]])</f>
        <v>2019</v>
      </c>
      <c r="AM168" s="53">
        <v>44166</v>
      </c>
      <c r="AN168" s="53" t="str">
        <f>IF(AND(Table1[[#This Row],[Completed Date]]&gt;="07/01/2020"+0,Table1[[#This Row],[Completed Date]]&lt;="6/30/2021"+0),"FY 20-21",IF(AND(Table1[[#This Row],[Completed Date]]&gt;="07/01/2019"+0,Table1[[#This Row],[Completed Date]]&lt;="6/30/2020"+0),"FY 19-20",""))</f>
        <v>FY 19-20</v>
      </c>
      <c r="AO168" s="116" t="str">
        <f>IFERROR(FIND("R",Table1[[#This Row],[FS_Priority]]),"")</f>
        <v/>
      </c>
    </row>
    <row r="169" spans="1:41" hidden="1" x14ac:dyDescent="0.25">
      <c r="A169" s="48" t="s">
        <v>3770</v>
      </c>
      <c r="B169" s="48" t="s">
        <v>179</v>
      </c>
      <c r="C169" s="48" t="s">
        <v>3770</v>
      </c>
      <c r="D169" s="48" t="b">
        <v>0</v>
      </c>
      <c r="E169" s="48" t="s">
        <v>3399</v>
      </c>
      <c r="F169" s="48" t="s">
        <v>3771</v>
      </c>
      <c r="G169" s="48" t="s">
        <v>179</v>
      </c>
      <c r="H169" s="48" t="s">
        <v>179</v>
      </c>
      <c r="I169" s="48" t="s">
        <v>2898</v>
      </c>
      <c r="J169" s="48" t="s">
        <v>2496</v>
      </c>
      <c r="K169" s="48" t="s">
        <v>3010</v>
      </c>
      <c r="L169" s="48" t="s">
        <v>373</v>
      </c>
      <c r="M169" s="48" t="s">
        <v>3772</v>
      </c>
      <c r="N169" s="48" t="s">
        <v>3773</v>
      </c>
      <c r="O169" s="48" t="s">
        <v>135</v>
      </c>
      <c r="P169" s="48"/>
      <c r="Q169" s="48" t="s">
        <v>184</v>
      </c>
      <c r="R169" s="48" t="s">
        <v>179</v>
      </c>
      <c r="S169" s="48" t="b">
        <v>0</v>
      </c>
      <c r="T169" s="48"/>
      <c r="U169" s="181"/>
      <c r="V169" s="181">
        <v>43740</v>
      </c>
      <c r="W169" s="48" t="s">
        <v>179</v>
      </c>
      <c r="X169" s="48"/>
      <c r="Y169" s="48"/>
      <c r="Z169" s="48" t="s">
        <v>179</v>
      </c>
      <c r="AA169" s="48"/>
      <c r="AB169" s="48"/>
      <c r="AC169" s="48" t="s">
        <v>3887</v>
      </c>
      <c r="AD169" s="48"/>
      <c r="AE169" s="48" t="s">
        <v>135</v>
      </c>
      <c r="AF169" s="48" t="s">
        <v>179</v>
      </c>
      <c r="AG169" s="48" t="s">
        <v>179</v>
      </c>
      <c r="AH169" s="192">
        <v>43861</v>
      </c>
      <c r="AI169" s="200" t="s">
        <v>3448</v>
      </c>
      <c r="AJ169" s="167" t="str">
        <f t="shared" si="2"/>
        <v>FS</v>
      </c>
      <c r="AK169" s="115" t="b">
        <f>ISNUMBER(SEARCH("IRT",Table1[[#This Row],[Current_Status]]))</f>
        <v>0</v>
      </c>
      <c r="AL169" s="116">
        <f>YEAR(Table1[[#This Row],[Project_Initiated]])</f>
        <v>2019</v>
      </c>
      <c r="AM169" s="53">
        <v>44166</v>
      </c>
      <c r="AN169" s="53" t="str">
        <f>IF(AND(Table1[[#This Row],[Completed Date]]&gt;="07/01/2020"+0,Table1[[#This Row],[Completed Date]]&lt;="6/30/2021"+0),"FY 20-21",IF(AND(Table1[[#This Row],[Completed Date]]&gt;="07/01/2019"+0,Table1[[#This Row],[Completed Date]]&lt;="6/30/2020"+0),"FY 19-20",""))</f>
        <v>FY 19-20</v>
      </c>
      <c r="AO169" s="116" t="str">
        <f>IFERROR(FIND("R",Table1[[#This Row],[FS_Priority]]),"")</f>
        <v/>
      </c>
    </row>
    <row r="170" spans="1:41" hidden="1" x14ac:dyDescent="0.25">
      <c r="A170" s="48" t="s">
        <v>3633</v>
      </c>
      <c r="B170" s="48" t="s">
        <v>179</v>
      </c>
      <c r="C170" s="48" t="s">
        <v>3633</v>
      </c>
      <c r="D170" s="48" t="b">
        <v>0</v>
      </c>
      <c r="E170" s="48" t="s">
        <v>86</v>
      </c>
      <c r="F170" s="48" t="s">
        <v>3634</v>
      </c>
      <c r="G170" s="48" t="s">
        <v>179</v>
      </c>
      <c r="H170" s="48" t="s">
        <v>179</v>
      </c>
      <c r="I170" s="48" t="s">
        <v>54</v>
      </c>
      <c r="J170" s="48" t="s">
        <v>2496</v>
      </c>
      <c r="K170" s="48" t="s">
        <v>4024</v>
      </c>
      <c r="L170" s="48" t="s">
        <v>257</v>
      </c>
      <c r="M170" s="48" t="s">
        <v>3245</v>
      </c>
      <c r="N170" s="48" t="s">
        <v>3635</v>
      </c>
      <c r="O170" s="48" t="s">
        <v>135</v>
      </c>
      <c r="P170" s="48"/>
      <c r="Q170" s="48" t="s">
        <v>208</v>
      </c>
      <c r="R170" s="48" t="s">
        <v>179</v>
      </c>
      <c r="S170" s="48" t="b">
        <v>1</v>
      </c>
      <c r="T170" s="48"/>
      <c r="U170" s="181"/>
      <c r="V170" s="181">
        <v>43787</v>
      </c>
      <c r="W170" s="48" t="s">
        <v>179</v>
      </c>
      <c r="X170" s="48"/>
      <c r="Y170" s="48"/>
      <c r="Z170" s="48" t="s">
        <v>179</v>
      </c>
      <c r="AA170" s="48"/>
      <c r="AB170" s="48"/>
      <c r="AC170" s="48" t="s">
        <v>3892</v>
      </c>
      <c r="AD170" s="48"/>
      <c r="AE170" s="48" t="s">
        <v>135</v>
      </c>
      <c r="AF170" s="48" t="s">
        <v>179</v>
      </c>
      <c r="AG170" s="48" t="s">
        <v>179</v>
      </c>
      <c r="AH170" s="192">
        <v>43864</v>
      </c>
      <c r="AI170" s="200" t="s">
        <v>3448</v>
      </c>
      <c r="AJ170" s="167" t="str">
        <f t="shared" si="2"/>
        <v>FS</v>
      </c>
      <c r="AK170" s="115" t="b">
        <f>ISNUMBER(SEARCH("IRT",Table1[[#This Row],[Current_Status]]))</f>
        <v>0</v>
      </c>
      <c r="AL170" s="116">
        <f>YEAR(Table1[[#This Row],[Project_Initiated]])</f>
        <v>2019</v>
      </c>
      <c r="AM170" s="53">
        <v>44166</v>
      </c>
      <c r="AN170" s="53" t="str">
        <f>IF(AND(Table1[[#This Row],[Completed Date]]&gt;="07/01/2020"+0,Table1[[#This Row],[Completed Date]]&lt;="6/30/2021"+0),"FY 20-21",IF(AND(Table1[[#This Row],[Completed Date]]&gt;="07/01/2019"+0,Table1[[#This Row],[Completed Date]]&lt;="6/30/2020"+0),"FY 19-20",""))</f>
        <v>FY 19-20</v>
      </c>
      <c r="AO170" s="116" t="str">
        <f>IFERROR(FIND("R",Table1[[#This Row],[FS_Priority]]),"")</f>
        <v/>
      </c>
    </row>
    <row r="171" spans="1:41" hidden="1" x14ac:dyDescent="0.25">
      <c r="A171" s="48" t="s">
        <v>3685</v>
      </c>
      <c r="B171" s="48" t="s">
        <v>179</v>
      </c>
      <c r="C171" s="48" t="s">
        <v>3685</v>
      </c>
      <c r="D171" s="48" t="b">
        <v>0</v>
      </c>
      <c r="E171" s="48" t="s">
        <v>92</v>
      </c>
      <c r="F171" s="48" t="s">
        <v>3686</v>
      </c>
      <c r="G171" s="48" t="s">
        <v>179</v>
      </c>
      <c r="H171" s="48" t="s">
        <v>179</v>
      </c>
      <c r="I171" s="48" t="s">
        <v>2904</v>
      </c>
      <c r="J171" s="48" t="s">
        <v>2496</v>
      </c>
      <c r="K171" s="48" t="s">
        <v>2925</v>
      </c>
      <c r="L171" s="48" t="s">
        <v>2477</v>
      </c>
      <c r="M171" s="48" t="s">
        <v>2926</v>
      </c>
      <c r="N171" s="48" t="s">
        <v>3252</v>
      </c>
      <c r="O171" s="48" t="s">
        <v>135</v>
      </c>
      <c r="P171" s="48"/>
      <c r="Q171" s="48" t="s">
        <v>153</v>
      </c>
      <c r="R171" s="48" t="s">
        <v>179</v>
      </c>
      <c r="S171" s="48" t="b">
        <v>0</v>
      </c>
      <c r="T171" s="48"/>
      <c r="U171" s="181"/>
      <c r="V171" s="181">
        <v>43773</v>
      </c>
      <c r="W171" s="48" t="s">
        <v>179</v>
      </c>
      <c r="X171" s="48"/>
      <c r="Y171" s="48"/>
      <c r="Z171" s="48" t="s">
        <v>179</v>
      </c>
      <c r="AA171" s="48"/>
      <c r="AB171" s="48"/>
      <c r="AC171" s="48" t="s">
        <v>3929</v>
      </c>
      <c r="AD171" s="48"/>
      <c r="AE171" s="48" t="s">
        <v>135</v>
      </c>
      <c r="AF171" s="48" t="s">
        <v>179</v>
      </c>
      <c r="AG171" s="48" t="s">
        <v>179</v>
      </c>
      <c r="AH171" s="192">
        <v>43865</v>
      </c>
      <c r="AI171" s="200" t="s">
        <v>3448</v>
      </c>
      <c r="AJ171" s="167" t="str">
        <f t="shared" si="2"/>
        <v>FS</v>
      </c>
      <c r="AK171" s="115" t="b">
        <f>ISNUMBER(SEARCH("IRT",Table1[[#This Row],[Current_Status]]))</f>
        <v>0</v>
      </c>
      <c r="AL171" s="116">
        <f>YEAR(Table1[[#This Row],[Project_Initiated]])</f>
        <v>2019</v>
      </c>
      <c r="AM171" s="53">
        <v>44166</v>
      </c>
      <c r="AN171" s="53" t="str">
        <f>IF(AND(Table1[[#This Row],[Completed Date]]&gt;="07/01/2020"+0,Table1[[#This Row],[Completed Date]]&lt;="6/30/2021"+0),"FY 20-21",IF(AND(Table1[[#This Row],[Completed Date]]&gt;="07/01/2019"+0,Table1[[#This Row],[Completed Date]]&lt;="6/30/2020"+0),"FY 19-20",""))</f>
        <v>FY 19-20</v>
      </c>
      <c r="AO171" s="116" t="str">
        <f>IFERROR(FIND("R",Table1[[#This Row],[FS_Priority]]),"")</f>
        <v/>
      </c>
    </row>
    <row r="172" spans="1:41" hidden="1" x14ac:dyDescent="0.25">
      <c r="A172" s="48" t="s">
        <v>731</v>
      </c>
      <c r="B172" s="48" t="s">
        <v>179</v>
      </c>
      <c r="C172" s="48" t="s">
        <v>731</v>
      </c>
      <c r="D172" s="48" t="b">
        <v>0</v>
      </c>
      <c r="E172" s="48" t="s">
        <v>21</v>
      </c>
      <c r="F172" s="48" t="s">
        <v>2687</v>
      </c>
      <c r="G172" s="48" t="s">
        <v>186</v>
      </c>
      <c r="H172" s="48" t="s">
        <v>280</v>
      </c>
      <c r="I172" s="48" t="s">
        <v>179</v>
      </c>
      <c r="J172" s="48" t="s">
        <v>2496</v>
      </c>
      <c r="K172" s="48" t="s">
        <v>2838</v>
      </c>
      <c r="L172" s="48" t="s">
        <v>3401</v>
      </c>
      <c r="M172" s="48" t="s">
        <v>2840</v>
      </c>
      <c r="N172" s="48" t="s">
        <v>179</v>
      </c>
      <c r="O172" s="48" t="s">
        <v>152</v>
      </c>
      <c r="P172" s="48"/>
      <c r="Q172" s="48" t="s">
        <v>207</v>
      </c>
      <c r="R172" s="48" t="s">
        <v>179</v>
      </c>
      <c r="S172" s="48" t="b">
        <v>0</v>
      </c>
      <c r="T172" s="48"/>
      <c r="U172" s="181"/>
      <c r="V172" s="181">
        <v>43355</v>
      </c>
      <c r="W172" s="48" t="s">
        <v>179</v>
      </c>
      <c r="X172" s="48"/>
      <c r="Y172" s="48"/>
      <c r="Z172" s="48" t="s">
        <v>179</v>
      </c>
      <c r="AA172" s="48"/>
      <c r="AB172" s="48"/>
      <c r="AC172" s="48" t="s">
        <v>3849</v>
      </c>
      <c r="AD172" s="48">
        <v>43370</v>
      </c>
      <c r="AE172" s="48" t="s">
        <v>148</v>
      </c>
      <c r="AF172" s="48" t="s">
        <v>179</v>
      </c>
      <c r="AG172" s="48" t="s">
        <v>2508</v>
      </c>
      <c r="AH172" s="192">
        <v>43866</v>
      </c>
      <c r="AI172" s="200" t="s">
        <v>3431</v>
      </c>
      <c r="AJ172" s="167" t="str">
        <f t="shared" si="2"/>
        <v>FS</v>
      </c>
      <c r="AK172" s="115" t="b">
        <f>ISNUMBER(SEARCH("IRT",Table1[[#This Row],[Current_Status]]))</f>
        <v>0</v>
      </c>
      <c r="AL172" s="116">
        <f>YEAR(Table1[[#This Row],[Project_Initiated]])</f>
        <v>2018</v>
      </c>
      <c r="AM172" s="53">
        <v>44166</v>
      </c>
      <c r="AN172" s="53" t="str">
        <f>IF(AND(Table1[[#This Row],[Completed Date]]&gt;="07/01/2020"+0,Table1[[#This Row],[Completed Date]]&lt;="6/30/2021"+0),"FY 20-21",IF(AND(Table1[[#This Row],[Completed Date]]&gt;="07/01/2019"+0,Table1[[#This Row],[Completed Date]]&lt;="6/30/2020"+0),"FY 19-20",""))</f>
        <v>FY 19-20</v>
      </c>
      <c r="AO172" s="116" t="str">
        <f>IFERROR(FIND("R",Table1[[#This Row],[FS_Priority]]),"")</f>
        <v/>
      </c>
    </row>
    <row r="173" spans="1:41" hidden="1" x14ac:dyDescent="0.25">
      <c r="A173" s="48" t="s">
        <v>3672</v>
      </c>
      <c r="B173" s="48" t="s">
        <v>179</v>
      </c>
      <c r="C173" s="48" t="s">
        <v>3672</v>
      </c>
      <c r="D173" s="48" t="b">
        <v>0</v>
      </c>
      <c r="E173" s="48" t="s">
        <v>92</v>
      </c>
      <c r="F173" s="48" t="s">
        <v>3673</v>
      </c>
      <c r="G173" s="48" t="s">
        <v>179</v>
      </c>
      <c r="H173" s="48" t="s">
        <v>179</v>
      </c>
      <c r="I173" s="48" t="s">
        <v>3263</v>
      </c>
      <c r="J173" s="48" t="s">
        <v>2496</v>
      </c>
      <c r="K173" s="48" t="s">
        <v>2925</v>
      </c>
      <c r="L173" s="48" t="s">
        <v>2477</v>
      </c>
      <c r="M173" s="48" t="s">
        <v>3252</v>
      </c>
      <c r="N173" s="48" t="s">
        <v>179</v>
      </c>
      <c r="O173" s="48" t="s">
        <v>135</v>
      </c>
      <c r="P173" s="48"/>
      <c r="Q173" s="48" t="s">
        <v>266</v>
      </c>
      <c r="R173" s="48" t="s">
        <v>179</v>
      </c>
      <c r="S173" s="48" t="b">
        <v>0</v>
      </c>
      <c r="T173" s="48"/>
      <c r="U173" s="181"/>
      <c r="V173" s="181">
        <v>43705</v>
      </c>
      <c r="W173" s="48" t="s">
        <v>179</v>
      </c>
      <c r="X173" s="48"/>
      <c r="Y173" s="48"/>
      <c r="Z173" s="48" t="s">
        <v>179</v>
      </c>
      <c r="AA173" s="48"/>
      <c r="AB173" s="48"/>
      <c r="AC173" s="48" t="s">
        <v>179</v>
      </c>
      <c r="AD173" s="48"/>
      <c r="AE173" s="48" t="s">
        <v>135</v>
      </c>
      <c r="AF173" s="48" t="s">
        <v>4042</v>
      </c>
      <c r="AG173" s="48" t="s">
        <v>179</v>
      </c>
      <c r="AH173" s="192">
        <v>43867</v>
      </c>
      <c r="AI173" s="200" t="s">
        <v>3448</v>
      </c>
      <c r="AJ173" s="167" t="str">
        <f t="shared" si="2"/>
        <v>FS</v>
      </c>
      <c r="AK173" s="115" t="b">
        <f>ISNUMBER(SEARCH("IRT",Table1[[#This Row],[Current_Status]]))</f>
        <v>0</v>
      </c>
      <c r="AL173" s="116">
        <f>YEAR(Table1[[#This Row],[Project_Initiated]])</f>
        <v>2019</v>
      </c>
      <c r="AM173" s="53">
        <v>44166</v>
      </c>
      <c r="AN173" s="53" t="str">
        <f>IF(AND(Table1[[#This Row],[Completed Date]]&gt;="07/01/2020"+0,Table1[[#This Row],[Completed Date]]&lt;="6/30/2021"+0),"FY 20-21",IF(AND(Table1[[#This Row],[Completed Date]]&gt;="07/01/2019"+0,Table1[[#This Row],[Completed Date]]&lt;="6/30/2020"+0),"FY 19-20",""))</f>
        <v>FY 19-20</v>
      </c>
      <c r="AO173" s="116" t="str">
        <f>IFERROR(FIND("R",Table1[[#This Row],[FS_Priority]]),"")</f>
        <v/>
      </c>
    </row>
    <row r="174" spans="1:41" hidden="1" x14ac:dyDescent="0.25">
      <c r="A174" s="48" t="s">
        <v>3669</v>
      </c>
      <c r="B174" s="48" t="s">
        <v>179</v>
      </c>
      <c r="C174" s="48" t="s">
        <v>3669</v>
      </c>
      <c r="D174" s="48" t="b">
        <v>0</v>
      </c>
      <c r="E174" s="48" t="s">
        <v>92</v>
      </c>
      <c r="F174" s="48" t="s">
        <v>3670</v>
      </c>
      <c r="G174" s="48" t="s">
        <v>179</v>
      </c>
      <c r="H174" s="48" t="s">
        <v>179</v>
      </c>
      <c r="I174" s="48" t="s">
        <v>3671</v>
      </c>
      <c r="J174" s="48" t="s">
        <v>2496</v>
      </c>
      <c r="K174" s="48" t="s">
        <v>2925</v>
      </c>
      <c r="L174" s="48" t="s">
        <v>2477</v>
      </c>
      <c r="M174" s="48" t="s">
        <v>2931</v>
      </c>
      <c r="N174" s="48" t="s">
        <v>179</v>
      </c>
      <c r="O174" s="48" t="s">
        <v>135</v>
      </c>
      <c r="P174" s="48"/>
      <c r="Q174" s="48" t="s">
        <v>197</v>
      </c>
      <c r="R174" s="48" t="s">
        <v>179</v>
      </c>
      <c r="S174" s="48" t="b">
        <v>0</v>
      </c>
      <c r="T174" s="48"/>
      <c r="U174" s="181"/>
      <c r="V174" s="181">
        <v>43767</v>
      </c>
      <c r="W174" s="48" t="s">
        <v>179</v>
      </c>
      <c r="X174" s="48"/>
      <c r="Y174" s="48"/>
      <c r="Z174" s="48" t="s">
        <v>179</v>
      </c>
      <c r="AA174" s="48"/>
      <c r="AB174" s="48"/>
      <c r="AC174" s="48" t="s">
        <v>3888</v>
      </c>
      <c r="AD174" s="48"/>
      <c r="AE174" s="48" t="s">
        <v>135</v>
      </c>
      <c r="AF174" s="48" t="s">
        <v>179</v>
      </c>
      <c r="AG174" s="48" t="s">
        <v>179</v>
      </c>
      <c r="AH174" s="192">
        <v>43867</v>
      </c>
      <c r="AI174" s="200" t="s">
        <v>3448</v>
      </c>
      <c r="AJ174" s="167" t="str">
        <f t="shared" si="2"/>
        <v>FS</v>
      </c>
      <c r="AK174" s="115" t="b">
        <f>ISNUMBER(SEARCH("IRT",Table1[[#This Row],[Current_Status]]))</f>
        <v>0</v>
      </c>
      <c r="AL174" s="116">
        <f>YEAR(Table1[[#This Row],[Project_Initiated]])</f>
        <v>2019</v>
      </c>
      <c r="AM174" s="53">
        <v>44166</v>
      </c>
      <c r="AN174" s="53" t="str">
        <f>IF(AND(Table1[[#This Row],[Completed Date]]&gt;="07/01/2020"+0,Table1[[#This Row],[Completed Date]]&lt;="6/30/2021"+0),"FY 20-21",IF(AND(Table1[[#This Row],[Completed Date]]&gt;="07/01/2019"+0,Table1[[#This Row],[Completed Date]]&lt;="6/30/2020"+0),"FY 19-20",""))</f>
        <v>FY 19-20</v>
      </c>
      <c r="AO174" s="116" t="str">
        <f>IFERROR(FIND("R",Table1[[#This Row],[FS_Priority]]),"")</f>
        <v/>
      </c>
    </row>
    <row r="175" spans="1:41" hidden="1" x14ac:dyDescent="0.25">
      <c r="A175" s="48" t="s">
        <v>2804</v>
      </c>
      <c r="B175" s="48" t="s">
        <v>179</v>
      </c>
      <c r="C175" s="48" t="s">
        <v>2804</v>
      </c>
      <c r="D175" s="48" t="b">
        <v>0</v>
      </c>
      <c r="E175" s="48" t="s">
        <v>21</v>
      </c>
      <c r="F175" s="48" t="s">
        <v>2805</v>
      </c>
      <c r="G175" s="48" t="s">
        <v>3117</v>
      </c>
      <c r="H175" s="48" t="s">
        <v>280</v>
      </c>
      <c r="I175" s="48" t="s">
        <v>3084</v>
      </c>
      <c r="J175" s="48" t="s">
        <v>2503</v>
      </c>
      <c r="K175" s="48" t="s">
        <v>2838</v>
      </c>
      <c r="L175" s="48" t="s">
        <v>3401</v>
      </c>
      <c r="M175" s="48" t="s">
        <v>2840</v>
      </c>
      <c r="N175" s="48" t="s">
        <v>179</v>
      </c>
      <c r="O175" s="48" t="s">
        <v>152</v>
      </c>
      <c r="P175" s="48"/>
      <c r="Q175" s="48" t="s">
        <v>2737</v>
      </c>
      <c r="R175" s="48" t="s">
        <v>179</v>
      </c>
      <c r="S175" s="48" t="b">
        <v>0</v>
      </c>
      <c r="T175" s="48"/>
      <c r="U175" s="181"/>
      <c r="V175" s="181">
        <v>43375</v>
      </c>
      <c r="W175" s="48" t="s">
        <v>179</v>
      </c>
      <c r="X175" s="48"/>
      <c r="Y175" s="48"/>
      <c r="Z175" s="48" t="s">
        <v>179</v>
      </c>
      <c r="AA175" s="48"/>
      <c r="AB175" s="48"/>
      <c r="AC175" s="48" t="s">
        <v>3854</v>
      </c>
      <c r="AD175" s="48">
        <v>43370</v>
      </c>
      <c r="AE175" s="48" t="s">
        <v>148</v>
      </c>
      <c r="AF175" s="48" t="s">
        <v>3487</v>
      </c>
      <c r="AG175" s="48" t="s">
        <v>2508</v>
      </c>
      <c r="AH175" s="192">
        <v>43868</v>
      </c>
      <c r="AI175" s="200" t="s">
        <v>3433</v>
      </c>
      <c r="AJ175" s="167" t="str">
        <f t="shared" si="2"/>
        <v>FS</v>
      </c>
      <c r="AK175" s="115" t="b">
        <f>ISNUMBER(SEARCH("IRT",Table1[[#This Row],[Current_Status]]))</f>
        <v>0</v>
      </c>
      <c r="AL175" s="116">
        <f>YEAR(Table1[[#This Row],[Project_Initiated]])</f>
        <v>2018</v>
      </c>
      <c r="AM175" s="53">
        <v>44166</v>
      </c>
      <c r="AN175" s="53" t="str">
        <f>IF(AND(Table1[[#This Row],[Completed Date]]&gt;="07/01/2020"+0,Table1[[#This Row],[Completed Date]]&lt;="6/30/2021"+0),"FY 20-21",IF(AND(Table1[[#This Row],[Completed Date]]&gt;="07/01/2019"+0,Table1[[#This Row],[Completed Date]]&lt;="6/30/2020"+0),"FY 19-20",""))</f>
        <v>FY 19-20</v>
      </c>
      <c r="AO175" s="116">
        <f>IFERROR(FIND("R",Table1[[#This Row],[FS_Priority]]),"")</f>
        <v>1</v>
      </c>
    </row>
    <row r="176" spans="1:41" hidden="1" x14ac:dyDescent="0.25">
      <c r="A176" s="48" t="s">
        <v>3808</v>
      </c>
      <c r="B176" s="48" t="s">
        <v>179</v>
      </c>
      <c r="C176" s="48" t="s">
        <v>3808</v>
      </c>
      <c r="D176" s="48" t="b">
        <v>0</v>
      </c>
      <c r="E176" s="48" t="s">
        <v>3399</v>
      </c>
      <c r="F176" s="48" t="s">
        <v>3841</v>
      </c>
      <c r="G176" s="48" t="s">
        <v>3842</v>
      </c>
      <c r="H176" s="48" t="s">
        <v>179</v>
      </c>
      <c r="I176" s="48" t="s">
        <v>3843</v>
      </c>
      <c r="J176" s="48" t="s">
        <v>2503</v>
      </c>
      <c r="K176" s="48" t="s">
        <v>3010</v>
      </c>
      <c r="L176" s="48" t="s">
        <v>373</v>
      </c>
      <c r="M176" s="48" t="s">
        <v>3844</v>
      </c>
      <c r="N176" s="48" t="s">
        <v>179</v>
      </c>
      <c r="O176" s="48" t="s">
        <v>152</v>
      </c>
      <c r="P176" s="48"/>
      <c r="Q176" s="48" t="s">
        <v>2736</v>
      </c>
      <c r="R176" s="48" t="s">
        <v>179</v>
      </c>
      <c r="S176" s="48" t="b">
        <v>0</v>
      </c>
      <c r="T176" s="48"/>
      <c r="U176" s="181"/>
      <c r="V176" s="181">
        <v>43755</v>
      </c>
      <c r="W176" s="48" t="s">
        <v>179</v>
      </c>
      <c r="X176" s="48"/>
      <c r="Y176" s="48"/>
      <c r="Z176" s="48" t="s">
        <v>179</v>
      </c>
      <c r="AA176" s="48"/>
      <c r="AB176" s="48"/>
      <c r="AC176" s="48" t="s">
        <v>3862</v>
      </c>
      <c r="AD176" s="48">
        <v>43774</v>
      </c>
      <c r="AE176" s="48" t="s">
        <v>148</v>
      </c>
      <c r="AF176" s="48" t="s">
        <v>3863</v>
      </c>
      <c r="AG176" s="48" t="s">
        <v>2508</v>
      </c>
      <c r="AH176" s="192">
        <v>43868</v>
      </c>
      <c r="AI176" s="200" t="s">
        <v>3448</v>
      </c>
      <c r="AJ176" s="167" t="str">
        <f t="shared" si="2"/>
        <v>FS</v>
      </c>
      <c r="AK176" s="115" t="b">
        <f>ISNUMBER(SEARCH("IRT",Table1[[#This Row],[Current_Status]]))</f>
        <v>0</v>
      </c>
      <c r="AL176" s="116">
        <f>YEAR(Table1[[#This Row],[Project_Initiated]])</f>
        <v>2019</v>
      </c>
      <c r="AM176" s="53">
        <v>44166</v>
      </c>
      <c r="AN176" s="53" t="str">
        <f>IF(AND(Table1[[#This Row],[Completed Date]]&gt;="07/01/2020"+0,Table1[[#This Row],[Completed Date]]&lt;="6/30/2021"+0),"FY 20-21",IF(AND(Table1[[#This Row],[Completed Date]]&gt;="07/01/2019"+0,Table1[[#This Row],[Completed Date]]&lt;="6/30/2020"+0),"FY 19-20",""))</f>
        <v>FY 19-20</v>
      </c>
      <c r="AO176" s="116">
        <f>IFERROR(FIND("R",Table1[[#This Row],[FS_Priority]]),"")</f>
        <v>1</v>
      </c>
    </row>
    <row r="177" spans="1:41" hidden="1" x14ac:dyDescent="0.25">
      <c r="A177" s="48" t="s">
        <v>3738</v>
      </c>
      <c r="B177" s="48" t="s">
        <v>179</v>
      </c>
      <c r="C177" s="48" t="s">
        <v>3738</v>
      </c>
      <c r="D177" s="48" t="b">
        <v>0</v>
      </c>
      <c r="E177" s="48" t="s">
        <v>378</v>
      </c>
      <c r="F177" s="48" t="s">
        <v>3739</v>
      </c>
      <c r="G177" s="48" t="s">
        <v>179</v>
      </c>
      <c r="H177" s="48" t="s">
        <v>179</v>
      </c>
      <c r="I177" s="48" t="s">
        <v>2997</v>
      </c>
      <c r="J177" s="48" t="s">
        <v>2496</v>
      </c>
      <c r="K177" s="48" t="s">
        <v>2994</v>
      </c>
      <c r="L177" s="48" t="s">
        <v>113</v>
      </c>
      <c r="M177" s="48" t="s">
        <v>2995</v>
      </c>
      <c r="N177" s="48" t="s">
        <v>179</v>
      </c>
      <c r="O177" s="48" t="s">
        <v>135</v>
      </c>
      <c r="P177" s="48"/>
      <c r="Q177" s="48" t="s">
        <v>184</v>
      </c>
      <c r="R177" s="48" t="s">
        <v>179</v>
      </c>
      <c r="S177" s="48" t="b">
        <v>0</v>
      </c>
      <c r="T177" s="48"/>
      <c r="U177" s="181"/>
      <c r="V177" s="181">
        <v>43738</v>
      </c>
      <c r="W177" s="48" t="s">
        <v>179</v>
      </c>
      <c r="X177" s="48"/>
      <c r="Y177" s="48"/>
      <c r="Z177" s="48" t="s">
        <v>179</v>
      </c>
      <c r="AA177" s="48"/>
      <c r="AB177" s="48"/>
      <c r="AC177" s="48" t="s">
        <v>3956</v>
      </c>
      <c r="AD177" s="48"/>
      <c r="AE177" s="48" t="s">
        <v>135</v>
      </c>
      <c r="AF177" s="48" t="s">
        <v>179</v>
      </c>
      <c r="AG177" s="48" t="s">
        <v>179</v>
      </c>
      <c r="AH177" s="192">
        <v>43868</v>
      </c>
      <c r="AI177" s="200" t="s">
        <v>3448</v>
      </c>
      <c r="AJ177" s="167" t="str">
        <f t="shared" si="2"/>
        <v>FS</v>
      </c>
      <c r="AK177" s="115" t="b">
        <f>ISNUMBER(SEARCH("IRT",Table1[[#This Row],[Current_Status]]))</f>
        <v>0</v>
      </c>
      <c r="AL177" s="116">
        <f>YEAR(Table1[[#This Row],[Project_Initiated]])</f>
        <v>2019</v>
      </c>
      <c r="AM177" s="53">
        <v>44166</v>
      </c>
      <c r="AN177" s="53" t="str">
        <f>IF(AND(Table1[[#This Row],[Completed Date]]&gt;="07/01/2020"+0,Table1[[#This Row],[Completed Date]]&lt;="6/30/2021"+0),"FY 20-21",IF(AND(Table1[[#This Row],[Completed Date]]&gt;="07/01/2019"+0,Table1[[#This Row],[Completed Date]]&lt;="6/30/2020"+0),"FY 19-20",""))</f>
        <v>FY 19-20</v>
      </c>
      <c r="AO177" s="116" t="str">
        <f>IFERROR(FIND("R",Table1[[#This Row],[FS_Priority]]),"")</f>
        <v/>
      </c>
    </row>
    <row r="178" spans="1:41" hidden="1" x14ac:dyDescent="0.25">
      <c r="A178" s="48" t="s">
        <v>3965</v>
      </c>
      <c r="B178" s="48" t="s">
        <v>179</v>
      </c>
      <c r="C178" s="48" t="s">
        <v>3965</v>
      </c>
      <c r="D178" s="48" t="b">
        <v>0</v>
      </c>
      <c r="E178" s="48" t="s">
        <v>3399</v>
      </c>
      <c r="F178" s="48" t="s">
        <v>3966</v>
      </c>
      <c r="G178" s="48" t="s">
        <v>179</v>
      </c>
      <c r="H178" s="48" t="s">
        <v>396</v>
      </c>
      <c r="I178" s="48" t="s">
        <v>3661</v>
      </c>
      <c r="J178" s="48" t="s">
        <v>2496</v>
      </c>
      <c r="K178" s="48" t="s">
        <v>3010</v>
      </c>
      <c r="L178" s="48" t="s">
        <v>373</v>
      </c>
      <c r="M178" s="48" t="s">
        <v>3011</v>
      </c>
      <c r="N178" s="48" t="s">
        <v>179</v>
      </c>
      <c r="O178" s="48" t="s">
        <v>3899</v>
      </c>
      <c r="P178" s="48"/>
      <c r="Q178" s="48" t="s">
        <v>184</v>
      </c>
      <c r="R178" s="48" t="s">
        <v>179</v>
      </c>
      <c r="S178" s="48" t="b">
        <v>0</v>
      </c>
      <c r="T178" s="48"/>
      <c r="U178" s="181"/>
      <c r="V178" s="181">
        <v>43853</v>
      </c>
      <c r="W178" s="48" t="s">
        <v>179</v>
      </c>
      <c r="X178" s="48"/>
      <c r="Y178" s="48"/>
      <c r="Z178" s="48" t="s">
        <v>179</v>
      </c>
      <c r="AA178" s="48"/>
      <c r="AB178" s="48"/>
      <c r="AC178" s="48" t="s">
        <v>4055</v>
      </c>
      <c r="AD178" s="48"/>
      <c r="AE178" s="48" t="s">
        <v>3899</v>
      </c>
      <c r="AF178" s="48" t="s">
        <v>179</v>
      </c>
      <c r="AG178" s="48" t="s">
        <v>179</v>
      </c>
      <c r="AH178" s="192">
        <v>43872</v>
      </c>
      <c r="AI178" s="200" t="s">
        <v>3444</v>
      </c>
      <c r="AJ178" s="167" t="str">
        <f t="shared" si="2"/>
        <v>FS</v>
      </c>
      <c r="AK178" s="115" t="b">
        <f>ISNUMBER(SEARCH("IRT",Table1[[#This Row],[Current_Status]]))</f>
        <v>0</v>
      </c>
      <c r="AL178" s="116">
        <f>YEAR(Table1[[#This Row],[Project_Initiated]])</f>
        <v>2020</v>
      </c>
      <c r="AM178" s="53">
        <v>44166</v>
      </c>
      <c r="AN178" s="53" t="str">
        <f>IF(AND(Table1[[#This Row],[Completed Date]]&gt;="07/01/2020"+0,Table1[[#This Row],[Completed Date]]&lt;="6/30/2021"+0),"FY 20-21",IF(AND(Table1[[#This Row],[Completed Date]]&gt;="07/01/2019"+0,Table1[[#This Row],[Completed Date]]&lt;="6/30/2020"+0),"FY 19-20",""))</f>
        <v>FY 19-20</v>
      </c>
      <c r="AO178" s="116" t="str">
        <f>IFERROR(FIND("R",Table1[[#This Row],[FS_Priority]]),"")</f>
        <v/>
      </c>
    </row>
    <row r="179" spans="1:41" hidden="1" x14ac:dyDescent="0.25">
      <c r="A179" s="48" t="s">
        <v>3911</v>
      </c>
      <c r="B179" s="48" t="s">
        <v>179</v>
      </c>
      <c r="C179" s="48" t="s">
        <v>3911</v>
      </c>
      <c r="D179" s="48" t="b">
        <v>0</v>
      </c>
      <c r="E179" s="48" t="s">
        <v>86</v>
      </c>
      <c r="F179" s="48" t="s">
        <v>3912</v>
      </c>
      <c r="G179" s="48" t="s">
        <v>179</v>
      </c>
      <c r="H179" s="48" t="s">
        <v>3913</v>
      </c>
      <c r="I179" s="48" t="s">
        <v>3914</v>
      </c>
      <c r="J179" s="48" t="s">
        <v>2496</v>
      </c>
      <c r="K179" s="48" t="s">
        <v>4024</v>
      </c>
      <c r="L179" s="48" t="s">
        <v>257</v>
      </c>
      <c r="M179" s="48" t="s">
        <v>3915</v>
      </c>
      <c r="N179" s="48" t="s">
        <v>179</v>
      </c>
      <c r="O179" s="48" t="s">
        <v>3899</v>
      </c>
      <c r="P179" s="48"/>
      <c r="Q179" s="48" t="s">
        <v>184</v>
      </c>
      <c r="R179" s="48" t="s">
        <v>179</v>
      </c>
      <c r="S179" s="48" t="b">
        <v>0</v>
      </c>
      <c r="T179" s="48"/>
      <c r="U179" s="181"/>
      <c r="V179" s="181">
        <v>43791</v>
      </c>
      <c r="W179" s="48" t="s">
        <v>179</v>
      </c>
      <c r="X179" s="48"/>
      <c r="Y179" s="48"/>
      <c r="Z179" s="48" t="s">
        <v>179</v>
      </c>
      <c r="AA179" s="48"/>
      <c r="AB179" s="48"/>
      <c r="AC179" s="48" t="s">
        <v>179</v>
      </c>
      <c r="AD179" s="48"/>
      <c r="AE179" s="48" t="s">
        <v>3899</v>
      </c>
      <c r="AF179" s="48" t="s">
        <v>4039</v>
      </c>
      <c r="AG179" s="48" t="s">
        <v>179</v>
      </c>
      <c r="AH179" s="192">
        <v>43875</v>
      </c>
      <c r="AI179" s="200" t="s">
        <v>3444</v>
      </c>
      <c r="AJ179" s="167" t="str">
        <f t="shared" si="2"/>
        <v>FS</v>
      </c>
      <c r="AK179" s="115" t="b">
        <f>ISNUMBER(SEARCH("IRT",Table1[[#This Row],[Current_Status]]))</f>
        <v>0</v>
      </c>
      <c r="AL179" s="116">
        <f>YEAR(Table1[[#This Row],[Project_Initiated]])</f>
        <v>2019</v>
      </c>
      <c r="AM179" s="53">
        <v>44166</v>
      </c>
      <c r="AN179" s="53" t="str">
        <f>IF(AND(Table1[[#This Row],[Completed Date]]&gt;="07/01/2020"+0,Table1[[#This Row],[Completed Date]]&lt;="6/30/2021"+0),"FY 20-21",IF(AND(Table1[[#This Row],[Completed Date]]&gt;="07/01/2019"+0,Table1[[#This Row],[Completed Date]]&lt;="6/30/2020"+0),"FY 19-20",""))</f>
        <v>FY 19-20</v>
      </c>
      <c r="AO179" s="116" t="str">
        <f>IFERROR(FIND("R",Table1[[#This Row],[FS_Priority]]),"")</f>
        <v/>
      </c>
    </row>
    <row r="180" spans="1:41" hidden="1" x14ac:dyDescent="0.25">
      <c r="A180" s="48" t="s">
        <v>2762</v>
      </c>
      <c r="B180" s="48" t="s">
        <v>179</v>
      </c>
      <c r="C180" s="48" t="s">
        <v>2762</v>
      </c>
      <c r="D180" s="48" t="b">
        <v>0</v>
      </c>
      <c r="E180" s="48" t="s">
        <v>86</v>
      </c>
      <c r="F180" s="48" t="s">
        <v>2800</v>
      </c>
      <c r="G180" s="48" t="s">
        <v>2787</v>
      </c>
      <c r="H180" s="48" t="s">
        <v>400</v>
      </c>
      <c r="I180" s="48" t="s">
        <v>3049</v>
      </c>
      <c r="J180" s="48" t="s">
        <v>2496</v>
      </c>
      <c r="K180" s="48" t="s">
        <v>4024</v>
      </c>
      <c r="L180" s="48" t="s">
        <v>257</v>
      </c>
      <c r="M180" s="48" t="s">
        <v>3507</v>
      </c>
      <c r="N180" s="48" t="s">
        <v>179</v>
      </c>
      <c r="O180" s="48" t="s">
        <v>152</v>
      </c>
      <c r="P180" s="48"/>
      <c r="Q180" s="48" t="s">
        <v>93</v>
      </c>
      <c r="R180" s="48" t="s">
        <v>179</v>
      </c>
      <c r="S180" s="48" t="b">
        <v>0</v>
      </c>
      <c r="T180" s="48"/>
      <c r="U180" s="181"/>
      <c r="V180" s="181">
        <v>43544</v>
      </c>
      <c r="W180" s="48" t="s">
        <v>179</v>
      </c>
      <c r="X180" s="48"/>
      <c r="Y180" s="48"/>
      <c r="Z180" s="48" t="s">
        <v>179</v>
      </c>
      <c r="AA180" s="48"/>
      <c r="AB180" s="48"/>
      <c r="AC180" s="48" t="s">
        <v>3869</v>
      </c>
      <c r="AD180" s="48">
        <v>43671</v>
      </c>
      <c r="AE180" s="48" t="s">
        <v>148</v>
      </c>
      <c r="AF180" s="48" t="s">
        <v>3508</v>
      </c>
      <c r="AG180" s="48" t="s">
        <v>2508</v>
      </c>
      <c r="AH180" s="192">
        <v>43879</v>
      </c>
      <c r="AI180" s="200" t="s">
        <v>3433</v>
      </c>
      <c r="AJ180" s="167" t="str">
        <f t="shared" si="2"/>
        <v>FS</v>
      </c>
      <c r="AK180" s="115" t="b">
        <f>ISNUMBER(SEARCH("IRT",Table1[[#This Row],[Current_Status]]))</f>
        <v>0</v>
      </c>
      <c r="AL180" s="116">
        <f>YEAR(Table1[[#This Row],[Project_Initiated]])</f>
        <v>2019</v>
      </c>
      <c r="AM180" s="53">
        <v>44166</v>
      </c>
      <c r="AN180" s="53" t="str">
        <f>IF(AND(Table1[[#This Row],[Completed Date]]&gt;="07/01/2020"+0,Table1[[#This Row],[Completed Date]]&lt;="6/30/2021"+0),"FY 20-21",IF(AND(Table1[[#This Row],[Completed Date]]&gt;="07/01/2019"+0,Table1[[#This Row],[Completed Date]]&lt;="6/30/2020"+0),"FY 19-20",""))</f>
        <v>FY 19-20</v>
      </c>
      <c r="AO180" s="116" t="str">
        <f>IFERROR(FIND("R",Table1[[#This Row],[FS_Priority]]),"")</f>
        <v/>
      </c>
    </row>
    <row r="181" spans="1:41" hidden="1" x14ac:dyDescent="0.25">
      <c r="A181" s="48" t="s">
        <v>3107</v>
      </c>
      <c r="B181" s="48" t="s">
        <v>179</v>
      </c>
      <c r="C181" s="48" t="s">
        <v>3107</v>
      </c>
      <c r="D181" s="48" t="b">
        <v>0</v>
      </c>
      <c r="E181" s="48" t="s">
        <v>3385</v>
      </c>
      <c r="F181" s="48" t="s">
        <v>3108</v>
      </c>
      <c r="G181" s="48" t="s">
        <v>3109</v>
      </c>
      <c r="H181" s="48" t="s">
        <v>1463</v>
      </c>
      <c r="I181" s="48" t="s">
        <v>179</v>
      </c>
      <c r="J181" s="48" t="s">
        <v>2496</v>
      </c>
      <c r="K181" s="48" t="s">
        <v>2847</v>
      </c>
      <c r="L181" s="48" t="s">
        <v>2477</v>
      </c>
      <c r="M181" s="48" t="s">
        <v>3110</v>
      </c>
      <c r="N181" s="48" t="s">
        <v>2865</v>
      </c>
      <c r="O181" s="48" t="s">
        <v>152</v>
      </c>
      <c r="P181" s="48"/>
      <c r="Q181" s="48" t="s">
        <v>200</v>
      </c>
      <c r="R181" s="48" t="s">
        <v>179</v>
      </c>
      <c r="S181" s="48" t="b">
        <v>0</v>
      </c>
      <c r="T181" s="48"/>
      <c r="U181" s="181"/>
      <c r="V181" s="181">
        <v>43649</v>
      </c>
      <c r="W181" s="48" t="s">
        <v>179</v>
      </c>
      <c r="X181" s="48"/>
      <c r="Y181" s="48"/>
      <c r="Z181" s="48" t="s">
        <v>179</v>
      </c>
      <c r="AA181" s="48"/>
      <c r="AB181" s="48"/>
      <c r="AC181" s="48" t="s">
        <v>3871</v>
      </c>
      <c r="AD181" s="48"/>
      <c r="AE181" s="48" t="s">
        <v>148</v>
      </c>
      <c r="AF181" s="48" t="s">
        <v>179</v>
      </c>
      <c r="AG181" s="48" t="s">
        <v>179</v>
      </c>
      <c r="AH181" s="192">
        <v>43880</v>
      </c>
      <c r="AI181" s="200" t="s">
        <v>3433</v>
      </c>
      <c r="AJ181" s="167" t="str">
        <f t="shared" si="2"/>
        <v>FS</v>
      </c>
      <c r="AK181" s="115" t="b">
        <f>ISNUMBER(SEARCH("IRT",Table1[[#This Row],[Current_Status]]))</f>
        <v>0</v>
      </c>
      <c r="AL181" s="116">
        <f>YEAR(Table1[[#This Row],[Project_Initiated]])</f>
        <v>2019</v>
      </c>
      <c r="AM181" s="53">
        <v>44166</v>
      </c>
      <c r="AN181" s="53" t="str">
        <f>IF(AND(Table1[[#This Row],[Completed Date]]&gt;="07/01/2020"+0,Table1[[#This Row],[Completed Date]]&lt;="6/30/2021"+0),"FY 20-21",IF(AND(Table1[[#This Row],[Completed Date]]&gt;="07/01/2019"+0,Table1[[#This Row],[Completed Date]]&lt;="6/30/2020"+0),"FY 19-20",""))</f>
        <v>FY 19-20</v>
      </c>
      <c r="AO181" s="116" t="str">
        <f>IFERROR(FIND("R",Table1[[#This Row],[FS_Priority]]),"")</f>
        <v/>
      </c>
    </row>
    <row r="182" spans="1:41" hidden="1" x14ac:dyDescent="0.25">
      <c r="A182" s="48" t="s">
        <v>3167</v>
      </c>
      <c r="B182" s="48" t="s">
        <v>179</v>
      </c>
      <c r="C182" s="48" t="s">
        <v>3167</v>
      </c>
      <c r="D182" s="48" t="b">
        <v>0</v>
      </c>
      <c r="E182" s="48" t="s">
        <v>86</v>
      </c>
      <c r="F182" s="48" t="s">
        <v>3283</v>
      </c>
      <c r="G182" s="48" t="s">
        <v>3481</v>
      </c>
      <c r="H182" s="48" t="s">
        <v>387</v>
      </c>
      <c r="I182" s="48" t="s">
        <v>2942</v>
      </c>
      <c r="J182" s="48" t="s">
        <v>2496</v>
      </c>
      <c r="K182" s="48" t="s">
        <v>4024</v>
      </c>
      <c r="L182" s="48" t="s">
        <v>257</v>
      </c>
      <c r="M182" s="48" t="s">
        <v>2901</v>
      </c>
      <c r="N182" s="48" t="s">
        <v>179</v>
      </c>
      <c r="O182" s="48" t="s">
        <v>152</v>
      </c>
      <c r="P182" s="48"/>
      <c r="Q182" s="48" t="s">
        <v>184</v>
      </c>
      <c r="R182" s="48" t="s">
        <v>179</v>
      </c>
      <c r="S182" s="48" t="b">
        <v>0</v>
      </c>
      <c r="T182" s="48"/>
      <c r="U182" s="181"/>
      <c r="V182" s="181">
        <v>43676</v>
      </c>
      <c r="W182" s="48" t="s">
        <v>179</v>
      </c>
      <c r="X182" s="48"/>
      <c r="Y182" s="48"/>
      <c r="Z182" s="48" t="s">
        <v>179</v>
      </c>
      <c r="AA182" s="48"/>
      <c r="AB182" s="48"/>
      <c r="AC182" s="48" t="s">
        <v>3868</v>
      </c>
      <c r="AD182" s="48">
        <v>43731</v>
      </c>
      <c r="AE182" s="48" t="s">
        <v>148</v>
      </c>
      <c r="AF182" s="48" t="s">
        <v>3531</v>
      </c>
      <c r="AG182" s="48" t="s">
        <v>2508</v>
      </c>
      <c r="AH182" s="192">
        <v>43880</v>
      </c>
      <c r="AI182" s="200" t="s">
        <v>3370</v>
      </c>
      <c r="AJ182" s="167" t="str">
        <f t="shared" si="2"/>
        <v>FS</v>
      </c>
      <c r="AK182" s="115" t="b">
        <f>ISNUMBER(SEARCH("IRT",Table1[[#This Row],[Current_Status]]))</f>
        <v>0</v>
      </c>
      <c r="AL182" s="116">
        <f>YEAR(Table1[[#This Row],[Project_Initiated]])</f>
        <v>2019</v>
      </c>
      <c r="AM182" s="53">
        <v>44166</v>
      </c>
      <c r="AN182" s="53" t="str">
        <f>IF(AND(Table1[[#This Row],[Completed Date]]&gt;="07/01/2020"+0,Table1[[#This Row],[Completed Date]]&lt;="6/30/2021"+0),"FY 20-21",IF(AND(Table1[[#This Row],[Completed Date]]&gt;="07/01/2019"+0,Table1[[#This Row],[Completed Date]]&lt;="6/30/2020"+0),"FY 19-20",""))</f>
        <v>FY 19-20</v>
      </c>
      <c r="AO182" s="116" t="str">
        <f>IFERROR(FIND("R",Table1[[#This Row],[FS_Priority]]),"")</f>
        <v/>
      </c>
    </row>
    <row r="183" spans="1:41" hidden="1" x14ac:dyDescent="0.25">
      <c r="A183" s="48" t="s">
        <v>2612</v>
      </c>
      <c r="B183" s="48" t="s">
        <v>179</v>
      </c>
      <c r="C183" s="48" t="s">
        <v>2612</v>
      </c>
      <c r="D183" s="48" t="b">
        <v>0</v>
      </c>
      <c r="E183" s="48" t="s">
        <v>86</v>
      </c>
      <c r="F183" s="48" t="s">
        <v>2702</v>
      </c>
      <c r="G183" s="48" t="s">
        <v>2616</v>
      </c>
      <c r="H183" s="48" t="s">
        <v>399</v>
      </c>
      <c r="I183" s="48" t="s">
        <v>2914</v>
      </c>
      <c r="J183" s="48" t="s">
        <v>2496</v>
      </c>
      <c r="K183" s="48" t="s">
        <v>4024</v>
      </c>
      <c r="L183" s="48" t="s">
        <v>257</v>
      </c>
      <c r="M183" s="48" t="s">
        <v>2908</v>
      </c>
      <c r="N183" s="48" t="s">
        <v>179</v>
      </c>
      <c r="O183" s="48" t="s">
        <v>152</v>
      </c>
      <c r="P183" s="48"/>
      <c r="Q183" s="48" t="s">
        <v>204</v>
      </c>
      <c r="R183" s="48" t="s">
        <v>2617</v>
      </c>
      <c r="S183" s="48" t="b">
        <v>1</v>
      </c>
      <c r="T183" s="48"/>
      <c r="U183" s="181"/>
      <c r="V183" s="181">
        <v>43453</v>
      </c>
      <c r="W183" s="48" t="s">
        <v>179</v>
      </c>
      <c r="X183" s="48"/>
      <c r="Y183" s="48"/>
      <c r="Z183" s="48" t="s">
        <v>179</v>
      </c>
      <c r="AA183" s="48"/>
      <c r="AB183" s="48"/>
      <c r="AC183" s="48" t="s">
        <v>3880</v>
      </c>
      <c r="AD183" s="48">
        <v>43501</v>
      </c>
      <c r="AE183" s="48" t="s">
        <v>148</v>
      </c>
      <c r="AF183" s="48" t="s">
        <v>3497</v>
      </c>
      <c r="AG183" s="48" t="s">
        <v>2508</v>
      </c>
      <c r="AH183" s="192">
        <v>43889</v>
      </c>
      <c r="AI183" s="200" t="s">
        <v>3433</v>
      </c>
      <c r="AJ183" s="167" t="str">
        <f t="shared" si="2"/>
        <v>FS</v>
      </c>
      <c r="AK183" s="115" t="b">
        <f>ISNUMBER(SEARCH("IRT",Table1[[#This Row],[Current_Status]]))</f>
        <v>0</v>
      </c>
      <c r="AL183" s="116">
        <f>YEAR(Table1[[#This Row],[Project_Initiated]])</f>
        <v>2018</v>
      </c>
      <c r="AM183" s="53">
        <v>44166</v>
      </c>
      <c r="AN183" s="53" t="str">
        <f>IF(AND(Table1[[#This Row],[Completed Date]]&gt;="07/01/2020"+0,Table1[[#This Row],[Completed Date]]&lt;="6/30/2021"+0),"FY 20-21",IF(AND(Table1[[#This Row],[Completed Date]]&gt;="07/01/2019"+0,Table1[[#This Row],[Completed Date]]&lt;="6/30/2020"+0),"FY 19-20",""))</f>
        <v>FY 19-20</v>
      </c>
      <c r="AO183" s="116" t="str">
        <f>IFERROR(FIND("R",Table1[[#This Row],[FS_Priority]]),"")</f>
        <v/>
      </c>
    </row>
    <row r="184" spans="1:41" hidden="1" x14ac:dyDescent="0.25">
      <c r="A184" s="48" t="s">
        <v>2756</v>
      </c>
      <c r="B184" s="48" t="s">
        <v>179</v>
      </c>
      <c r="C184" s="48" t="s">
        <v>2756</v>
      </c>
      <c r="D184" s="48" t="b">
        <v>0</v>
      </c>
      <c r="E184" s="48" t="s">
        <v>43</v>
      </c>
      <c r="F184" s="48" t="s">
        <v>2757</v>
      </c>
      <c r="G184" s="48" t="s">
        <v>3134</v>
      </c>
      <c r="H184" s="48" t="s">
        <v>246</v>
      </c>
      <c r="I184" s="48" t="s">
        <v>3030</v>
      </c>
      <c r="J184" s="48" t="s">
        <v>2496</v>
      </c>
      <c r="K184" s="48" t="s">
        <v>2868</v>
      </c>
      <c r="L184" s="48" t="s">
        <v>2477</v>
      </c>
      <c r="M184" s="48" t="s">
        <v>3029</v>
      </c>
      <c r="N184" s="48" t="s">
        <v>179</v>
      </c>
      <c r="O184" s="48" t="s">
        <v>152</v>
      </c>
      <c r="P184" s="48"/>
      <c r="Q184" s="48" t="s">
        <v>153</v>
      </c>
      <c r="R184" s="48" t="s">
        <v>179</v>
      </c>
      <c r="S184" s="48" t="b">
        <v>0</v>
      </c>
      <c r="T184" s="48"/>
      <c r="U184" s="181"/>
      <c r="V184" s="181">
        <v>43594</v>
      </c>
      <c r="W184" s="48" t="s">
        <v>179</v>
      </c>
      <c r="X184" s="48"/>
      <c r="Y184" s="48"/>
      <c r="Z184" s="48" t="s">
        <v>179</v>
      </c>
      <c r="AA184" s="48"/>
      <c r="AB184" s="48"/>
      <c r="AC184" s="48" t="s">
        <v>3885</v>
      </c>
      <c r="AD184" s="48">
        <v>43683</v>
      </c>
      <c r="AE184" s="48" t="s">
        <v>432</v>
      </c>
      <c r="AF184" s="48" t="s">
        <v>3517</v>
      </c>
      <c r="AG184" s="48" t="s">
        <v>2508</v>
      </c>
      <c r="AH184" s="192">
        <v>43889</v>
      </c>
      <c r="AI184" s="200" t="s">
        <v>3433</v>
      </c>
      <c r="AJ184" s="167" t="str">
        <f t="shared" si="2"/>
        <v>FS</v>
      </c>
      <c r="AK184" s="115" t="b">
        <f>ISNUMBER(SEARCH("IRT",Table1[[#This Row],[Current_Status]]))</f>
        <v>0</v>
      </c>
      <c r="AL184" s="116">
        <f>YEAR(Table1[[#This Row],[Project_Initiated]])</f>
        <v>2019</v>
      </c>
      <c r="AM184" s="53">
        <v>44166</v>
      </c>
      <c r="AN184" s="53" t="str">
        <f>IF(AND(Table1[[#This Row],[Completed Date]]&gt;="07/01/2020"+0,Table1[[#This Row],[Completed Date]]&lt;="6/30/2021"+0),"FY 20-21",IF(AND(Table1[[#This Row],[Completed Date]]&gt;="07/01/2019"+0,Table1[[#This Row],[Completed Date]]&lt;="6/30/2020"+0),"FY 19-20",""))</f>
        <v>FY 19-20</v>
      </c>
      <c r="AO184" s="116" t="str">
        <f>IFERROR(FIND("R",Table1[[#This Row],[FS_Priority]]),"")</f>
        <v/>
      </c>
    </row>
    <row r="185" spans="1:41" hidden="1" x14ac:dyDescent="0.25">
      <c r="A185" s="48" t="s">
        <v>3152</v>
      </c>
      <c r="B185" s="48" t="s">
        <v>179</v>
      </c>
      <c r="C185" s="48" t="s">
        <v>3152</v>
      </c>
      <c r="D185" s="48" t="b">
        <v>0</v>
      </c>
      <c r="E185" s="48" t="s">
        <v>43</v>
      </c>
      <c r="F185" s="48" t="s">
        <v>3303</v>
      </c>
      <c r="G185" s="48" t="s">
        <v>3457</v>
      </c>
      <c r="H185" s="48" t="s">
        <v>246</v>
      </c>
      <c r="I185" s="48" t="s">
        <v>3304</v>
      </c>
      <c r="J185" s="48" t="s">
        <v>2496</v>
      </c>
      <c r="K185" s="48" t="s">
        <v>2868</v>
      </c>
      <c r="L185" s="48" t="s">
        <v>2477</v>
      </c>
      <c r="M185" s="48" t="s">
        <v>3305</v>
      </c>
      <c r="N185" s="48" t="s">
        <v>179</v>
      </c>
      <c r="O185" s="48" t="s">
        <v>152</v>
      </c>
      <c r="P185" s="48"/>
      <c r="Q185" s="48" t="s">
        <v>184</v>
      </c>
      <c r="R185" s="48" t="s">
        <v>179</v>
      </c>
      <c r="S185" s="48" t="b">
        <v>0</v>
      </c>
      <c r="T185" s="48"/>
      <c r="U185" s="181"/>
      <c r="V185" s="181">
        <v>43686</v>
      </c>
      <c r="W185" s="48" t="s">
        <v>179</v>
      </c>
      <c r="X185" s="48"/>
      <c r="Y185" s="48"/>
      <c r="Z185" s="48" t="s">
        <v>179</v>
      </c>
      <c r="AA185" s="48"/>
      <c r="AB185" s="48"/>
      <c r="AC185" s="48" t="s">
        <v>3886</v>
      </c>
      <c r="AD185" s="48">
        <v>43775</v>
      </c>
      <c r="AE185" s="48" t="s">
        <v>432</v>
      </c>
      <c r="AF185" s="48" t="s">
        <v>3790</v>
      </c>
      <c r="AG185" s="48" t="s">
        <v>2508</v>
      </c>
      <c r="AH185" s="192">
        <v>43889</v>
      </c>
      <c r="AI185" s="200" t="s">
        <v>3370</v>
      </c>
      <c r="AJ185" s="167" t="str">
        <f t="shared" si="2"/>
        <v>FS</v>
      </c>
      <c r="AK185" s="115" t="b">
        <f>ISNUMBER(SEARCH("IRT",Table1[[#This Row],[Current_Status]]))</f>
        <v>0</v>
      </c>
      <c r="AL185" s="116">
        <f>YEAR(Table1[[#This Row],[Project_Initiated]])</f>
        <v>2019</v>
      </c>
      <c r="AM185" s="53">
        <v>44166</v>
      </c>
      <c r="AN185" s="53" t="str">
        <f>IF(AND(Table1[[#This Row],[Completed Date]]&gt;="07/01/2020"+0,Table1[[#This Row],[Completed Date]]&lt;="6/30/2021"+0),"FY 20-21",IF(AND(Table1[[#This Row],[Completed Date]]&gt;="07/01/2019"+0,Table1[[#This Row],[Completed Date]]&lt;="6/30/2020"+0),"FY 19-20",""))</f>
        <v>FY 19-20</v>
      </c>
      <c r="AO185" s="116" t="str">
        <f>IFERROR(FIND("R",Table1[[#This Row],[FS_Priority]]),"")</f>
        <v/>
      </c>
    </row>
    <row r="186" spans="1:41" hidden="1" x14ac:dyDescent="0.25">
      <c r="A186" s="48" t="s">
        <v>3926</v>
      </c>
      <c r="B186" s="48" t="s">
        <v>179</v>
      </c>
      <c r="C186" s="48" t="s">
        <v>3926</v>
      </c>
      <c r="D186" s="48" t="b">
        <v>0</v>
      </c>
      <c r="E186" s="48" t="s">
        <v>92</v>
      </c>
      <c r="F186" s="48" t="s">
        <v>3927</v>
      </c>
      <c r="G186" s="48" t="s">
        <v>179</v>
      </c>
      <c r="H186" s="48" t="s">
        <v>407</v>
      </c>
      <c r="I186" s="48" t="s">
        <v>3928</v>
      </c>
      <c r="J186" s="48" t="s">
        <v>2496</v>
      </c>
      <c r="K186" s="48" t="s">
        <v>2925</v>
      </c>
      <c r="L186" s="48" t="s">
        <v>2477</v>
      </c>
      <c r="M186" s="48" t="s">
        <v>2885</v>
      </c>
      <c r="N186" s="48" t="s">
        <v>3922</v>
      </c>
      <c r="O186" s="48" t="s">
        <v>3899</v>
      </c>
      <c r="P186" s="48"/>
      <c r="Q186" s="48" t="s">
        <v>153</v>
      </c>
      <c r="R186" s="48" t="s">
        <v>179</v>
      </c>
      <c r="S186" s="48" t="b">
        <v>0</v>
      </c>
      <c r="T186" s="48"/>
      <c r="U186" s="181"/>
      <c r="V186" s="181">
        <v>43818</v>
      </c>
      <c r="W186" s="48" t="s">
        <v>179</v>
      </c>
      <c r="X186" s="48"/>
      <c r="Y186" s="48"/>
      <c r="Z186" s="48" t="s">
        <v>179</v>
      </c>
      <c r="AA186" s="48"/>
      <c r="AB186" s="48"/>
      <c r="AC186" s="48" t="s">
        <v>179</v>
      </c>
      <c r="AD186" s="48"/>
      <c r="AE186" s="48" t="s">
        <v>3899</v>
      </c>
      <c r="AF186" s="48" t="s">
        <v>3975</v>
      </c>
      <c r="AG186" s="48" t="s">
        <v>179</v>
      </c>
      <c r="AH186" s="192">
        <v>43893</v>
      </c>
      <c r="AI186" s="200" t="s">
        <v>3444</v>
      </c>
      <c r="AJ186" s="167" t="str">
        <f t="shared" si="2"/>
        <v>FS</v>
      </c>
      <c r="AK186" s="115" t="b">
        <f>ISNUMBER(SEARCH("IRT",Table1[[#This Row],[Current_Status]]))</f>
        <v>0</v>
      </c>
      <c r="AL186" s="116">
        <f>YEAR(Table1[[#This Row],[Project_Initiated]])</f>
        <v>2019</v>
      </c>
      <c r="AM186" s="53">
        <v>44166</v>
      </c>
      <c r="AN186" s="53" t="str">
        <f>IF(AND(Table1[[#This Row],[Completed Date]]&gt;="07/01/2020"+0,Table1[[#This Row],[Completed Date]]&lt;="6/30/2021"+0),"FY 20-21",IF(AND(Table1[[#This Row],[Completed Date]]&gt;="07/01/2019"+0,Table1[[#This Row],[Completed Date]]&lt;="6/30/2020"+0),"FY 19-20",""))</f>
        <v>FY 19-20</v>
      </c>
      <c r="AO186" s="116" t="str">
        <f>IFERROR(FIND("R",Table1[[#This Row],[FS_Priority]]),"")</f>
        <v/>
      </c>
    </row>
    <row r="187" spans="1:41" hidden="1" x14ac:dyDescent="0.25">
      <c r="A187" s="48" t="s">
        <v>3933</v>
      </c>
      <c r="B187" s="48" t="s">
        <v>179</v>
      </c>
      <c r="C187" s="48" t="s">
        <v>3933</v>
      </c>
      <c r="D187" s="48" t="b">
        <v>0</v>
      </c>
      <c r="E187" s="48" t="s">
        <v>92</v>
      </c>
      <c r="F187" s="48" t="s">
        <v>3934</v>
      </c>
      <c r="G187" s="48" t="s">
        <v>179</v>
      </c>
      <c r="H187" s="48" t="s">
        <v>407</v>
      </c>
      <c r="I187" s="48" t="s">
        <v>3935</v>
      </c>
      <c r="J187" s="48" t="s">
        <v>2496</v>
      </c>
      <c r="K187" s="48" t="s">
        <v>2925</v>
      </c>
      <c r="L187" s="48" t="s">
        <v>2477</v>
      </c>
      <c r="M187" s="48" t="s">
        <v>2885</v>
      </c>
      <c r="N187" s="48" t="s">
        <v>3922</v>
      </c>
      <c r="O187" s="48" t="s">
        <v>3899</v>
      </c>
      <c r="P187" s="48"/>
      <c r="Q187" s="48" t="s">
        <v>204</v>
      </c>
      <c r="R187" s="48" t="s">
        <v>179</v>
      </c>
      <c r="S187" s="48" t="b">
        <v>0</v>
      </c>
      <c r="T187" s="48"/>
      <c r="U187" s="181"/>
      <c r="V187" s="181">
        <v>43818</v>
      </c>
      <c r="W187" s="48" t="s">
        <v>179</v>
      </c>
      <c r="X187" s="48"/>
      <c r="Y187" s="48"/>
      <c r="Z187" s="48" t="s">
        <v>179</v>
      </c>
      <c r="AA187" s="48"/>
      <c r="AB187" s="48"/>
      <c r="AC187" s="48" t="s">
        <v>3975</v>
      </c>
      <c r="AD187" s="48"/>
      <c r="AE187" s="48" t="s">
        <v>3899</v>
      </c>
      <c r="AF187" s="48" t="s">
        <v>179</v>
      </c>
      <c r="AG187" s="48" t="s">
        <v>179</v>
      </c>
      <c r="AH187" s="192">
        <v>43893</v>
      </c>
      <c r="AI187" s="200" t="s">
        <v>3444</v>
      </c>
      <c r="AJ187" s="167" t="str">
        <f t="shared" si="2"/>
        <v>FS</v>
      </c>
      <c r="AK187" s="115" t="b">
        <f>ISNUMBER(SEARCH("IRT",Table1[[#This Row],[Current_Status]]))</f>
        <v>0</v>
      </c>
      <c r="AL187" s="116">
        <f>YEAR(Table1[[#This Row],[Project_Initiated]])</f>
        <v>2019</v>
      </c>
      <c r="AM187" s="53">
        <v>44166</v>
      </c>
      <c r="AN187" s="53" t="str">
        <f>IF(AND(Table1[[#This Row],[Completed Date]]&gt;="07/01/2020"+0,Table1[[#This Row],[Completed Date]]&lt;="6/30/2021"+0),"FY 20-21",IF(AND(Table1[[#This Row],[Completed Date]]&gt;="07/01/2019"+0,Table1[[#This Row],[Completed Date]]&lt;="6/30/2020"+0),"FY 19-20",""))</f>
        <v>FY 19-20</v>
      </c>
      <c r="AO187" s="116" t="str">
        <f>IFERROR(FIND("R",Table1[[#This Row],[FS_Priority]]),"")</f>
        <v/>
      </c>
    </row>
    <row r="188" spans="1:41" hidden="1" x14ac:dyDescent="0.25">
      <c r="A188" s="48" t="s">
        <v>3939</v>
      </c>
      <c r="B188" s="48" t="s">
        <v>179</v>
      </c>
      <c r="C188" s="48" t="s">
        <v>3939</v>
      </c>
      <c r="D188" s="48" t="b">
        <v>0</v>
      </c>
      <c r="E188" s="48" t="s">
        <v>92</v>
      </c>
      <c r="F188" s="48" t="s">
        <v>3940</v>
      </c>
      <c r="G188" s="48" t="s">
        <v>179</v>
      </c>
      <c r="H188" s="48" t="s">
        <v>407</v>
      </c>
      <c r="I188" s="48" t="s">
        <v>3941</v>
      </c>
      <c r="J188" s="48" t="s">
        <v>2496</v>
      </c>
      <c r="K188" s="48" t="s">
        <v>2925</v>
      </c>
      <c r="L188" s="48" t="s">
        <v>2477</v>
      </c>
      <c r="M188" s="48" t="s">
        <v>2885</v>
      </c>
      <c r="N188" s="48" t="s">
        <v>3922</v>
      </c>
      <c r="O188" s="48" t="s">
        <v>3899</v>
      </c>
      <c r="P188" s="48"/>
      <c r="Q188" s="48" t="s">
        <v>207</v>
      </c>
      <c r="R188" s="48" t="s">
        <v>179</v>
      </c>
      <c r="S188" s="48" t="b">
        <v>0</v>
      </c>
      <c r="T188" s="48"/>
      <c r="U188" s="181"/>
      <c r="V188" s="181">
        <v>43818</v>
      </c>
      <c r="W188" s="48" t="s">
        <v>179</v>
      </c>
      <c r="X188" s="48"/>
      <c r="Y188" s="48"/>
      <c r="Z188" s="48" t="s">
        <v>179</v>
      </c>
      <c r="AA188" s="48"/>
      <c r="AB188" s="48"/>
      <c r="AC188" s="48" t="s">
        <v>3975</v>
      </c>
      <c r="AD188" s="48"/>
      <c r="AE188" s="48" t="s">
        <v>3899</v>
      </c>
      <c r="AF188" s="48" t="s">
        <v>179</v>
      </c>
      <c r="AG188" s="48" t="s">
        <v>179</v>
      </c>
      <c r="AH188" s="192">
        <v>43893</v>
      </c>
      <c r="AI188" s="200" t="s">
        <v>3444</v>
      </c>
      <c r="AJ188" s="167" t="str">
        <f t="shared" si="2"/>
        <v>FS</v>
      </c>
      <c r="AK188" s="115" t="b">
        <f>ISNUMBER(SEARCH("IRT",Table1[[#This Row],[Current_Status]]))</f>
        <v>0</v>
      </c>
      <c r="AL188" s="116">
        <f>YEAR(Table1[[#This Row],[Project_Initiated]])</f>
        <v>2019</v>
      </c>
      <c r="AM188" s="53">
        <v>44166</v>
      </c>
      <c r="AN188" s="53" t="str">
        <f>IF(AND(Table1[[#This Row],[Completed Date]]&gt;="07/01/2020"+0,Table1[[#This Row],[Completed Date]]&lt;="6/30/2021"+0),"FY 20-21",IF(AND(Table1[[#This Row],[Completed Date]]&gt;="07/01/2019"+0,Table1[[#This Row],[Completed Date]]&lt;="6/30/2020"+0),"FY 19-20",""))</f>
        <v>FY 19-20</v>
      </c>
      <c r="AO188" s="116" t="str">
        <f>IFERROR(FIND("R",Table1[[#This Row],[FS_Priority]]),"")</f>
        <v/>
      </c>
    </row>
    <row r="189" spans="1:41" hidden="1" x14ac:dyDescent="0.25">
      <c r="A189" s="48" t="s">
        <v>3930</v>
      </c>
      <c r="B189" s="48" t="s">
        <v>179</v>
      </c>
      <c r="C189" s="48" t="s">
        <v>3930</v>
      </c>
      <c r="D189" s="48" t="b">
        <v>0</v>
      </c>
      <c r="E189" s="48" t="s">
        <v>92</v>
      </c>
      <c r="F189" s="48" t="s">
        <v>3931</v>
      </c>
      <c r="G189" s="48" t="s">
        <v>179</v>
      </c>
      <c r="H189" s="48" t="s">
        <v>407</v>
      </c>
      <c r="I189" s="48" t="s">
        <v>3932</v>
      </c>
      <c r="J189" s="48" t="s">
        <v>2496</v>
      </c>
      <c r="K189" s="48" t="s">
        <v>2925</v>
      </c>
      <c r="L189" s="48" t="s">
        <v>2477</v>
      </c>
      <c r="M189" s="48" t="s">
        <v>2885</v>
      </c>
      <c r="N189" s="48" t="s">
        <v>3922</v>
      </c>
      <c r="O189" s="48" t="s">
        <v>3899</v>
      </c>
      <c r="P189" s="48"/>
      <c r="Q189" s="48" t="s">
        <v>203</v>
      </c>
      <c r="R189" s="48" t="s">
        <v>179</v>
      </c>
      <c r="S189" s="48" t="b">
        <v>0</v>
      </c>
      <c r="T189" s="48"/>
      <c r="U189" s="181"/>
      <c r="V189" s="181">
        <v>43818</v>
      </c>
      <c r="W189" s="48" t="s">
        <v>179</v>
      </c>
      <c r="X189" s="48"/>
      <c r="Y189" s="48"/>
      <c r="Z189" s="48" t="s">
        <v>179</v>
      </c>
      <c r="AA189" s="48"/>
      <c r="AB189" s="48"/>
      <c r="AC189" s="48" t="s">
        <v>179</v>
      </c>
      <c r="AD189" s="48"/>
      <c r="AE189" s="48" t="s">
        <v>3899</v>
      </c>
      <c r="AF189" s="48" t="s">
        <v>3976</v>
      </c>
      <c r="AG189" s="48" t="s">
        <v>179</v>
      </c>
      <c r="AH189" s="192">
        <v>43894</v>
      </c>
      <c r="AI189" s="200" t="s">
        <v>3444</v>
      </c>
      <c r="AJ189" s="167" t="str">
        <f t="shared" si="2"/>
        <v>FS</v>
      </c>
      <c r="AK189" s="115" t="b">
        <f>ISNUMBER(SEARCH("IRT",Table1[[#This Row],[Current_Status]]))</f>
        <v>0</v>
      </c>
      <c r="AL189" s="116">
        <f>YEAR(Table1[[#This Row],[Project_Initiated]])</f>
        <v>2019</v>
      </c>
      <c r="AM189" s="53">
        <v>44166</v>
      </c>
      <c r="AN189" s="53" t="str">
        <f>IF(AND(Table1[[#This Row],[Completed Date]]&gt;="07/01/2020"+0,Table1[[#This Row],[Completed Date]]&lt;="6/30/2021"+0),"FY 20-21",IF(AND(Table1[[#This Row],[Completed Date]]&gt;="07/01/2019"+0,Table1[[#This Row],[Completed Date]]&lt;="6/30/2020"+0),"FY 19-20",""))</f>
        <v>FY 19-20</v>
      </c>
      <c r="AO189" s="116" t="str">
        <f>IFERROR(FIND("R",Table1[[#This Row],[FS_Priority]]),"")</f>
        <v/>
      </c>
    </row>
    <row r="190" spans="1:41" hidden="1" x14ac:dyDescent="0.25">
      <c r="A190" s="48" t="s">
        <v>3211</v>
      </c>
      <c r="B190" s="48" t="s">
        <v>179</v>
      </c>
      <c r="C190" s="48" t="s">
        <v>3211</v>
      </c>
      <c r="D190" s="48" t="b">
        <v>0</v>
      </c>
      <c r="E190" s="48" t="s">
        <v>117</v>
      </c>
      <c r="F190" s="48" t="s">
        <v>3227</v>
      </c>
      <c r="G190" s="48" t="s">
        <v>3466</v>
      </c>
      <c r="H190" s="48" t="s">
        <v>393</v>
      </c>
      <c r="I190" s="48" t="s">
        <v>3228</v>
      </c>
      <c r="J190" s="48" t="s">
        <v>2503</v>
      </c>
      <c r="K190" s="48" t="s">
        <v>2999</v>
      </c>
      <c r="L190" s="48" t="s">
        <v>3414</v>
      </c>
      <c r="M190" s="48" t="s">
        <v>2975</v>
      </c>
      <c r="N190" s="48" t="s">
        <v>179</v>
      </c>
      <c r="O190" s="48" t="s">
        <v>152</v>
      </c>
      <c r="P190" s="48"/>
      <c r="Q190" s="48" t="s">
        <v>203</v>
      </c>
      <c r="R190" s="48" t="s">
        <v>179</v>
      </c>
      <c r="S190" s="48" t="b">
        <v>0</v>
      </c>
      <c r="T190" s="48"/>
      <c r="U190" s="181"/>
      <c r="V190" s="181">
        <v>43627</v>
      </c>
      <c r="W190" s="48" t="s">
        <v>179</v>
      </c>
      <c r="X190" s="48"/>
      <c r="Y190" s="48"/>
      <c r="Z190" s="48" t="s">
        <v>179</v>
      </c>
      <c r="AA190" s="48"/>
      <c r="AB190" s="48"/>
      <c r="AC190" s="48" t="s">
        <v>3959</v>
      </c>
      <c r="AD190" s="48"/>
      <c r="AE190" s="48" t="s">
        <v>432</v>
      </c>
      <c r="AF190" s="48" t="s">
        <v>2477</v>
      </c>
      <c r="AG190" s="48" t="s">
        <v>2507</v>
      </c>
      <c r="AH190" s="192">
        <v>43895</v>
      </c>
      <c r="AI190" s="200" t="s">
        <v>3370</v>
      </c>
      <c r="AJ190" s="167" t="str">
        <f t="shared" si="2"/>
        <v>FS</v>
      </c>
      <c r="AK190" s="115" t="b">
        <f>ISNUMBER(SEARCH("IRT",Table1[[#This Row],[Current_Status]]))</f>
        <v>0</v>
      </c>
      <c r="AL190" s="116">
        <f>YEAR(Table1[[#This Row],[Project_Initiated]])</f>
        <v>2019</v>
      </c>
      <c r="AM190" s="53">
        <v>44166</v>
      </c>
      <c r="AN190" s="53" t="str">
        <f>IF(AND(Table1[[#This Row],[Completed Date]]&gt;="07/01/2020"+0,Table1[[#This Row],[Completed Date]]&lt;="6/30/2021"+0),"FY 20-21",IF(AND(Table1[[#This Row],[Completed Date]]&gt;="07/01/2019"+0,Table1[[#This Row],[Completed Date]]&lt;="6/30/2020"+0),"FY 19-20",""))</f>
        <v>FY 19-20</v>
      </c>
      <c r="AO190" s="116" t="str">
        <f>IFERROR(FIND("R",Table1[[#This Row],[FS_Priority]]),"")</f>
        <v/>
      </c>
    </row>
    <row r="191" spans="1:41" hidden="1" x14ac:dyDescent="0.25">
      <c r="A191" s="48" t="s">
        <v>3936</v>
      </c>
      <c r="B191" s="48" t="s">
        <v>179</v>
      </c>
      <c r="C191" s="48" t="s">
        <v>3936</v>
      </c>
      <c r="D191" s="48" t="b">
        <v>0</v>
      </c>
      <c r="E191" s="48" t="s">
        <v>92</v>
      </c>
      <c r="F191" s="48" t="s">
        <v>3937</v>
      </c>
      <c r="G191" s="48" t="s">
        <v>179</v>
      </c>
      <c r="H191" s="48" t="s">
        <v>407</v>
      </c>
      <c r="I191" s="48" t="s">
        <v>3938</v>
      </c>
      <c r="J191" s="48" t="s">
        <v>2496</v>
      </c>
      <c r="K191" s="48" t="s">
        <v>2925</v>
      </c>
      <c r="L191" s="48" t="s">
        <v>2477</v>
      </c>
      <c r="M191" s="48" t="s">
        <v>2885</v>
      </c>
      <c r="N191" s="48" t="s">
        <v>3922</v>
      </c>
      <c r="O191" s="48" t="s">
        <v>3899</v>
      </c>
      <c r="P191" s="48"/>
      <c r="Q191" s="48" t="s">
        <v>206</v>
      </c>
      <c r="R191" s="48" t="s">
        <v>179</v>
      </c>
      <c r="S191" s="48" t="b">
        <v>0</v>
      </c>
      <c r="T191" s="48"/>
      <c r="U191" s="181"/>
      <c r="V191" s="181">
        <v>43818</v>
      </c>
      <c r="W191" s="48" t="s">
        <v>179</v>
      </c>
      <c r="X191" s="48"/>
      <c r="Y191" s="48"/>
      <c r="Z191" s="48" t="s">
        <v>179</v>
      </c>
      <c r="AA191" s="48"/>
      <c r="AB191" s="48"/>
      <c r="AC191" s="48" t="s">
        <v>3977</v>
      </c>
      <c r="AD191" s="48"/>
      <c r="AE191" s="48" t="s">
        <v>3899</v>
      </c>
      <c r="AF191" s="48" t="s">
        <v>179</v>
      </c>
      <c r="AG191" s="48" t="s">
        <v>179</v>
      </c>
      <c r="AH191" s="192">
        <v>43895</v>
      </c>
      <c r="AI191" s="200" t="s">
        <v>3444</v>
      </c>
      <c r="AJ191" s="167" t="str">
        <f t="shared" si="2"/>
        <v>FS</v>
      </c>
      <c r="AK191" s="115" t="b">
        <f>ISNUMBER(SEARCH("IRT",Table1[[#This Row],[Current_Status]]))</f>
        <v>0</v>
      </c>
      <c r="AL191" s="116">
        <f>YEAR(Table1[[#This Row],[Project_Initiated]])</f>
        <v>2019</v>
      </c>
      <c r="AM191" s="53">
        <v>44166</v>
      </c>
      <c r="AN191" s="53" t="str">
        <f>IF(AND(Table1[[#This Row],[Completed Date]]&gt;="07/01/2020"+0,Table1[[#This Row],[Completed Date]]&lt;="6/30/2021"+0),"FY 20-21",IF(AND(Table1[[#This Row],[Completed Date]]&gt;="07/01/2019"+0,Table1[[#This Row],[Completed Date]]&lt;="6/30/2020"+0),"FY 19-20",""))</f>
        <v>FY 19-20</v>
      </c>
      <c r="AO191" s="116" t="str">
        <f>IFERROR(FIND("R",Table1[[#This Row],[FS_Priority]]),"")</f>
        <v/>
      </c>
    </row>
    <row r="192" spans="1:41" hidden="1" x14ac:dyDescent="0.25">
      <c r="A192" s="48" t="s">
        <v>3942</v>
      </c>
      <c r="B192" s="48" t="s">
        <v>179</v>
      </c>
      <c r="C192" s="48" t="s">
        <v>3942</v>
      </c>
      <c r="D192" s="48" t="b">
        <v>0</v>
      </c>
      <c r="E192" s="48" t="s">
        <v>92</v>
      </c>
      <c r="F192" s="48" t="s">
        <v>3943</v>
      </c>
      <c r="G192" s="48" t="s">
        <v>179</v>
      </c>
      <c r="H192" s="48" t="s">
        <v>407</v>
      </c>
      <c r="I192" s="48" t="s">
        <v>3944</v>
      </c>
      <c r="J192" s="48" t="s">
        <v>2496</v>
      </c>
      <c r="K192" s="48" t="s">
        <v>2925</v>
      </c>
      <c r="L192" s="48" t="s">
        <v>2477</v>
      </c>
      <c r="M192" s="48" t="s">
        <v>2885</v>
      </c>
      <c r="N192" s="48" t="s">
        <v>3922</v>
      </c>
      <c r="O192" s="48" t="s">
        <v>3899</v>
      </c>
      <c r="P192" s="48"/>
      <c r="Q192" s="48" t="s">
        <v>208</v>
      </c>
      <c r="R192" s="48" t="s">
        <v>179</v>
      </c>
      <c r="S192" s="48" t="b">
        <v>0</v>
      </c>
      <c r="T192" s="48"/>
      <c r="U192" s="181"/>
      <c r="V192" s="181">
        <v>43818</v>
      </c>
      <c r="W192" s="48" t="s">
        <v>179</v>
      </c>
      <c r="X192" s="48"/>
      <c r="Y192" s="48"/>
      <c r="Z192" s="48" t="s">
        <v>179</v>
      </c>
      <c r="AA192" s="48"/>
      <c r="AB192" s="48"/>
      <c r="AC192" s="48" t="s">
        <v>3978</v>
      </c>
      <c r="AD192" s="48"/>
      <c r="AE192" s="48" t="s">
        <v>3899</v>
      </c>
      <c r="AF192" s="48" t="s">
        <v>179</v>
      </c>
      <c r="AG192" s="48" t="s">
        <v>179</v>
      </c>
      <c r="AH192" s="192">
        <v>43896</v>
      </c>
      <c r="AI192" s="200" t="s">
        <v>3444</v>
      </c>
      <c r="AJ192" s="167" t="str">
        <f t="shared" si="2"/>
        <v>FS</v>
      </c>
      <c r="AK192" s="115" t="b">
        <f>ISNUMBER(SEARCH("IRT",Table1[[#This Row],[Current_Status]]))</f>
        <v>0</v>
      </c>
      <c r="AL192" s="116">
        <f>YEAR(Table1[[#This Row],[Project_Initiated]])</f>
        <v>2019</v>
      </c>
      <c r="AM192" s="53">
        <v>44166</v>
      </c>
      <c r="AN192" s="53" t="str">
        <f>IF(AND(Table1[[#This Row],[Completed Date]]&gt;="07/01/2020"+0,Table1[[#This Row],[Completed Date]]&lt;="6/30/2021"+0),"FY 20-21",IF(AND(Table1[[#This Row],[Completed Date]]&gt;="07/01/2019"+0,Table1[[#This Row],[Completed Date]]&lt;="6/30/2020"+0),"FY 19-20",""))</f>
        <v>FY 19-20</v>
      </c>
      <c r="AO192" s="116" t="str">
        <f>IFERROR(FIND("R",Table1[[#This Row],[FS_Priority]]),"")</f>
        <v/>
      </c>
    </row>
    <row r="193" spans="1:41" hidden="1" x14ac:dyDescent="0.25">
      <c r="A193" s="48" t="s">
        <v>3897</v>
      </c>
      <c r="B193" s="48" t="s">
        <v>179</v>
      </c>
      <c r="C193" s="48" t="s">
        <v>3897</v>
      </c>
      <c r="D193" s="48" t="b">
        <v>0</v>
      </c>
      <c r="E193" s="48" t="s">
        <v>43</v>
      </c>
      <c r="F193" s="48" t="s">
        <v>3898</v>
      </c>
      <c r="G193" s="48" t="s">
        <v>179</v>
      </c>
      <c r="H193" s="48" t="s">
        <v>376</v>
      </c>
      <c r="I193" s="48" t="s">
        <v>2898</v>
      </c>
      <c r="J193" s="48" t="s">
        <v>2496</v>
      </c>
      <c r="K193" s="48" t="s">
        <v>2868</v>
      </c>
      <c r="L193" s="48" t="s">
        <v>2477</v>
      </c>
      <c r="M193" s="48" t="s">
        <v>2880</v>
      </c>
      <c r="N193" s="48" t="s">
        <v>179</v>
      </c>
      <c r="O193" s="48" t="s">
        <v>3899</v>
      </c>
      <c r="P193" s="48"/>
      <c r="Q193" s="48" t="s">
        <v>184</v>
      </c>
      <c r="R193" s="48" t="s">
        <v>179</v>
      </c>
      <c r="S193" s="48" t="b">
        <v>0</v>
      </c>
      <c r="T193" s="48"/>
      <c r="U193" s="181"/>
      <c r="V193" s="181">
        <v>43794</v>
      </c>
      <c r="W193" s="48" t="s">
        <v>179</v>
      </c>
      <c r="X193" s="48"/>
      <c r="Y193" s="48"/>
      <c r="Z193" s="48" t="s">
        <v>179</v>
      </c>
      <c r="AA193" s="48"/>
      <c r="AB193" s="48"/>
      <c r="AC193" s="48" t="s">
        <v>3973</v>
      </c>
      <c r="AD193" s="48"/>
      <c r="AE193" s="48" t="s">
        <v>3899</v>
      </c>
      <c r="AF193" s="48" t="s">
        <v>179</v>
      </c>
      <c r="AG193" s="48" t="s">
        <v>179</v>
      </c>
      <c r="AH193" s="192">
        <v>43903</v>
      </c>
      <c r="AI193" s="200" t="s">
        <v>3444</v>
      </c>
      <c r="AJ193" s="167" t="str">
        <f t="shared" si="2"/>
        <v>FS</v>
      </c>
      <c r="AK193" s="115" t="b">
        <f>ISNUMBER(SEARCH("IRT",Table1[[#This Row],[Current_Status]]))</f>
        <v>0</v>
      </c>
      <c r="AL193" s="116">
        <f>YEAR(Table1[[#This Row],[Project_Initiated]])</f>
        <v>2019</v>
      </c>
      <c r="AM193" s="53">
        <v>44166</v>
      </c>
      <c r="AN193" s="53" t="str">
        <f>IF(AND(Table1[[#This Row],[Completed Date]]&gt;="07/01/2020"+0,Table1[[#This Row],[Completed Date]]&lt;="6/30/2021"+0),"FY 20-21",IF(AND(Table1[[#This Row],[Completed Date]]&gt;="07/01/2019"+0,Table1[[#This Row],[Completed Date]]&lt;="6/30/2020"+0),"FY 19-20",""))</f>
        <v>FY 19-20</v>
      </c>
      <c r="AO193" s="116" t="str">
        <f>IFERROR(FIND("R",Table1[[#This Row],[FS_Priority]]),"")</f>
        <v/>
      </c>
    </row>
    <row r="194" spans="1:41" hidden="1" x14ac:dyDescent="0.25">
      <c r="A194" s="48" t="s">
        <v>3923</v>
      </c>
      <c r="B194" s="48" t="s">
        <v>179</v>
      </c>
      <c r="C194" s="48" t="s">
        <v>3923</v>
      </c>
      <c r="D194" s="48" t="b">
        <v>0</v>
      </c>
      <c r="E194" s="48" t="s">
        <v>92</v>
      </c>
      <c r="F194" s="48" t="s">
        <v>3924</v>
      </c>
      <c r="G194" s="48" t="s">
        <v>179</v>
      </c>
      <c r="H194" s="48" t="s">
        <v>407</v>
      </c>
      <c r="I194" s="48" t="s">
        <v>3925</v>
      </c>
      <c r="J194" s="48" t="s">
        <v>2496</v>
      </c>
      <c r="K194" s="48" t="s">
        <v>2925</v>
      </c>
      <c r="L194" s="48" t="s">
        <v>2477</v>
      </c>
      <c r="M194" s="48" t="s">
        <v>2885</v>
      </c>
      <c r="N194" s="48" t="s">
        <v>2952</v>
      </c>
      <c r="O194" s="48" t="s">
        <v>3899</v>
      </c>
      <c r="P194" s="48"/>
      <c r="Q194" s="48" t="s">
        <v>200</v>
      </c>
      <c r="R194" s="48" t="s">
        <v>179</v>
      </c>
      <c r="S194" s="48" t="b">
        <v>0</v>
      </c>
      <c r="T194" s="48"/>
      <c r="U194" s="181"/>
      <c r="V194" s="181">
        <v>43870</v>
      </c>
      <c r="W194" s="48" t="s">
        <v>179</v>
      </c>
      <c r="X194" s="48"/>
      <c r="Y194" s="48"/>
      <c r="Z194" s="48" t="s">
        <v>179</v>
      </c>
      <c r="AA194" s="48"/>
      <c r="AB194" s="48"/>
      <c r="AC194" s="48" t="s">
        <v>179</v>
      </c>
      <c r="AD194" s="48"/>
      <c r="AE194" s="48" t="s">
        <v>3899</v>
      </c>
      <c r="AF194" s="48" t="s">
        <v>4043</v>
      </c>
      <c r="AG194" s="48" t="s">
        <v>179</v>
      </c>
      <c r="AH194" s="192">
        <v>43903</v>
      </c>
      <c r="AI194" s="200" t="s">
        <v>3444</v>
      </c>
      <c r="AJ194" s="167" t="str">
        <f t="shared" ref="AJ194:AJ257" si="3">IF(LEN(A194)&gt;6,"FS","PD&amp;C")</f>
        <v>FS</v>
      </c>
      <c r="AK194" s="115" t="b">
        <f>ISNUMBER(SEARCH("IRT",Table1[[#This Row],[Current_Status]]))</f>
        <v>0</v>
      </c>
      <c r="AL194" s="116">
        <f>YEAR(Table1[[#This Row],[Project_Initiated]])</f>
        <v>2020</v>
      </c>
      <c r="AM194" s="53">
        <v>44166</v>
      </c>
      <c r="AN194" s="53" t="str">
        <f>IF(AND(Table1[[#This Row],[Completed Date]]&gt;="07/01/2020"+0,Table1[[#This Row],[Completed Date]]&lt;="6/30/2021"+0),"FY 20-21",IF(AND(Table1[[#This Row],[Completed Date]]&gt;="07/01/2019"+0,Table1[[#This Row],[Completed Date]]&lt;="6/30/2020"+0),"FY 19-20",""))</f>
        <v>FY 19-20</v>
      </c>
      <c r="AO194" s="116" t="str">
        <f>IFERROR(FIND("R",Table1[[#This Row],[FS_Priority]]),"")</f>
        <v/>
      </c>
    </row>
    <row r="195" spans="1:41" hidden="1" x14ac:dyDescent="0.25">
      <c r="A195" s="48" t="s">
        <v>3154</v>
      </c>
      <c r="B195" s="48" t="s">
        <v>179</v>
      </c>
      <c r="C195" s="48" t="s">
        <v>3154</v>
      </c>
      <c r="D195" s="48" t="b">
        <v>0</v>
      </c>
      <c r="E195" s="48" t="s">
        <v>43</v>
      </c>
      <c r="F195" s="48" t="s">
        <v>3873</v>
      </c>
      <c r="G195" s="48" t="s">
        <v>179</v>
      </c>
      <c r="H195" s="48" t="s">
        <v>246</v>
      </c>
      <c r="I195" s="48" t="s">
        <v>3221</v>
      </c>
      <c r="J195" s="48" t="s">
        <v>2496</v>
      </c>
      <c r="K195" s="48" t="s">
        <v>2868</v>
      </c>
      <c r="L195" s="48" t="s">
        <v>2477</v>
      </c>
      <c r="M195" s="48" t="s">
        <v>3029</v>
      </c>
      <c r="N195" s="48" t="s">
        <v>179</v>
      </c>
      <c r="O195" s="48" t="s">
        <v>152</v>
      </c>
      <c r="P195" s="48"/>
      <c r="Q195" s="48" t="s">
        <v>200</v>
      </c>
      <c r="R195" s="48" t="s">
        <v>179</v>
      </c>
      <c r="S195" s="48" t="b">
        <v>0</v>
      </c>
      <c r="T195" s="48"/>
      <c r="U195" s="181"/>
      <c r="V195" s="181">
        <v>43594</v>
      </c>
      <c r="W195" s="48" t="s">
        <v>179</v>
      </c>
      <c r="X195" s="48"/>
      <c r="Y195" s="48"/>
      <c r="Z195" s="48" t="s">
        <v>179</v>
      </c>
      <c r="AA195" s="48"/>
      <c r="AB195" s="48"/>
      <c r="AC195" s="48" t="s">
        <v>3970</v>
      </c>
      <c r="AD195" s="48">
        <v>43735</v>
      </c>
      <c r="AE195" s="48" t="s">
        <v>432</v>
      </c>
      <c r="AF195" s="48" t="s">
        <v>3518</v>
      </c>
      <c r="AG195" s="48" t="s">
        <v>2508</v>
      </c>
      <c r="AH195" s="192">
        <v>43915</v>
      </c>
      <c r="AI195" s="200" t="s">
        <v>3370</v>
      </c>
      <c r="AJ195" s="167" t="str">
        <f t="shared" si="3"/>
        <v>FS</v>
      </c>
      <c r="AK195" s="115" t="b">
        <f>ISNUMBER(SEARCH("IRT",Table1[[#This Row],[Current_Status]]))</f>
        <v>0</v>
      </c>
      <c r="AL195" s="116">
        <f>YEAR(Table1[[#This Row],[Project_Initiated]])</f>
        <v>2019</v>
      </c>
      <c r="AM195" s="53">
        <v>44166</v>
      </c>
      <c r="AN195" s="53" t="str">
        <f>IF(AND(Table1[[#This Row],[Completed Date]]&gt;="07/01/2020"+0,Table1[[#This Row],[Completed Date]]&lt;="6/30/2021"+0),"FY 20-21",IF(AND(Table1[[#This Row],[Completed Date]]&gt;="07/01/2019"+0,Table1[[#This Row],[Completed Date]]&lt;="6/30/2020"+0),"FY 19-20",""))</f>
        <v>FY 19-20</v>
      </c>
      <c r="AO195" s="116" t="str">
        <f>IFERROR(FIND("R",Table1[[#This Row],[FS_Priority]]),"")</f>
        <v/>
      </c>
    </row>
    <row r="196" spans="1:41" hidden="1" x14ac:dyDescent="0.25">
      <c r="A196" s="48" t="s">
        <v>3185</v>
      </c>
      <c r="B196" s="48" t="s">
        <v>179</v>
      </c>
      <c r="C196" s="48" t="s">
        <v>3185</v>
      </c>
      <c r="D196" s="48" t="b">
        <v>0</v>
      </c>
      <c r="E196" s="48" t="s">
        <v>92</v>
      </c>
      <c r="F196" s="48" t="s">
        <v>3262</v>
      </c>
      <c r="G196" s="48" t="s">
        <v>3462</v>
      </c>
      <c r="H196" s="48" t="s">
        <v>377</v>
      </c>
      <c r="I196" s="48" t="s">
        <v>3263</v>
      </c>
      <c r="J196" s="48" t="s">
        <v>2496</v>
      </c>
      <c r="K196" s="48" t="s">
        <v>2925</v>
      </c>
      <c r="L196" s="48" t="s">
        <v>2477</v>
      </c>
      <c r="M196" s="48" t="s">
        <v>3252</v>
      </c>
      <c r="N196" s="48" t="s">
        <v>179</v>
      </c>
      <c r="O196" s="48" t="s">
        <v>152</v>
      </c>
      <c r="P196" s="48"/>
      <c r="Q196" s="48" t="s">
        <v>204</v>
      </c>
      <c r="R196" s="48" t="s">
        <v>179</v>
      </c>
      <c r="S196" s="48" t="b">
        <v>0</v>
      </c>
      <c r="T196" s="48"/>
      <c r="U196" s="181"/>
      <c r="V196" s="181">
        <v>43662</v>
      </c>
      <c r="W196" s="48" t="s">
        <v>179</v>
      </c>
      <c r="X196" s="48"/>
      <c r="Y196" s="48"/>
      <c r="Z196" s="48" t="s">
        <v>179</v>
      </c>
      <c r="AA196" s="48"/>
      <c r="AB196" s="48"/>
      <c r="AC196" s="48" t="s">
        <v>3876</v>
      </c>
      <c r="AD196" s="48">
        <v>43796</v>
      </c>
      <c r="AE196" s="48" t="s">
        <v>432</v>
      </c>
      <c r="AF196" s="48" t="s">
        <v>3528</v>
      </c>
      <c r="AG196" s="48" t="s">
        <v>2508</v>
      </c>
      <c r="AH196" s="192">
        <v>43915</v>
      </c>
      <c r="AI196" s="200" t="s">
        <v>3370</v>
      </c>
      <c r="AJ196" s="167" t="str">
        <f t="shared" si="3"/>
        <v>FS</v>
      </c>
      <c r="AK196" s="115" t="b">
        <f>ISNUMBER(SEARCH("IRT",Table1[[#This Row],[Current_Status]]))</f>
        <v>0</v>
      </c>
      <c r="AL196" s="116">
        <f>YEAR(Table1[[#This Row],[Project_Initiated]])</f>
        <v>2019</v>
      </c>
      <c r="AM196" s="53">
        <v>44166</v>
      </c>
      <c r="AN196" s="53" t="str">
        <f>IF(AND(Table1[[#This Row],[Completed Date]]&gt;="07/01/2020"+0,Table1[[#This Row],[Completed Date]]&lt;="6/30/2021"+0),"FY 20-21",IF(AND(Table1[[#This Row],[Completed Date]]&gt;="07/01/2019"+0,Table1[[#This Row],[Completed Date]]&lt;="6/30/2020"+0),"FY 19-20",""))</f>
        <v>FY 19-20</v>
      </c>
      <c r="AO196" s="116" t="str">
        <f>IFERROR(FIND("R",Table1[[#This Row],[FS_Priority]]),"")</f>
        <v/>
      </c>
    </row>
    <row r="197" spans="1:41" hidden="1" x14ac:dyDescent="0.25">
      <c r="A197" s="48" t="s">
        <v>3182</v>
      </c>
      <c r="B197" s="48" t="s">
        <v>179</v>
      </c>
      <c r="C197" s="48" t="s">
        <v>3182</v>
      </c>
      <c r="D197" s="48" t="b">
        <v>0</v>
      </c>
      <c r="E197" s="48" t="s">
        <v>92</v>
      </c>
      <c r="F197" s="48" t="s">
        <v>3267</v>
      </c>
      <c r="G197" s="48" t="s">
        <v>3416</v>
      </c>
      <c r="H197" s="48" t="s">
        <v>377</v>
      </c>
      <c r="I197" s="48" t="s">
        <v>3268</v>
      </c>
      <c r="J197" s="48" t="s">
        <v>2496</v>
      </c>
      <c r="K197" s="48" t="s">
        <v>2925</v>
      </c>
      <c r="L197" s="48" t="s">
        <v>2477</v>
      </c>
      <c r="M197" s="48" t="s">
        <v>3252</v>
      </c>
      <c r="N197" s="48" t="s">
        <v>179</v>
      </c>
      <c r="O197" s="48" t="s">
        <v>152</v>
      </c>
      <c r="P197" s="48"/>
      <c r="Q197" s="48" t="s">
        <v>153</v>
      </c>
      <c r="R197" s="48" t="s">
        <v>179</v>
      </c>
      <c r="S197" s="48" t="b">
        <v>0</v>
      </c>
      <c r="T197" s="48"/>
      <c r="U197" s="181"/>
      <c r="V197" s="181">
        <v>43664</v>
      </c>
      <c r="W197" s="48" t="s">
        <v>179</v>
      </c>
      <c r="X197" s="48"/>
      <c r="Y197" s="48"/>
      <c r="Z197" s="48" t="s">
        <v>179</v>
      </c>
      <c r="AA197" s="48"/>
      <c r="AB197" s="48"/>
      <c r="AC197" s="48" t="s">
        <v>3972</v>
      </c>
      <c r="AD197" s="48">
        <v>43754</v>
      </c>
      <c r="AE197" s="48" t="s">
        <v>432</v>
      </c>
      <c r="AF197" s="48" t="s">
        <v>3529</v>
      </c>
      <c r="AG197" s="48" t="s">
        <v>2508</v>
      </c>
      <c r="AH197" s="192">
        <v>43915</v>
      </c>
      <c r="AI197" s="200" t="s">
        <v>3370</v>
      </c>
      <c r="AJ197" s="167" t="str">
        <f t="shared" si="3"/>
        <v>FS</v>
      </c>
      <c r="AK197" s="115" t="b">
        <f>ISNUMBER(SEARCH("IRT",Table1[[#This Row],[Current_Status]]))</f>
        <v>0</v>
      </c>
      <c r="AL197" s="116">
        <f>YEAR(Table1[[#This Row],[Project_Initiated]])</f>
        <v>2019</v>
      </c>
      <c r="AM197" s="53">
        <v>44166</v>
      </c>
      <c r="AN197" s="53" t="str">
        <f>IF(AND(Table1[[#This Row],[Completed Date]]&gt;="07/01/2020"+0,Table1[[#This Row],[Completed Date]]&lt;="6/30/2021"+0),"FY 20-21",IF(AND(Table1[[#This Row],[Completed Date]]&gt;="07/01/2019"+0,Table1[[#This Row],[Completed Date]]&lt;="6/30/2020"+0),"FY 19-20",""))</f>
        <v>FY 19-20</v>
      </c>
      <c r="AO197" s="116" t="str">
        <f>IFERROR(FIND("R",Table1[[#This Row],[FS_Priority]]),"")</f>
        <v/>
      </c>
    </row>
    <row r="198" spans="1:41" hidden="1" x14ac:dyDescent="0.25">
      <c r="A198" s="48" t="s">
        <v>3178</v>
      </c>
      <c r="B198" s="48" t="s">
        <v>179</v>
      </c>
      <c r="C198" s="48" t="s">
        <v>3178</v>
      </c>
      <c r="D198" s="48" t="b">
        <v>0</v>
      </c>
      <c r="E198" s="48" t="s">
        <v>92</v>
      </c>
      <c r="F198" s="48" t="s">
        <v>3295</v>
      </c>
      <c r="G198" s="48" t="s">
        <v>3342</v>
      </c>
      <c r="H198" s="48" t="s">
        <v>377</v>
      </c>
      <c r="I198" s="48" t="s">
        <v>3296</v>
      </c>
      <c r="J198" s="48" t="s">
        <v>2496</v>
      </c>
      <c r="K198" s="48" t="s">
        <v>2925</v>
      </c>
      <c r="L198" s="48" t="s">
        <v>2477</v>
      </c>
      <c r="M198" s="48" t="s">
        <v>3297</v>
      </c>
      <c r="N198" s="48" t="s">
        <v>179</v>
      </c>
      <c r="O198" s="48" t="s">
        <v>152</v>
      </c>
      <c r="P198" s="48"/>
      <c r="Q198" s="48" t="s">
        <v>184</v>
      </c>
      <c r="R198" s="48" t="s">
        <v>179</v>
      </c>
      <c r="S198" s="48" t="b">
        <v>0</v>
      </c>
      <c r="T198" s="48"/>
      <c r="U198" s="181"/>
      <c r="V198" s="181">
        <v>43683</v>
      </c>
      <c r="W198" s="48" t="s">
        <v>179</v>
      </c>
      <c r="X198" s="48"/>
      <c r="Y198" s="48"/>
      <c r="Z198" s="48" t="s">
        <v>179</v>
      </c>
      <c r="AA198" s="48"/>
      <c r="AB198" s="48"/>
      <c r="AC198" s="48" t="s">
        <v>3974</v>
      </c>
      <c r="AD198" s="48">
        <v>43754</v>
      </c>
      <c r="AE198" s="48" t="s">
        <v>432</v>
      </c>
      <c r="AF198" s="48" t="s">
        <v>3537</v>
      </c>
      <c r="AG198" s="48" t="s">
        <v>2508</v>
      </c>
      <c r="AH198" s="192">
        <v>43944</v>
      </c>
      <c r="AI198" s="200" t="s">
        <v>3370</v>
      </c>
      <c r="AJ198" s="167" t="str">
        <f t="shared" si="3"/>
        <v>FS</v>
      </c>
      <c r="AK198" s="115" t="b">
        <f>ISNUMBER(SEARCH("IRT",Table1[[#This Row],[Current_Status]]))</f>
        <v>0</v>
      </c>
      <c r="AL198" s="116">
        <f>YEAR(Table1[[#This Row],[Project_Initiated]])</f>
        <v>2019</v>
      </c>
      <c r="AM198" s="53">
        <v>44166</v>
      </c>
      <c r="AN198" s="53" t="str">
        <f>IF(AND(Table1[[#This Row],[Completed Date]]&gt;="07/01/2020"+0,Table1[[#This Row],[Completed Date]]&lt;="6/30/2021"+0),"FY 20-21",IF(AND(Table1[[#This Row],[Completed Date]]&gt;="07/01/2019"+0,Table1[[#This Row],[Completed Date]]&lt;="6/30/2020"+0),"FY 19-20",""))</f>
        <v>FY 19-20</v>
      </c>
      <c r="AO198" s="116" t="str">
        <f>IFERROR(FIND("R",Table1[[#This Row],[FS_Priority]]),"")</f>
        <v/>
      </c>
    </row>
    <row r="199" spans="1:41" hidden="1" x14ac:dyDescent="0.25">
      <c r="A199" s="48" t="s">
        <v>3916</v>
      </c>
      <c r="B199" s="48" t="s">
        <v>179</v>
      </c>
      <c r="C199" s="48" t="s">
        <v>3916</v>
      </c>
      <c r="D199" s="48" t="b">
        <v>0</v>
      </c>
      <c r="E199" s="48" t="s">
        <v>92</v>
      </c>
      <c r="F199" s="48" t="s">
        <v>3917</v>
      </c>
      <c r="G199" s="48" t="s">
        <v>179</v>
      </c>
      <c r="H199" s="48" t="s">
        <v>395</v>
      </c>
      <c r="I199" s="48" t="s">
        <v>3918</v>
      </c>
      <c r="J199" s="48" t="s">
        <v>2503</v>
      </c>
      <c r="K199" s="48" t="s">
        <v>2925</v>
      </c>
      <c r="L199" s="48" t="s">
        <v>2477</v>
      </c>
      <c r="M199" s="48" t="s">
        <v>2928</v>
      </c>
      <c r="N199" s="48" t="s">
        <v>179</v>
      </c>
      <c r="O199" s="48" t="s">
        <v>3899</v>
      </c>
      <c r="P199" s="48"/>
      <c r="Q199" s="48" t="s">
        <v>184</v>
      </c>
      <c r="R199" s="48" t="s">
        <v>179</v>
      </c>
      <c r="S199" s="48" t="b">
        <v>0</v>
      </c>
      <c r="T199" s="48"/>
      <c r="U199" s="181"/>
      <c r="V199" s="181">
        <v>43852</v>
      </c>
      <c r="W199" s="48" t="s">
        <v>179</v>
      </c>
      <c r="X199" s="48"/>
      <c r="Y199" s="48"/>
      <c r="Z199" s="48" t="s">
        <v>179</v>
      </c>
      <c r="AA199" s="48"/>
      <c r="AB199" s="48"/>
      <c r="AC199" s="48" t="s">
        <v>4037</v>
      </c>
      <c r="AD199" s="48"/>
      <c r="AE199" s="48" t="s">
        <v>3899</v>
      </c>
      <c r="AF199" s="48" t="s">
        <v>4041</v>
      </c>
      <c r="AG199" s="48" t="s">
        <v>179</v>
      </c>
      <c r="AH199" s="192">
        <v>43973</v>
      </c>
      <c r="AI199" s="200" t="s">
        <v>3444</v>
      </c>
      <c r="AJ199" s="167" t="str">
        <f t="shared" si="3"/>
        <v>FS</v>
      </c>
      <c r="AK199" s="115" t="b">
        <f>ISNUMBER(SEARCH("IRT",Table1[[#This Row],[Current_Status]]))</f>
        <v>0</v>
      </c>
      <c r="AL199" s="116">
        <f>YEAR(Table1[[#This Row],[Project_Initiated]])</f>
        <v>2020</v>
      </c>
      <c r="AM199" s="53">
        <v>44166</v>
      </c>
      <c r="AN199" s="53" t="str">
        <f>IF(AND(Table1[[#This Row],[Completed Date]]&gt;="07/01/2020"+0,Table1[[#This Row],[Completed Date]]&lt;="6/30/2021"+0),"FY 20-21",IF(AND(Table1[[#This Row],[Completed Date]]&gt;="07/01/2019"+0,Table1[[#This Row],[Completed Date]]&lt;="6/30/2020"+0),"FY 19-20",""))</f>
        <v>FY 19-20</v>
      </c>
      <c r="AO199" s="116" t="str">
        <f>IFERROR(FIND("R",Table1[[#This Row],[FS_Priority]]),"")</f>
        <v/>
      </c>
    </row>
    <row r="200" spans="1:41" hidden="1" x14ac:dyDescent="0.25">
      <c r="A200" s="48" t="s">
        <v>2652</v>
      </c>
      <c r="B200" s="48" t="s">
        <v>179</v>
      </c>
      <c r="C200" s="48" t="s">
        <v>2652</v>
      </c>
      <c r="D200" s="48" t="b">
        <v>0</v>
      </c>
      <c r="E200" s="48" t="s">
        <v>43</v>
      </c>
      <c r="F200" s="48" t="s">
        <v>2697</v>
      </c>
      <c r="G200" s="48" t="s">
        <v>179</v>
      </c>
      <c r="H200" s="48" t="s">
        <v>246</v>
      </c>
      <c r="I200" s="48" t="s">
        <v>3036</v>
      </c>
      <c r="J200" s="48" t="s">
        <v>2502</v>
      </c>
      <c r="K200" s="48" t="s">
        <v>2868</v>
      </c>
      <c r="L200" s="48" t="s">
        <v>2477</v>
      </c>
      <c r="M200" s="48" t="s">
        <v>2869</v>
      </c>
      <c r="N200" s="48" t="s">
        <v>179</v>
      </c>
      <c r="O200" s="48" t="s">
        <v>135</v>
      </c>
      <c r="P200" s="48"/>
      <c r="Q200" s="48" t="s">
        <v>93</v>
      </c>
      <c r="R200" s="48" t="s">
        <v>179</v>
      </c>
      <c r="S200" s="48" t="b">
        <v>1</v>
      </c>
      <c r="T200" s="48"/>
      <c r="U200" s="181"/>
      <c r="V200" s="181">
        <v>43599</v>
      </c>
      <c r="W200" s="48" t="s">
        <v>179</v>
      </c>
      <c r="X200" s="48"/>
      <c r="Y200" s="48"/>
      <c r="Z200" s="48" t="s">
        <v>179</v>
      </c>
      <c r="AA200" s="48"/>
      <c r="AB200" s="48"/>
      <c r="AC200" s="48" t="s">
        <v>3985</v>
      </c>
      <c r="AD200" s="48"/>
      <c r="AE200" s="48" t="s">
        <v>179</v>
      </c>
      <c r="AF200" s="48" t="s">
        <v>179</v>
      </c>
      <c r="AG200" s="48" t="s">
        <v>179</v>
      </c>
      <c r="AH200" s="192">
        <v>43973</v>
      </c>
      <c r="AI200" s="200" t="s">
        <v>3433</v>
      </c>
      <c r="AJ200" s="167" t="str">
        <f t="shared" si="3"/>
        <v>FS</v>
      </c>
      <c r="AK200" s="115" t="b">
        <f>ISNUMBER(SEARCH("IRT",Table1[[#This Row],[Current_Status]]))</f>
        <v>0</v>
      </c>
      <c r="AL200" s="116">
        <f>YEAR(Table1[[#This Row],[Project_Initiated]])</f>
        <v>2019</v>
      </c>
      <c r="AM200" s="53">
        <v>44166</v>
      </c>
      <c r="AN200" s="53" t="str">
        <f>IF(AND(Table1[[#This Row],[Completed Date]]&gt;="07/01/2020"+0,Table1[[#This Row],[Completed Date]]&lt;="6/30/2021"+0),"FY 20-21",IF(AND(Table1[[#This Row],[Completed Date]]&gt;="07/01/2019"+0,Table1[[#This Row],[Completed Date]]&lt;="6/30/2020"+0),"FY 19-20",""))</f>
        <v>FY 19-20</v>
      </c>
      <c r="AO200" s="116" t="str">
        <f>IFERROR(FIND("R",Table1[[#This Row],[FS_Priority]]),"")</f>
        <v/>
      </c>
    </row>
    <row r="201" spans="1:41" hidden="1" x14ac:dyDescent="0.25">
      <c r="A201" s="48" t="s">
        <v>2643</v>
      </c>
      <c r="B201" s="48" t="s">
        <v>179</v>
      </c>
      <c r="C201" s="48" t="s">
        <v>2643</v>
      </c>
      <c r="D201" s="48" t="b">
        <v>0</v>
      </c>
      <c r="E201" s="48" t="s">
        <v>43</v>
      </c>
      <c r="F201" s="48" t="s">
        <v>2689</v>
      </c>
      <c r="G201" s="48" t="s">
        <v>179</v>
      </c>
      <c r="H201" s="48" t="s">
        <v>246</v>
      </c>
      <c r="I201" s="48" t="s">
        <v>3024</v>
      </c>
      <c r="J201" s="48" t="s">
        <v>2502</v>
      </c>
      <c r="K201" s="48" t="s">
        <v>2868</v>
      </c>
      <c r="L201" s="48" t="s">
        <v>2477</v>
      </c>
      <c r="M201" s="48" t="s">
        <v>2869</v>
      </c>
      <c r="N201" s="48" t="s">
        <v>179</v>
      </c>
      <c r="O201" s="48" t="s">
        <v>135</v>
      </c>
      <c r="P201" s="48"/>
      <c r="Q201" s="48" t="s">
        <v>187</v>
      </c>
      <c r="R201" s="48" t="s">
        <v>179</v>
      </c>
      <c r="S201" s="48" t="b">
        <v>1</v>
      </c>
      <c r="T201" s="48"/>
      <c r="U201" s="181"/>
      <c r="V201" s="181">
        <v>43599</v>
      </c>
      <c r="W201" s="48" t="s">
        <v>179</v>
      </c>
      <c r="X201" s="48"/>
      <c r="Y201" s="48"/>
      <c r="Z201" s="48" t="s">
        <v>179</v>
      </c>
      <c r="AA201" s="48"/>
      <c r="AB201" s="48"/>
      <c r="AC201" s="48" t="s">
        <v>3985</v>
      </c>
      <c r="AD201" s="48"/>
      <c r="AE201" s="48" t="s">
        <v>179</v>
      </c>
      <c r="AF201" s="48" t="s">
        <v>179</v>
      </c>
      <c r="AG201" s="48" t="s">
        <v>179</v>
      </c>
      <c r="AH201" s="192">
        <v>43973</v>
      </c>
      <c r="AI201" s="200" t="s">
        <v>3433</v>
      </c>
      <c r="AJ201" s="167" t="str">
        <f t="shared" si="3"/>
        <v>FS</v>
      </c>
      <c r="AK201" s="115" t="b">
        <f>ISNUMBER(SEARCH("IRT",Table1[[#This Row],[Current_Status]]))</f>
        <v>0</v>
      </c>
      <c r="AL201" s="116">
        <f>YEAR(Table1[[#This Row],[Project_Initiated]])</f>
        <v>2019</v>
      </c>
      <c r="AM201" s="53">
        <v>44166</v>
      </c>
      <c r="AN201" s="53" t="str">
        <f>IF(AND(Table1[[#This Row],[Completed Date]]&gt;="07/01/2020"+0,Table1[[#This Row],[Completed Date]]&lt;="6/30/2021"+0),"FY 20-21",IF(AND(Table1[[#This Row],[Completed Date]]&gt;="07/01/2019"+0,Table1[[#This Row],[Completed Date]]&lt;="6/30/2020"+0),"FY 19-20",""))</f>
        <v>FY 19-20</v>
      </c>
      <c r="AO201" s="116" t="str">
        <f>IFERROR(FIND("R",Table1[[#This Row],[FS_Priority]]),"")</f>
        <v/>
      </c>
    </row>
    <row r="202" spans="1:41" hidden="1" x14ac:dyDescent="0.25">
      <c r="A202" s="48" t="s">
        <v>3727</v>
      </c>
      <c r="B202" s="48" t="s">
        <v>179</v>
      </c>
      <c r="C202" s="48" t="s">
        <v>3727</v>
      </c>
      <c r="D202" s="48" t="b">
        <v>0</v>
      </c>
      <c r="E202" s="48" t="s">
        <v>3385</v>
      </c>
      <c r="F202" s="48" t="s">
        <v>3728</v>
      </c>
      <c r="G202" s="48" t="s">
        <v>3807</v>
      </c>
      <c r="H202" s="48" t="s">
        <v>179</v>
      </c>
      <c r="I202" s="48" t="s">
        <v>3729</v>
      </c>
      <c r="J202" s="48" t="s">
        <v>2496</v>
      </c>
      <c r="K202" s="48" t="s">
        <v>2847</v>
      </c>
      <c r="L202" s="48" t="s">
        <v>2477</v>
      </c>
      <c r="M202" s="48" t="s">
        <v>3730</v>
      </c>
      <c r="N202" s="48" t="s">
        <v>179</v>
      </c>
      <c r="O202" s="48" t="s">
        <v>468</v>
      </c>
      <c r="P202" s="48"/>
      <c r="Q202" s="48" t="s">
        <v>2814</v>
      </c>
      <c r="R202" s="48" t="s">
        <v>179</v>
      </c>
      <c r="S202" s="48" t="b">
        <v>0</v>
      </c>
      <c r="T202" s="48"/>
      <c r="U202" s="181"/>
      <c r="V202" s="181">
        <v>43785</v>
      </c>
      <c r="W202" s="48" t="s">
        <v>179</v>
      </c>
      <c r="X202" s="48"/>
      <c r="Y202" s="48"/>
      <c r="Z202" s="48" t="s">
        <v>179</v>
      </c>
      <c r="AA202" s="48"/>
      <c r="AB202" s="48"/>
      <c r="AC202" s="48" t="s">
        <v>4030</v>
      </c>
      <c r="AD202" s="48"/>
      <c r="AE202" s="48" t="s">
        <v>468</v>
      </c>
      <c r="AF202" s="48" t="s">
        <v>179</v>
      </c>
      <c r="AG202" s="48" t="s">
        <v>179</v>
      </c>
      <c r="AH202" s="192">
        <v>43983</v>
      </c>
      <c r="AI202" s="200" t="s">
        <v>3448</v>
      </c>
      <c r="AJ202" s="167" t="str">
        <f t="shared" si="3"/>
        <v>FS</v>
      </c>
      <c r="AK202" s="115" t="b">
        <f>ISNUMBER(SEARCH("IRT",Table1[[#This Row],[Current_Status]]))</f>
        <v>0</v>
      </c>
      <c r="AL202" s="116">
        <f>YEAR(Table1[[#This Row],[Project_Initiated]])</f>
        <v>2019</v>
      </c>
      <c r="AM202" s="53">
        <v>44166</v>
      </c>
      <c r="AN202" s="53" t="str">
        <f>IF(AND(Table1[[#This Row],[Completed Date]]&gt;="07/01/2020"+0,Table1[[#This Row],[Completed Date]]&lt;="6/30/2021"+0),"FY 20-21",IF(AND(Table1[[#This Row],[Completed Date]]&gt;="07/01/2019"+0,Table1[[#This Row],[Completed Date]]&lt;="6/30/2020"+0),"FY 19-20",""))</f>
        <v>FY 19-20</v>
      </c>
      <c r="AO202" s="116">
        <f>IFERROR(FIND("R",Table1[[#This Row],[FS_Priority]]),"")</f>
        <v>1</v>
      </c>
    </row>
    <row r="203" spans="1:41" hidden="1" x14ac:dyDescent="0.25">
      <c r="A203" s="48" t="s">
        <v>3213</v>
      </c>
      <c r="B203" s="48" t="s">
        <v>179</v>
      </c>
      <c r="C203" s="48" t="s">
        <v>3213</v>
      </c>
      <c r="D203" s="48" t="b">
        <v>0</v>
      </c>
      <c r="E203" s="48" t="s">
        <v>117</v>
      </c>
      <c r="F203" s="48" t="s">
        <v>3229</v>
      </c>
      <c r="G203" s="48" t="s">
        <v>2477</v>
      </c>
      <c r="H203" s="48" t="s">
        <v>393</v>
      </c>
      <c r="I203" s="48" t="s">
        <v>3228</v>
      </c>
      <c r="J203" s="48" t="s">
        <v>2503</v>
      </c>
      <c r="K203" s="48" t="s">
        <v>2999</v>
      </c>
      <c r="L203" s="48" t="s">
        <v>3414</v>
      </c>
      <c r="M203" s="48" t="s">
        <v>3971</v>
      </c>
      <c r="N203" s="48" t="s">
        <v>179</v>
      </c>
      <c r="O203" s="48" t="s">
        <v>152</v>
      </c>
      <c r="P203" s="48"/>
      <c r="Q203" s="48" t="s">
        <v>204</v>
      </c>
      <c r="R203" s="48" t="s">
        <v>179</v>
      </c>
      <c r="S203" s="48" t="b">
        <v>0</v>
      </c>
      <c r="T203" s="48"/>
      <c r="U203" s="181"/>
      <c r="V203" s="181">
        <v>43627</v>
      </c>
      <c r="W203" s="48" t="s">
        <v>179</v>
      </c>
      <c r="X203" s="48"/>
      <c r="Y203" s="48"/>
      <c r="Z203" s="48" t="s">
        <v>179</v>
      </c>
      <c r="AA203" s="48"/>
      <c r="AB203" s="48"/>
      <c r="AC203" s="48" t="s">
        <v>4054</v>
      </c>
      <c r="AD203" s="48"/>
      <c r="AE203" s="48" t="s">
        <v>432</v>
      </c>
      <c r="AF203" s="48" t="s">
        <v>2477</v>
      </c>
      <c r="AG203" s="48" t="s">
        <v>2507</v>
      </c>
      <c r="AH203" s="192">
        <v>44048</v>
      </c>
      <c r="AI203" s="200" t="s">
        <v>3370</v>
      </c>
      <c r="AJ203" s="167" t="str">
        <f t="shared" si="3"/>
        <v>FS</v>
      </c>
      <c r="AK203" s="115" t="b">
        <f>ISNUMBER(SEARCH("IRT",Table1[[#This Row],[Current_Status]]))</f>
        <v>0</v>
      </c>
      <c r="AL203" s="116">
        <f>YEAR(Table1[[#This Row],[Project_Initiated]])</f>
        <v>2019</v>
      </c>
      <c r="AM203" s="53">
        <v>44166</v>
      </c>
      <c r="AN203" s="53" t="str">
        <f>IF(AND(Table1[[#This Row],[Completed Date]]&gt;="07/01/2020"+0,Table1[[#This Row],[Completed Date]]&lt;="6/30/2021"+0),"FY 20-21",IF(AND(Table1[[#This Row],[Completed Date]]&gt;="07/01/2019"+0,Table1[[#This Row],[Completed Date]]&lt;="6/30/2020"+0),"FY 19-20",""))</f>
        <v>FY 20-21</v>
      </c>
      <c r="AO203" s="116" t="str">
        <f>IFERROR(FIND("R",Table1[[#This Row],[FS_Priority]]),"")</f>
        <v/>
      </c>
    </row>
    <row r="204" spans="1:41" hidden="1" x14ac:dyDescent="0.25">
      <c r="A204" s="48" t="s">
        <v>312</v>
      </c>
      <c r="B204" s="48" t="s">
        <v>179</v>
      </c>
      <c r="C204" s="48" t="s">
        <v>312</v>
      </c>
      <c r="D204" s="48" t="b">
        <v>0</v>
      </c>
      <c r="E204" s="48" t="s">
        <v>92</v>
      </c>
      <c r="F204" s="48" t="s">
        <v>2726</v>
      </c>
      <c r="G204" s="48" t="s">
        <v>2622</v>
      </c>
      <c r="H204" s="48" t="s">
        <v>371</v>
      </c>
      <c r="I204" s="48" t="s">
        <v>2958</v>
      </c>
      <c r="J204" s="48" t="s">
        <v>2496</v>
      </c>
      <c r="K204" s="48" t="s">
        <v>2925</v>
      </c>
      <c r="L204" s="48" t="s">
        <v>2477</v>
      </c>
      <c r="M204" s="48" t="s">
        <v>2959</v>
      </c>
      <c r="N204" s="48" t="s">
        <v>179</v>
      </c>
      <c r="O204" s="48" t="s">
        <v>152</v>
      </c>
      <c r="P204" s="48"/>
      <c r="Q204" s="48" t="s">
        <v>313</v>
      </c>
      <c r="R204" s="48" t="s">
        <v>179</v>
      </c>
      <c r="S204" s="48" t="b">
        <v>0</v>
      </c>
      <c r="T204" s="48"/>
      <c r="U204" s="181"/>
      <c r="V204" s="181">
        <v>43332</v>
      </c>
      <c r="W204" s="48" t="s">
        <v>179</v>
      </c>
      <c r="X204" s="48"/>
      <c r="Y204" s="48"/>
      <c r="Z204" s="48" t="s">
        <v>179</v>
      </c>
      <c r="AA204" s="48"/>
      <c r="AB204" s="48"/>
      <c r="AC204" s="48" t="s">
        <v>4045</v>
      </c>
      <c r="AD204" s="48">
        <v>43381</v>
      </c>
      <c r="AE204" s="48" t="s">
        <v>432</v>
      </c>
      <c r="AF204" s="48" t="s">
        <v>3484</v>
      </c>
      <c r="AG204" s="48" t="s">
        <v>2508</v>
      </c>
      <c r="AH204" s="192">
        <v>44048</v>
      </c>
      <c r="AI204" s="200" t="s">
        <v>3431</v>
      </c>
      <c r="AJ204" s="167" t="str">
        <f t="shared" si="3"/>
        <v>FS</v>
      </c>
      <c r="AK204" s="115" t="b">
        <f>ISNUMBER(SEARCH("IRT",Table1[[#This Row],[Current_Status]]))</f>
        <v>0</v>
      </c>
      <c r="AL204" s="116">
        <f>YEAR(Table1[[#This Row],[Project_Initiated]])</f>
        <v>2018</v>
      </c>
      <c r="AM204" s="53">
        <v>44166</v>
      </c>
      <c r="AN204" s="53" t="str">
        <f>IF(AND(Table1[[#This Row],[Completed Date]]&gt;="07/01/2020"+0,Table1[[#This Row],[Completed Date]]&lt;="6/30/2021"+0),"FY 20-21",IF(AND(Table1[[#This Row],[Completed Date]]&gt;="07/01/2019"+0,Table1[[#This Row],[Completed Date]]&lt;="6/30/2020"+0),"FY 19-20",""))</f>
        <v>FY 20-21</v>
      </c>
      <c r="AO204" s="116" t="str">
        <f>IFERROR(FIND("R",Table1[[#This Row],[FS_Priority]]),"")</f>
        <v/>
      </c>
    </row>
    <row r="205" spans="1:41" hidden="1" x14ac:dyDescent="0.25">
      <c r="A205" s="48" t="s">
        <v>2547</v>
      </c>
      <c r="B205" s="48" t="s">
        <v>179</v>
      </c>
      <c r="C205" s="48" t="s">
        <v>2547</v>
      </c>
      <c r="D205" s="48" t="b">
        <v>0</v>
      </c>
      <c r="E205" s="48" t="s">
        <v>382</v>
      </c>
      <c r="F205" s="48" t="s">
        <v>2698</v>
      </c>
      <c r="G205" s="48" t="s">
        <v>2603</v>
      </c>
      <c r="H205" s="48" t="s">
        <v>42</v>
      </c>
      <c r="I205" s="48" t="s">
        <v>2894</v>
      </c>
      <c r="J205" s="48" t="s">
        <v>2496</v>
      </c>
      <c r="K205" s="48" t="s">
        <v>2892</v>
      </c>
      <c r="L205" s="48" t="s">
        <v>2477</v>
      </c>
      <c r="M205" s="48" t="s">
        <v>2895</v>
      </c>
      <c r="N205" s="48" t="s">
        <v>179</v>
      </c>
      <c r="O205" s="48" t="s">
        <v>152</v>
      </c>
      <c r="P205" s="48"/>
      <c r="Q205" s="48" t="s">
        <v>184</v>
      </c>
      <c r="R205" s="48" t="s">
        <v>249</v>
      </c>
      <c r="S205" s="48" t="b">
        <v>0</v>
      </c>
      <c r="T205" s="48"/>
      <c r="U205" s="181"/>
      <c r="V205" s="181">
        <v>43445</v>
      </c>
      <c r="W205" s="48" t="s">
        <v>179</v>
      </c>
      <c r="X205" s="48"/>
      <c r="Y205" s="48"/>
      <c r="Z205" s="48" t="s">
        <v>179</v>
      </c>
      <c r="AA205" s="48"/>
      <c r="AB205" s="48"/>
      <c r="AC205" s="48" t="s">
        <v>4056</v>
      </c>
      <c r="AD205" s="48">
        <v>43454</v>
      </c>
      <c r="AE205" s="48" t="s">
        <v>432</v>
      </c>
      <c r="AF205" s="48" t="s">
        <v>3795</v>
      </c>
      <c r="AG205" s="48" t="s">
        <v>2508</v>
      </c>
      <c r="AH205" s="192">
        <v>44048</v>
      </c>
      <c r="AI205" s="200" t="s">
        <v>3430</v>
      </c>
      <c r="AJ205" s="167" t="str">
        <f t="shared" si="3"/>
        <v>FS</v>
      </c>
      <c r="AK205" s="115" t="b">
        <f>ISNUMBER(SEARCH("IRT",Table1[[#This Row],[Current_Status]]))</f>
        <v>0</v>
      </c>
      <c r="AL205" s="116">
        <f>YEAR(Table1[[#This Row],[Project_Initiated]])</f>
        <v>2018</v>
      </c>
      <c r="AM205" s="53">
        <v>44166</v>
      </c>
      <c r="AN205" s="53" t="str">
        <f>IF(AND(Table1[[#This Row],[Completed Date]]&gt;="07/01/2020"+0,Table1[[#This Row],[Completed Date]]&lt;="6/30/2021"+0),"FY 20-21",IF(AND(Table1[[#This Row],[Completed Date]]&gt;="07/01/2019"+0,Table1[[#This Row],[Completed Date]]&lt;="6/30/2020"+0),"FY 19-20",""))</f>
        <v>FY 20-21</v>
      </c>
      <c r="AO205" s="116" t="str">
        <f>IFERROR(FIND("R",Table1[[#This Row],[FS_Priority]]),"")</f>
        <v/>
      </c>
    </row>
    <row r="206" spans="1:41" hidden="1" x14ac:dyDescent="0.25">
      <c r="A206" s="48" t="s">
        <v>2771</v>
      </c>
      <c r="B206" s="48" t="s">
        <v>179</v>
      </c>
      <c r="C206" s="48" t="s">
        <v>2771</v>
      </c>
      <c r="D206" s="48" t="b">
        <v>0</v>
      </c>
      <c r="E206" s="48" t="s">
        <v>3385</v>
      </c>
      <c r="F206" s="48" t="s">
        <v>2772</v>
      </c>
      <c r="G206" s="48" t="s">
        <v>3142</v>
      </c>
      <c r="H206" s="48" t="s">
        <v>384</v>
      </c>
      <c r="I206" s="48" t="s">
        <v>2846</v>
      </c>
      <c r="J206" s="48" t="s">
        <v>2496</v>
      </c>
      <c r="K206" s="48" t="s">
        <v>2847</v>
      </c>
      <c r="L206" s="48" t="s">
        <v>2477</v>
      </c>
      <c r="M206" s="48" t="s">
        <v>3879</v>
      </c>
      <c r="N206" s="48" t="s">
        <v>179</v>
      </c>
      <c r="O206" s="48" t="s">
        <v>152</v>
      </c>
      <c r="P206" s="48"/>
      <c r="Q206" s="48" t="s">
        <v>184</v>
      </c>
      <c r="R206" s="48" t="s">
        <v>179</v>
      </c>
      <c r="S206" s="48" t="b">
        <v>0</v>
      </c>
      <c r="T206" s="48"/>
      <c r="U206" s="181"/>
      <c r="V206" s="181">
        <v>43451</v>
      </c>
      <c r="W206" s="48" t="s">
        <v>179</v>
      </c>
      <c r="X206" s="48"/>
      <c r="Y206" s="48"/>
      <c r="Z206" s="48" t="s">
        <v>179</v>
      </c>
      <c r="AA206" s="48"/>
      <c r="AB206" s="48"/>
      <c r="AC206" s="48" t="s">
        <v>4052</v>
      </c>
      <c r="AD206" s="48"/>
      <c r="AE206" s="48" t="s">
        <v>148</v>
      </c>
      <c r="AF206" s="48" t="s">
        <v>179</v>
      </c>
      <c r="AG206" s="48" t="s">
        <v>179</v>
      </c>
      <c r="AH206" s="192">
        <v>44048</v>
      </c>
      <c r="AI206" s="200" t="s">
        <v>3433</v>
      </c>
      <c r="AJ206" s="167" t="str">
        <f t="shared" si="3"/>
        <v>FS</v>
      </c>
      <c r="AK206" s="115" t="b">
        <f>ISNUMBER(SEARCH("IRT",Table1[[#This Row],[Current_Status]]))</f>
        <v>0</v>
      </c>
      <c r="AL206" s="116">
        <f>YEAR(Table1[[#This Row],[Project_Initiated]])</f>
        <v>2018</v>
      </c>
      <c r="AM206" s="53">
        <v>44166</v>
      </c>
      <c r="AN206" s="53" t="str">
        <f>IF(AND(Table1[[#This Row],[Completed Date]]&gt;="07/01/2020"+0,Table1[[#This Row],[Completed Date]]&lt;="6/30/2021"+0),"FY 20-21",IF(AND(Table1[[#This Row],[Completed Date]]&gt;="07/01/2019"+0,Table1[[#This Row],[Completed Date]]&lt;="6/30/2020"+0),"FY 19-20",""))</f>
        <v>FY 20-21</v>
      </c>
      <c r="AO206" s="116" t="str">
        <f>IFERROR(FIND("R",Table1[[#This Row],[FS_Priority]]),"")</f>
        <v/>
      </c>
    </row>
    <row r="207" spans="1:41" hidden="1" x14ac:dyDescent="0.25">
      <c r="A207" s="48" t="s">
        <v>2831</v>
      </c>
      <c r="B207" s="48" t="s">
        <v>179</v>
      </c>
      <c r="C207" s="48" t="s">
        <v>2831</v>
      </c>
      <c r="D207" s="48" t="b">
        <v>0</v>
      </c>
      <c r="E207" s="48" t="s">
        <v>106</v>
      </c>
      <c r="F207" s="48" t="s">
        <v>2832</v>
      </c>
      <c r="G207" s="48" t="s">
        <v>3140</v>
      </c>
      <c r="H207" s="48" t="s">
        <v>3837</v>
      </c>
      <c r="I207" s="48" t="s">
        <v>2978</v>
      </c>
      <c r="J207" s="48" t="s">
        <v>2496</v>
      </c>
      <c r="K207" s="48" t="s">
        <v>2976</v>
      </c>
      <c r="L207" s="48" t="s">
        <v>340</v>
      </c>
      <c r="M207" s="48" t="s">
        <v>3499</v>
      </c>
      <c r="N207" s="48" t="s">
        <v>179</v>
      </c>
      <c r="O207" s="48" t="s">
        <v>152</v>
      </c>
      <c r="P207" s="48"/>
      <c r="Q207" s="48" t="s">
        <v>2736</v>
      </c>
      <c r="R207" s="48" t="s">
        <v>179</v>
      </c>
      <c r="S207" s="48" t="b">
        <v>0</v>
      </c>
      <c r="T207" s="48"/>
      <c r="U207" s="181"/>
      <c r="V207" s="181">
        <v>43472</v>
      </c>
      <c r="W207" s="48" t="s">
        <v>179</v>
      </c>
      <c r="X207" s="48"/>
      <c r="Y207" s="48"/>
      <c r="Z207" s="48" t="s">
        <v>179</v>
      </c>
      <c r="AA207" s="48"/>
      <c r="AB207" s="48"/>
      <c r="AC207" s="48" t="s">
        <v>4051</v>
      </c>
      <c r="AD207" s="48"/>
      <c r="AE207" s="48" t="s">
        <v>148</v>
      </c>
      <c r="AF207" s="48" t="s">
        <v>179</v>
      </c>
      <c r="AG207" s="48" t="s">
        <v>179</v>
      </c>
      <c r="AH207" s="192">
        <v>44048</v>
      </c>
      <c r="AI207" s="200" t="s">
        <v>3433</v>
      </c>
      <c r="AJ207" s="167" t="str">
        <f t="shared" si="3"/>
        <v>FS</v>
      </c>
      <c r="AK207" s="115" t="b">
        <f>ISNUMBER(SEARCH("IRT",Table1[[#This Row],[Current_Status]]))</f>
        <v>0</v>
      </c>
      <c r="AL207" s="116">
        <f>YEAR(Table1[[#This Row],[Project_Initiated]])</f>
        <v>2019</v>
      </c>
      <c r="AM207" s="53">
        <v>44166</v>
      </c>
      <c r="AN207" s="53" t="str">
        <f>IF(AND(Table1[[#This Row],[Completed Date]]&gt;="07/01/2020"+0,Table1[[#This Row],[Completed Date]]&lt;="6/30/2021"+0),"FY 20-21",IF(AND(Table1[[#This Row],[Completed Date]]&gt;="07/01/2019"+0,Table1[[#This Row],[Completed Date]]&lt;="6/30/2020"+0),"FY 19-20",""))</f>
        <v>FY 20-21</v>
      </c>
      <c r="AO207" s="116">
        <f>IFERROR(FIND("R",Table1[[#This Row],[FS_Priority]]),"")</f>
        <v>1</v>
      </c>
    </row>
    <row r="208" spans="1:41" hidden="1" x14ac:dyDescent="0.25">
      <c r="A208" s="48" t="s">
        <v>2790</v>
      </c>
      <c r="B208" s="48" t="s">
        <v>179</v>
      </c>
      <c r="C208" s="48" t="s">
        <v>2790</v>
      </c>
      <c r="D208" s="48" t="b">
        <v>0</v>
      </c>
      <c r="E208" s="48" t="s">
        <v>155</v>
      </c>
      <c r="F208" s="48" t="s">
        <v>2791</v>
      </c>
      <c r="G208" s="48" t="s">
        <v>2792</v>
      </c>
      <c r="H208" s="48" t="s">
        <v>388</v>
      </c>
      <c r="I208" s="48" t="s">
        <v>3074</v>
      </c>
      <c r="J208" s="48" t="s">
        <v>2496</v>
      </c>
      <c r="K208" s="48" t="s">
        <v>29</v>
      </c>
      <c r="L208" s="48" t="s">
        <v>331</v>
      </c>
      <c r="M208" s="48" t="s">
        <v>3075</v>
      </c>
      <c r="N208" s="48" t="s">
        <v>179</v>
      </c>
      <c r="O208" s="48" t="s">
        <v>152</v>
      </c>
      <c r="P208" s="48"/>
      <c r="Q208" s="48" t="s">
        <v>184</v>
      </c>
      <c r="R208" s="48" t="s">
        <v>179</v>
      </c>
      <c r="S208" s="48" t="b">
        <v>0</v>
      </c>
      <c r="T208" s="48"/>
      <c r="U208" s="181"/>
      <c r="V208" s="181">
        <v>43487</v>
      </c>
      <c r="W208" s="48" t="s">
        <v>179</v>
      </c>
      <c r="X208" s="48"/>
      <c r="Y208" s="48"/>
      <c r="Z208" s="48" t="s">
        <v>179</v>
      </c>
      <c r="AA208" s="48"/>
      <c r="AB208" s="48"/>
      <c r="AC208" s="48" t="s">
        <v>4049</v>
      </c>
      <c r="AD208" s="48"/>
      <c r="AE208" s="48" t="s">
        <v>152</v>
      </c>
      <c r="AF208" s="48" t="s">
        <v>179</v>
      </c>
      <c r="AG208" s="48" t="s">
        <v>179</v>
      </c>
      <c r="AH208" s="192">
        <v>44048</v>
      </c>
      <c r="AI208" s="200" t="s">
        <v>3433</v>
      </c>
      <c r="AJ208" s="167" t="str">
        <f t="shared" si="3"/>
        <v>FS</v>
      </c>
      <c r="AK208" s="115" t="b">
        <f>ISNUMBER(SEARCH("IRT",Table1[[#This Row],[Current_Status]]))</f>
        <v>0</v>
      </c>
      <c r="AL208" s="116">
        <f>YEAR(Table1[[#This Row],[Project_Initiated]])</f>
        <v>2019</v>
      </c>
      <c r="AM208" s="53">
        <v>44166</v>
      </c>
      <c r="AN208" s="53" t="str">
        <f>IF(AND(Table1[[#This Row],[Completed Date]]&gt;="07/01/2020"+0,Table1[[#This Row],[Completed Date]]&lt;="6/30/2021"+0),"FY 20-21",IF(AND(Table1[[#This Row],[Completed Date]]&gt;="07/01/2019"+0,Table1[[#This Row],[Completed Date]]&lt;="6/30/2020"+0),"FY 19-20",""))</f>
        <v>FY 20-21</v>
      </c>
      <c r="AO208" s="116" t="str">
        <f>IFERROR(FIND("R",Table1[[#This Row],[FS_Priority]]),"")</f>
        <v/>
      </c>
    </row>
    <row r="209" spans="1:41" hidden="1" x14ac:dyDescent="0.25">
      <c r="A209" s="48" t="s">
        <v>2810</v>
      </c>
      <c r="B209" s="48" t="s">
        <v>179</v>
      </c>
      <c r="C209" s="48" t="s">
        <v>2810</v>
      </c>
      <c r="D209" s="48" t="b">
        <v>0</v>
      </c>
      <c r="E209" s="48" t="s">
        <v>92</v>
      </c>
      <c r="F209" s="48" t="s">
        <v>2811</v>
      </c>
      <c r="G209" s="48" t="s">
        <v>3127</v>
      </c>
      <c r="H209" s="48" t="s">
        <v>409</v>
      </c>
      <c r="I209" s="48" t="s">
        <v>2941</v>
      </c>
      <c r="J209" s="48" t="s">
        <v>2496</v>
      </c>
      <c r="K209" s="48" t="s">
        <v>2925</v>
      </c>
      <c r="L209" s="48" t="s">
        <v>2477</v>
      </c>
      <c r="M209" s="48" t="s">
        <v>2884</v>
      </c>
      <c r="N209" s="48" t="s">
        <v>179</v>
      </c>
      <c r="O209" s="48" t="s">
        <v>152</v>
      </c>
      <c r="P209" s="48"/>
      <c r="Q209" s="48" t="s">
        <v>2812</v>
      </c>
      <c r="R209" s="48" t="s">
        <v>179</v>
      </c>
      <c r="S209" s="48" t="b">
        <v>1</v>
      </c>
      <c r="T209" s="48"/>
      <c r="U209" s="181"/>
      <c r="V209" s="181">
        <v>43550</v>
      </c>
      <c r="W209" s="48" t="s">
        <v>179</v>
      </c>
      <c r="X209" s="48"/>
      <c r="Y209" s="48"/>
      <c r="Z209" s="48" t="s">
        <v>179</v>
      </c>
      <c r="AA209" s="48"/>
      <c r="AB209" s="48"/>
      <c r="AC209" s="48" t="s">
        <v>4047</v>
      </c>
      <c r="AD209" s="48"/>
      <c r="AE209" s="48" t="s">
        <v>432</v>
      </c>
      <c r="AF209" s="48" t="s">
        <v>3510</v>
      </c>
      <c r="AG209" s="48" t="s">
        <v>2508</v>
      </c>
      <c r="AH209" s="192">
        <v>44048</v>
      </c>
      <c r="AI209" s="200" t="s">
        <v>3433</v>
      </c>
      <c r="AJ209" s="167" t="str">
        <f t="shared" si="3"/>
        <v>FS</v>
      </c>
      <c r="AK209" s="115" t="b">
        <f>ISNUMBER(SEARCH("IRT",Table1[[#This Row],[Current_Status]]))</f>
        <v>0</v>
      </c>
      <c r="AL209" s="116">
        <f>YEAR(Table1[[#This Row],[Project_Initiated]])</f>
        <v>2019</v>
      </c>
      <c r="AM209" s="53">
        <v>44166</v>
      </c>
      <c r="AN209" s="53" t="str">
        <f>IF(AND(Table1[[#This Row],[Completed Date]]&gt;="07/01/2020"+0,Table1[[#This Row],[Completed Date]]&lt;="6/30/2021"+0),"FY 20-21",IF(AND(Table1[[#This Row],[Completed Date]]&gt;="07/01/2019"+0,Table1[[#This Row],[Completed Date]]&lt;="6/30/2020"+0),"FY 19-20",""))</f>
        <v>FY 20-21</v>
      </c>
      <c r="AO209" s="116">
        <f>IFERROR(FIND("R",Table1[[#This Row],[FS_Priority]]),"")</f>
        <v>1</v>
      </c>
    </row>
    <row r="210" spans="1:41" hidden="1" x14ac:dyDescent="0.25">
      <c r="A210" s="48" t="s">
        <v>2754</v>
      </c>
      <c r="B210" s="48" t="s">
        <v>179</v>
      </c>
      <c r="C210" s="48" t="s">
        <v>2754</v>
      </c>
      <c r="D210" s="48" t="b">
        <v>0</v>
      </c>
      <c r="E210" s="48" t="s">
        <v>43</v>
      </c>
      <c r="F210" s="48" t="s">
        <v>2755</v>
      </c>
      <c r="G210" s="48" t="s">
        <v>3133</v>
      </c>
      <c r="H210" s="48" t="s">
        <v>246</v>
      </c>
      <c r="I210" s="48" t="s">
        <v>3028</v>
      </c>
      <c r="J210" s="48" t="s">
        <v>2496</v>
      </c>
      <c r="K210" s="48" t="s">
        <v>2868</v>
      </c>
      <c r="L210" s="48" t="s">
        <v>2477</v>
      </c>
      <c r="M210" s="48" t="s">
        <v>3029</v>
      </c>
      <c r="N210" s="48" t="s">
        <v>179</v>
      </c>
      <c r="O210" s="48" t="s">
        <v>152</v>
      </c>
      <c r="P210" s="48"/>
      <c r="Q210" s="48" t="s">
        <v>200</v>
      </c>
      <c r="R210" s="48" t="s">
        <v>179</v>
      </c>
      <c r="S210" s="48" t="b">
        <v>0</v>
      </c>
      <c r="T210" s="48"/>
      <c r="U210" s="181"/>
      <c r="V210" s="181">
        <v>43594</v>
      </c>
      <c r="W210" s="48" t="s">
        <v>179</v>
      </c>
      <c r="X210" s="48"/>
      <c r="Y210" s="48"/>
      <c r="Z210" s="48" t="s">
        <v>179</v>
      </c>
      <c r="AA210" s="48"/>
      <c r="AB210" s="48"/>
      <c r="AC210" s="48" t="s">
        <v>4038</v>
      </c>
      <c r="AD210" s="48">
        <v>43679</v>
      </c>
      <c r="AE210" s="48" t="s">
        <v>432</v>
      </c>
      <c r="AF210" s="48" t="s">
        <v>3516</v>
      </c>
      <c r="AG210" s="48" t="s">
        <v>2508</v>
      </c>
      <c r="AH210" s="192">
        <v>44048</v>
      </c>
      <c r="AI210" s="200" t="s">
        <v>3433</v>
      </c>
      <c r="AJ210" s="167" t="str">
        <f t="shared" si="3"/>
        <v>FS</v>
      </c>
      <c r="AK210" s="115" t="b">
        <f>ISNUMBER(SEARCH("IRT",Table1[[#This Row],[Current_Status]]))</f>
        <v>0</v>
      </c>
      <c r="AL210" s="116">
        <f>YEAR(Table1[[#This Row],[Project_Initiated]])</f>
        <v>2019</v>
      </c>
      <c r="AM210" s="53">
        <v>44166</v>
      </c>
      <c r="AN210" s="53" t="str">
        <f>IF(AND(Table1[[#This Row],[Completed Date]]&gt;="07/01/2020"+0,Table1[[#This Row],[Completed Date]]&lt;="6/30/2021"+0),"FY 20-21",IF(AND(Table1[[#This Row],[Completed Date]]&gt;="07/01/2019"+0,Table1[[#This Row],[Completed Date]]&lt;="6/30/2020"+0),"FY 19-20",""))</f>
        <v>FY 20-21</v>
      </c>
      <c r="AO210" s="116" t="str">
        <f>IFERROR(FIND("R",Table1[[#This Row],[FS_Priority]]),"")</f>
        <v/>
      </c>
    </row>
    <row r="211" spans="1:41" hidden="1" x14ac:dyDescent="0.25">
      <c r="A211" s="48" t="s">
        <v>2775</v>
      </c>
      <c r="B211" s="48" t="s">
        <v>179</v>
      </c>
      <c r="C211" s="48" t="s">
        <v>2775</v>
      </c>
      <c r="D211" s="48" t="b">
        <v>0</v>
      </c>
      <c r="E211" s="48" t="s">
        <v>3385</v>
      </c>
      <c r="F211" s="48" t="s">
        <v>2778</v>
      </c>
      <c r="G211" s="48" t="s">
        <v>2779</v>
      </c>
      <c r="H211" s="48" t="s">
        <v>228</v>
      </c>
      <c r="I211" s="48" t="s">
        <v>3072</v>
      </c>
      <c r="J211" s="48" t="s">
        <v>2496</v>
      </c>
      <c r="K211" s="48" t="s">
        <v>2847</v>
      </c>
      <c r="L211" s="48" t="s">
        <v>2477</v>
      </c>
      <c r="M211" s="48" t="s">
        <v>3073</v>
      </c>
      <c r="N211" s="48" t="s">
        <v>3014</v>
      </c>
      <c r="O211" s="48" t="s">
        <v>152</v>
      </c>
      <c r="P211" s="48"/>
      <c r="Q211" s="48" t="s">
        <v>2736</v>
      </c>
      <c r="R211" s="48" t="s">
        <v>179</v>
      </c>
      <c r="S211" s="48" t="b">
        <v>0</v>
      </c>
      <c r="T211" s="48"/>
      <c r="U211" s="181"/>
      <c r="V211" s="181">
        <v>43642</v>
      </c>
      <c r="W211" s="48" t="s">
        <v>179</v>
      </c>
      <c r="X211" s="48"/>
      <c r="Y211" s="48"/>
      <c r="Z211" s="48" t="s">
        <v>179</v>
      </c>
      <c r="AA211" s="48"/>
      <c r="AB211" s="48"/>
      <c r="AC211" s="48" t="s">
        <v>4053</v>
      </c>
      <c r="AD211" s="48"/>
      <c r="AE211" s="48" t="s">
        <v>152</v>
      </c>
      <c r="AF211" s="48" t="s">
        <v>2779</v>
      </c>
      <c r="AG211" s="48" t="s">
        <v>179</v>
      </c>
      <c r="AH211" s="192">
        <v>44048</v>
      </c>
      <c r="AI211" s="200" t="s">
        <v>3433</v>
      </c>
      <c r="AJ211" s="167" t="str">
        <f t="shared" si="3"/>
        <v>FS</v>
      </c>
      <c r="AK211" s="115" t="b">
        <f>ISNUMBER(SEARCH("IRT",Table1[[#This Row],[Current_Status]]))</f>
        <v>0</v>
      </c>
      <c r="AL211" s="116">
        <f>YEAR(Table1[[#This Row],[Project_Initiated]])</f>
        <v>2019</v>
      </c>
      <c r="AM211" s="53">
        <v>44166</v>
      </c>
      <c r="AN211" s="53" t="str">
        <f>IF(AND(Table1[[#This Row],[Completed Date]]&gt;="07/01/2020"+0,Table1[[#This Row],[Completed Date]]&lt;="6/30/2021"+0),"FY 20-21",IF(AND(Table1[[#This Row],[Completed Date]]&gt;="07/01/2019"+0,Table1[[#This Row],[Completed Date]]&lt;="6/30/2020"+0),"FY 19-20",""))</f>
        <v>FY 20-21</v>
      </c>
      <c r="AO211" s="116">
        <f>IFERROR(FIND("R",Table1[[#This Row],[FS_Priority]]),"")</f>
        <v>1</v>
      </c>
    </row>
    <row r="212" spans="1:41" hidden="1" x14ac:dyDescent="0.25">
      <c r="A212" s="48" t="s">
        <v>3639</v>
      </c>
      <c r="B212" s="48" t="s">
        <v>179</v>
      </c>
      <c r="C212" s="48" t="s">
        <v>3639</v>
      </c>
      <c r="D212" s="48" t="b">
        <v>0</v>
      </c>
      <c r="E212" s="48" t="s">
        <v>86</v>
      </c>
      <c r="F212" s="48" t="s">
        <v>3640</v>
      </c>
      <c r="G212" s="48" t="s">
        <v>179</v>
      </c>
      <c r="H212" s="48" t="s">
        <v>179</v>
      </c>
      <c r="I212" s="48" t="s">
        <v>3641</v>
      </c>
      <c r="J212" s="48" t="s">
        <v>2496</v>
      </c>
      <c r="K212" s="48" t="s">
        <v>4024</v>
      </c>
      <c r="L212" s="48" t="s">
        <v>257</v>
      </c>
      <c r="M212" s="48" t="s">
        <v>2901</v>
      </c>
      <c r="N212" s="48" t="s">
        <v>179</v>
      </c>
      <c r="O212" s="48" t="s">
        <v>152</v>
      </c>
      <c r="P212" s="48"/>
      <c r="Q212" s="48" t="s">
        <v>2736</v>
      </c>
      <c r="R212" s="48" t="s">
        <v>179</v>
      </c>
      <c r="S212" s="48" t="b">
        <v>0</v>
      </c>
      <c r="T212" s="48"/>
      <c r="U212" s="181"/>
      <c r="V212" s="181">
        <v>43777</v>
      </c>
      <c r="W212" s="48" t="s">
        <v>179</v>
      </c>
      <c r="X212" s="48"/>
      <c r="Y212" s="48"/>
      <c r="Z212" s="48" t="s">
        <v>179</v>
      </c>
      <c r="AA212" s="48"/>
      <c r="AB212" s="48"/>
      <c r="AC212" s="48" t="s">
        <v>4040</v>
      </c>
      <c r="AD212" s="48"/>
      <c r="AE212" s="48" t="s">
        <v>148</v>
      </c>
      <c r="AF212" s="48" t="s">
        <v>179</v>
      </c>
      <c r="AG212" s="48" t="s">
        <v>179</v>
      </c>
      <c r="AH212" s="192">
        <v>44048</v>
      </c>
      <c r="AI212" s="200" t="s">
        <v>3448</v>
      </c>
      <c r="AJ212" s="167" t="str">
        <f t="shared" si="3"/>
        <v>FS</v>
      </c>
      <c r="AK212" s="115" t="b">
        <f>ISNUMBER(SEARCH("IRT",Table1[[#This Row],[Current_Status]]))</f>
        <v>0</v>
      </c>
      <c r="AL212" s="116">
        <f>YEAR(Table1[[#This Row],[Project_Initiated]])</f>
        <v>2019</v>
      </c>
      <c r="AM212" s="53">
        <v>44166</v>
      </c>
      <c r="AN212" s="53" t="str">
        <f>IF(AND(Table1[[#This Row],[Completed Date]]&gt;="07/01/2020"+0,Table1[[#This Row],[Completed Date]]&lt;="6/30/2021"+0),"FY 20-21",IF(AND(Table1[[#This Row],[Completed Date]]&gt;="07/01/2019"+0,Table1[[#This Row],[Completed Date]]&lt;="6/30/2020"+0),"FY 19-20",""))</f>
        <v>FY 20-21</v>
      </c>
      <c r="AO212" s="116">
        <f>IFERROR(FIND("R",Table1[[#This Row],[FS_Priority]]),"")</f>
        <v>1</v>
      </c>
    </row>
    <row r="213" spans="1:41" hidden="1" x14ac:dyDescent="0.25">
      <c r="A213" s="48" t="s">
        <v>3205</v>
      </c>
      <c r="B213" s="48" t="s">
        <v>179</v>
      </c>
      <c r="C213" s="48" t="s">
        <v>3205</v>
      </c>
      <c r="D213" s="48" t="b">
        <v>0</v>
      </c>
      <c r="E213" s="48" t="s">
        <v>117</v>
      </c>
      <c r="F213" s="48" t="s">
        <v>3957</v>
      </c>
      <c r="G213" s="48" t="s">
        <v>3958</v>
      </c>
      <c r="H213" s="48" t="s">
        <v>393</v>
      </c>
      <c r="I213" s="48" t="s">
        <v>3230</v>
      </c>
      <c r="J213" s="48" t="s">
        <v>2496</v>
      </c>
      <c r="K213" s="48" t="s">
        <v>2999</v>
      </c>
      <c r="L213" s="48" t="s">
        <v>3414</v>
      </c>
      <c r="M213" s="48" t="s">
        <v>2975</v>
      </c>
      <c r="N213" s="48" t="s">
        <v>179</v>
      </c>
      <c r="O213" s="48" t="s">
        <v>152</v>
      </c>
      <c r="P213" s="48"/>
      <c r="Q213" s="48" t="s">
        <v>184</v>
      </c>
      <c r="R213" s="48" t="s">
        <v>179</v>
      </c>
      <c r="S213" s="48" t="b">
        <v>0</v>
      </c>
      <c r="T213" s="48"/>
      <c r="U213" s="181"/>
      <c r="V213" s="181">
        <v>43627</v>
      </c>
      <c r="W213" s="48" t="s">
        <v>179</v>
      </c>
      <c r="X213" s="48"/>
      <c r="Y213" s="48"/>
      <c r="Z213" s="48" t="s">
        <v>179</v>
      </c>
      <c r="AA213" s="48"/>
      <c r="AB213" s="48"/>
      <c r="AC213" s="48" t="s">
        <v>4076</v>
      </c>
      <c r="AD213" s="48"/>
      <c r="AE213" s="48" t="s">
        <v>432</v>
      </c>
      <c r="AF213" s="48" t="s">
        <v>2477</v>
      </c>
      <c r="AG213" s="48" t="s">
        <v>2507</v>
      </c>
      <c r="AH213" s="192">
        <v>44104</v>
      </c>
      <c r="AI213" s="200" t="s">
        <v>3370</v>
      </c>
      <c r="AJ213" s="167" t="str">
        <f t="shared" si="3"/>
        <v>FS</v>
      </c>
      <c r="AK213" s="115" t="b">
        <f>ISNUMBER(SEARCH("IRT",Table1[[#This Row],[Current_Status]]))</f>
        <v>0</v>
      </c>
      <c r="AL213" s="116">
        <f>YEAR(Table1[[#This Row],[Project_Initiated]])</f>
        <v>2019</v>
      </c>
      <c r="AM213" s="53">
        <v>44166</v>
      </c>
      <c r="AN213" s="53" t="str">
        <f>IF(AND(Table1[[#This Row],[Completed Date]]&gt;="07/01/2020"+0,Table1[[#This Row],[Completed Date]]&lt;="6/30/2021"+0),"FY 20-21",IF(AND(Table1[[#This Row],[Completed Date]]&gt;="07/01/2019"+0,Table1[[#This Row],[Completed Date]]&lt;="6/30/2020"+0),"FY 19-20",""))</f>
        <v>FY 20-21</v>
      </c>
      <c r="AO213" s="116" t="str">
        <f>IFERROR(FIND("R",Table1[[#This Row],[FS_Priority]]),"")</f>
        <v/>
      </c>
    </row>
    <row r="214" spans="1:41" hidden="1" x14ac:dyDescent="0.25">
      <c r="A214" s="48" t="s">
        <v>3206</v>
      </c>
      <c r="B214" s="48" t="s">
        <v>179</v>
      </c>
      <c r="C214" s="48" t="s">
        <v>3206</v>
      </c>
      <c r="D214" s="48" t="b">
        <v>0</v>
      </c>
      <c r="E214" s="48" t="s">
        <v>117</v>
      </c>
      <c r="F214" s="48" t="s">
        <v>3289</v>
      </c>
      <c r="G214" s="48" t="s">
        <v>3464</v>
      </c>
      <c r="H214" s="48" t="s">
        <v>386</v>
      </c>
      <c r="I214" s="48" t="s">
        <v>3290</v>
      </c>
      <c r="J214" s="48" t="s">
        <v>2496</v>
      </c>
      <c r="K214" s="48" t="s">
        <v>2999</v>
      </c>
      <c r="L214" s="48" t="s">
        <v>3414</v>
      </c>
      <c r="M214" s="48" t="s">
        <v>3971</v>
      </c>
      <c r="N214" s="48" t="s">
        <v>179</v>
      </c>
      <c r="O214" s="48" t="s">
        <v>152</v>
      </c>
      <c r="P214" s="48"/>
      <c r="Q214" s="48" t="s">
        <v>200</v>
      </c>
      <c r="R214" s="48" t="s">
        <v>179</v>
      </c>
      <c r="S214" s="48" t="b">
        <v>0</v>
      </c>
      <c r="T214" s="48"/>
      <c r="U214" s="181"/>
      <c r="V214" s="181">
        <v>43677</v>
      </c>
      <c r="W214" s="48" t="s">
        <v>179</v>
      </c>
      <c r="X214" s="48"/>
      <c r="Y214" s="48"/>
      <c r="Z214" s="48" t="s">
        <v>179</v>
      </c>
      <c r="AA214" s="48"/>
      <c r="AB214" s="48"/>
      <c r="AC214" s="48" t="s">
        <v>4077</v>
      </c>
      <c r="AD214" s="48"/>
      <c r="AE214" s="48" t="s">
        <v>432</v>
      </c>
      <c r="AF214" s="48" t="s">
        <v>3748</v>
      </c>
      <c r="AG214" s="48" t="s">
        <v>179</v>
      </c>
      <c r="AH214" s="192">
        <v>44104</v>
      </c>
      <c r="AI214" s="200" t="s">
        <v>3370</v>
      </c>
      <c r="AJ214" s="167" t="str">
        <f t="shared" si="3"/>
        <v>FS</v>
      </c>
      <c r="AK214" s="115" t="b">
        <f>ISNUMBER(SEARCH("IRT",Table1[[#This Row],[Current_Status]]))</f>
        <v>0</v>
      </c>
      <c r="AL214" s="116">
        <f>YEAR(Table1[[#This Row],[Project_Initiated]])</f>
        <v>2019</v>
      </c>
      <c r="AM214" s="53">
        <v>44166</v>
      </c>
      <c r="AN214" s="53" t="str">
        <f>IF(AND(Table1[[#This Row],[Completed Date]]&gt;="07/01/2020"+0,Table1[[#This Row],[Completed Date]]&lt;="6/30/2021"+0),"FY 20-21",IF(AND(Table1[[#This Row],[Completed Date]]&gt;="07/01/2019"+0,Table1[[#This Row],[Completed Date]]&lt;="6/30/2020"+0),"FY 19-20",""))</f>
        <v>FY 20-21</v>
      </c>
      <c r="AO214" s="116" t="str">
        <f>IFERROR(FIND("R",Table1[[#This Row],[FS_Priority]]),"")</f>
        <v/>
      </c>
    </row>
    <row r="215" spans="1:41" hidden="1" x14ac:dyDescent="0.25">
      <c r="A215" s="48" t="s">
        <v>3568</v>
      </c>
      <c r="B215" s="48" t="s">
        <v>179</v>
      </c>
      <c r="C215" s="48" t="s">
        <v>3568</v>
      </c>
      <c r="D215" s="48" t="b">
        <v>0</v>
      </c>
      <c r="E215" s="48" t="s">
        <v>43</v>
      </c>
      <c r="F215" s="48" t="s">
        <v>3569</v>
      </c>
      <c r="G215" s="48" t="s">
        <v>3864</v>
      </c>
      <c r="H215" s="48" t="s">
        <v>179</v>
      </c>
      <c r="I215" s="48" t="s">
        <v>3570</v>
      </c>
      <c r="J215" s="48" t="s">
        <v>2496</v>
      </c>
      <c r="K215" s="48" t="s">
        <v>2868</v>
      </c>
      <c r="L215" s="48" t="s">
        <v>2477</v>
      </c>
      <c r="M215" s="48" t="s">
        <v>3571</v>
      </c>
      <c r="N215" s="48" t="s">
        <v>179</v>
      </c>
      <c r="O215" s="48" t="s">
        <v>152</v>
      </c>
      <c r="P215" s="48"/>
      <c r="Q215" s="48" t="s">
        <v>184</v>
      </c>
      <c r="R215" s="48" t="s">
        <v>179</v>
      </c>
      <c r="S215" s="48" t="b">
        <v>0</v>
      </c>
      <c r="T215" s="48"/>
      <c r="U215" s="181"/>
      <c r="V215" s="181">
        <v>43727</v>
      </c>
      <c r="W215" s="48" t="s">
        <v>179</v>
      </c>
      <c r="X215" s="48"/>
      <c r="Y215" s="48"/>
      <c r="Z215" s="48" t="s">
        <v>179</v>
      </c>
      <c r="AA215" s="48"/>
      <c r="AB215" s="48"/>
      <c r="AC215" s="48" t="s">
        <v>4074</v>
      </c>
      <c r="AD215" s="48">
        <v>43879</v>
      </c>
      <c r="AE215" s="48" t="s">
        <v>432</v>
      </c>
      <c r="AF215" s="48" t="s">
        <v>3865</v>
      </c>
      <c r="AG215" s="48" t="s">
        <v>2508</v>
      </c>
      <c r="AH215" s="192">
        <v>44104</v>
      </c>
      <c r="AI215" s="200" t="s">
        <v>3448</v>
      </c>
      <c r="AJ215" s="167" t="str">
        <f t="shared" si="3"/>
        <v>FS</v>
      </c>
      <c r="AK215" s="115" t="b">
        <f>ISNUMBER(SEARCH("IRT",Table1[[#This Row],[Current_Status]]))</f>
        <v>0</v>
      </c>
      <c r="AL215" s="116">
        <f>YEAR(Table1[[#This Row],[Project_Initiated]])</f>
        <v>2019</v>
      </c>
      <c r="AM215" s="53">
        <v>44166</v>
      </c>
      <c r="AN215" s="53" t="str">
        <f>IF(AND(Table1[[#This Row],[Completed Date]]&gt;="07/01/2020"+0,Table1[[#This Row],[Completed Date]]&lt;="6/30/2021"+0),"FY 20-21",IF(AND(Table1[[#This Row],[Completed Date]]&gt;="07/01/2019"+0,Table1[[#This Row],[Completed Date]]&lt;="6/30/2020"+0),"FY 19-20",""))</f>
        <v>FY 20-21</v>
      </c>
      <c r="AO215" s="116" t="str">
        <f>IFERROR(FIND("R",Table1[[#This Row],[FS_Priority]]),"")</f>
        <v/>
      </c>
    </row>
    <row r="216" spans="1:41" hidden="1" x14ac:dyDescent="0.25">
      <c r="A216" s="48" t="s">
        <v>3653</v>
      </c>
      <c r="B216" s="48" t="s">
        <v>179</v>
      </c>
      <c r="C216" s="48" t="s">
        <v>3653</v>
      </c>
      <c r="D216" s="48" t="b">
        <v>0</v>
      </c>
      <c r="E216" s="48" t="s">
        <v>92</v>
      </c>
      <c r="F216" s="48" t="s">
        <v>3782</v>
      </c>
      <c r="G216" s="48" t="s">
        <v>3802</v>
      </c>
      <c r="H216" s="48" t="s">
        <v>179</v>
      </c>
      <c r="I216" s="48" t="s">
        <v>3654</v>
      </c>
      <c r="J216" s="48" t="s">
        <v>2496</v>
      </c>
      <c r="K216" s="48" t="s">
        <v>2925</v>
      </c>
      <c r="L216" s="48" t="s">
        <v>2477</v>
      </c>
      <c r="M216" s="48" t="s">
        <v>2937</v>
      </c>
      <c r="N216" s="48" t="s">
        <v>3655</v>
      </c>
      <c r="O216" s="48" t="s">
        <v>152</v>
      </c>
      <c r="P216" s="48"/>
      <c r="Q216" s="48" t="s">
        <v>184</v>
      </c>
      <c r="R216" s="48" t="s">
        <v>179</v>
      </c>
      <c r="S216" s="48" t="b">
        <v>0</v>
      </c>
      <c r="T216" s="48"/>
      <c r="U216" s="181"/>
      <c r="V216" s="181">
        <v>43768</v>
      </c>
      <c r="W216" s="48" t="s">
        <v>179</v>
      </c>
      <c r="X216" s="48"/>
      <c r="Y216" s="48"/>
      <c r="Z216" s="48" t="s">
        <v>179</v>
      </c>
      <c r="AA216" s="48"/>
      <c r="AB216" s="48"/>
      <c r="AC216" s="48" t="s">
        <v>4131</v>
      </c>
      <c r="AD216" s="48"/>
      <c r="AE216" s="48" t="s">
        <v>432</v>
      </c>
      <c r="AF216" s="48" t="s">
        <v>3783</v>
      </c>
      <c r="AG216" s="48" t="s">
        <v>179</v>
      </c>
      <c r="AH216" s="192">
        <v>44104</v>
      </c>
      <c r="AI216" s="200" t="s">
        <v>3448</v>
      </c>
      <c r="AJ216" s="167" t="str">
        <f t="shared" si="3"/>
        <v>FS</v>
      </c>
      <c r="AK216" s="115" t="b">
        <f>ISNUMBER(SEARCH("IRT",Table1[[#This Row],[Current_Status]]))</f>
        <v>0</v>
      </c>
      <c r="AL216" s="116">
        <f>YEAR(Table1[[#This Row],[Project_Initiated]])</f>
        <v>2019</v>
      </c>
      <c r="AM216" s="53">
        <v>44166</v>
      </c>
      <c r="AN216" s="53" t="str">
        <f>IF(AND(Table1[[#This Row],[Completed Date]]&gt;="07/01/2020"+0,Table1[[#This Row],[Completed Date]]&lt;="6/30/2021"+0),"FY 20-21",IF(AND(Table1[[#This Row],[Completed Date]]&gt;="07/01/2019"+0,Table1[[#This Row],[Completed Date]]&lt;="6/30/2020"+0),"FY 19-20",""))</f>
        <v>FY 20-21</v>
      </c>
      <c r="AO216" s="116" t="str">
        <f>IFERROR(FIND("R",Table1[[#This Row],[FS_Priority]]),"")</f>
        <v/>
      </c>
    </row>
    <row r="217" spans="1:41" hidden="1" x14ac:dyDescent="0.25">
      <c r="A217" s="48" t="s">
        <v>3606</v>
      </c>
      <c r="B217" s="48" t="s">
        <v>179</v>
      </c>
      <c r="C217" s="48" t="s">
        <v>3606</v>
      </c>
      <c r="D217" s="48" t="b">
        <v>0</v>
      </c>
      <c r="E217" s="48" t="s">
        <v>86</v>
      </c>
      <c r="F217" s="48" t="s">
        <v>3607</v>
      </c>
      <c r="G217" s="48" t="s">
        <v>3796</v>
      </c>
      <c r="H217" s="48" t="s">
        <v>179</v>
      </c>
      <c r="I217" s="48" t="s">
        <v>3330</v>
      </c>
      <c r="J217" s="48" t="s">
        <v>2496</v>
      </c>
      <c r="K217" s="48" t="s">
        <v>4024</v>
      </c>
      <c r="L217" s="48" t="s">
        <v>257</v>
      </c>
      <c r="M217" s="48" t="s">
        <v>3608</v>
      </c>
      <c r="N217" s="48" t="s">
        <v>179</v>
      </c>
      <c r="O217" s="48" t="s">
        <v>152</v>
      </c>
      <c r="P217" s="48"/>
      <c r="Q217" s="48" t="s">
        <v>200</v>
      </c>
      <c r="R217" s="48" t="s">
        <v>179</v>
      </c>
      <c r="S217" s="48" t="b">
        <v>0</v>
      </c>
      <c r="T217" s="48"/>
      <c r="U217" s="181"/>
      <c r="V217" s="181">
        <v>43776</v>
      </c>
      <c r="W217" s="48" t="s">
        <v>179</v>
      </c>
      <c r="X217" s="48"/>
      <c r="Y217" s="48"/>
      <c r="Z217" s="48" t="s">
        <v>179</v>
      </c>
      <c r="AA217" s="48"/>
      <c r="AB217" s="48"/>
      <c r="AC217" s="48" t="s">
        <v>4075</v>
      </c>
      <c r="AD217" s="48">
        <v>43840</v>
      </c>
      <c r="AE217" s="48" t="s">
        <v>148</v>
      </c>
      <c r="AF217" s="48" t="s">
        <v>3797</v>
      </c>
      <c r="AG217" s="48" t="s">
        <v>2508</v>
      </c>
      <c r="AH217" s="192">
        <v>44104</v>
      </c>
      <c r="AI217" s="200" t="s">
        <v>3448</v>
      </c>
      <c r="AJ217" s="167" t="str">
        <f t="shared" si="3"/>
        <v>FS</v>
      </c>
      <c r="AK217" s="115" t="b">
        <f>ISNUMBER(SEARCH("IRT",Table1[[#This Row],[Current_Status]]))</f>
        <v>0</v>
      </c>
      <c r="AL217" s="116">
        <f>YEAR(Table1[[#This Row],[Project_Initiated]])</f>
        <v>2019</v>
      </c>
      <c r="AM217" s="53">
        <v>44166</v>
      </c>
      <c r="AN217" s="53" t="str">
        <f>IF(AND(Table1[[#This Row],[Completed Date]]&gt;="07/01/2020"+0,Table1[[#This Row],[Completed Date]]&lt;="6/30/2021"+0),"FY 20-21",IF(AND(Table1[[#This Row],[Completed Date]]&gt;="07/01/2019"+0,Table1[[#This Row],[Completed Date]]&lt;="6/30/2020"+0),"FY 19-20",""))</f>
        <v>FY 20-21</v>
      </c>
      <c r="AO217" s="116" t="str">
        <f>IFERROR(FIND("R",Table1[[#This Row],[FS_Priority]]),"")</f>
        <v/>
      </c>
    </row>
    <row r="218" spans="1:41" hidden="1" x14ac:dyDescent="0.25">
      <c r="A218" s="48" t="s">
        <v>2818</v>
      </c>
      <c r="B218" s="48" t="s">
        <v>179</v>
      </c>
      <c r="C218" s="48" t="s">
        <v>2818</v>
      </c>
      <c r="D218" s="48" t="b">
        <v>0</v>
      </c>
      <c r="E218" s="48" t="s">
        <v>92</v>
      </c>
      <c r="F218" s="48" t="s">
        <v>2819</v>
      </c>
      <c r="G218" s="48" t="s">
        <v>3418</v>
      </c>
      <c r="H218" s="48" t="s">
        <v>409</v>
      </c>
      <c r="I218" s="48" t="s">
        <v>3088</v>
      </c>
      <c r="J218" s="48" t="s">
        <v>2837</v>
      </c>
      <c r="K218" s="48" t="s">
        <v>2925</v>
      </c>
      <c r="L218" s="48" t="s">
        <v>2477</v>
      </c>
      <c r="M218" s="48" t="s">
        <v>2884</v>
      </c>
      <c r="N218" s="48" t="s">
        <v>179</v>
      </c>
      <c r="O218" s="48" t="s">
        <v>152</v>
      </c>
      <c r="P218" s="48"/>
      <c r="Q218" s="48" t="s">
        <v>204</v>
      </c>
      <c r="R218" s="48" t="s">
        <v>179</v>
      </c>
      <c r="S218" s="48" t="b">
        <v>0</v>
      </c>
      <c r="T218" s="48"/>
      <c r="U218" s="181"/>
      <c r="V218" s="181">
        <v>43516</v>
      </c>
      <c r="W218" s="48" t="s">
        <v>179</v>
      </c>
      <c r="X218" s="48"/>
      <c r="Y218" s="48"/>
      <c r="Z218" s="48" t="s">
        <v>179</v>
      </c>
      <c r="AA218" s="48"/>
      <c r="AB218" s="48"/>
      <c r="AC218" s="48" t="s">
        <v>4227</v>
      </c>
      <c r="AD218" s="48">
        <v>43888</v>
      </c>
      <c r="AE218" s="48" t="s">
        <v>432</v>
      </c>
      <c r="AF218" s="48" t="s">
        <v>3503</v>
      </c>
      <c r="AG218" s="48" t="s">
        <v>2508</v>
      </c>
      <c r="AH218" s="192">
        <v>44154</v>
      </c>
      <c r="AI218" s="200" t="s">
        <v>3448</v>
      </c>
      <c r="AJ218" s="167" t="str">
        <f t="shared" si="3"/>
        <v>FS</v>
      </c>
      <c r="AK218" s="115" t="b">
        <f>ISNUMBER(SEARCH("IRT",Table1[[#This Row],[Current_Status]]))</f>
        <v>0</v>
      </c>
      <c r="AL218" s="116">
        <f>YEAR(Table1[[#This Row],[Project_Initiated]])</f>
        <v>2019</v>
      </c>
      <c r="AM218" s="53">
        <v>44166</v>
      </c>
      <c r="AN218" s="53" t="str">
        <f>IF(AND(Table1[[#This Row],[Completed Date]]&gt;="07/01/2020"+0,Table1[[#This Row],[Completed Date]]&lt;="6/30/2021"+0),"FY 20-21",IF(AND(Table1[[#This Row],[Completed Date]]&gt;="07/01/2019"+0,Table1[[#This Row],[Completed Date]]&lt;="6/30/2020"+0),"FY 19-20",""))</f>
        <v>FY 20-21</v>
      </c>
      <c r="AO218" s="116" t="str">
        <f>IFERROR(FIND("R",Table1[[#This Row],[FS_Priority]]),"")</f>
        <v/>
      </c>
    </row>
    <row r="219" spans="1:41" hidden="1" x14ac:dyDescent="0.25">
      <c r="A219" s="48" t="s">
        <v>3162</v>
      </c>
      <c r="B219" s="48" t="s">
        <v>179</v>
      </c>
      <c r="C219" s="48" t="s">
        <v>3162</v>
      </c>
      <c r="D219" s="48" t="b">
        <v>0</v>
      </c>
      <c r="E219" s="48" t="s">
        <v>43</v>
      </c>
      <c r="F219" s="48" t="s">
        <v>3300</v>
      </c>
      <c r="G219" s="48" t="s">
        <v>3458</v>
      </c>
      <c r="H219" s="48" t="s">
        <v>246</v>
      </c>
      <c r="I219" s="48" t="s">
        <v>3301</v>
      </c>
      <c r="J219" s="48" t="s">
        <v>2837</v>
      </c>
      <c r="K219" s="48" t="s">
        <v>2868</v>
      </c>
      <c r="L219" s="48" t="s">
        <v>2477</v>
      </c>
      <c r="M219" s="48" t="s">
        <v>2872</v>
      </c>
      <c r="N219" s="48" t="s">
        <v>179</v>
      </c>
      <c r="O219" s="48" t="s">
        <v>152</v>
      </c>
      <c r="P219" s="48"/>
      <c r="Q219" s="48" t="s">
        <v>2736</v>
      </c>
      <c r="R219" s="48" t="s">
        <v>179</v>
      </c>
      <c r="S219" s="48" t="b">
        <v>0</v>
      </c>
      <c r="T219" s="48"/>
      <c r="U219" s="181"/>
      <c r="V219" s="181">
        <v>42688</v>
      </c>
      <c r="W219" s="48" t="s">
        <v>179</v>
      </c>
      <c r="X219" s="48"/>
      <c r="Y219" s="48"/>
      <c r="Z219" s="48" t="s">
        <v>179</v>
      </c>
      <c r="AA219" s="48"/>
      <c r="AB219" s="48"/>
      <c r="AC219" s="48" t="s">
        <v>4228</v>
      </c>
      <c r="AD219" s="48"/>
      <c r="AE219" s="48" t="s">
        <v>432</v>
      </c>
      <c r="AF219" s="48" t="s">
        <v>3538</v>
      </c>
      <c r="AG219" s="48" t="s">
        <v>179</v>
      </c>
      <c r="AH219" s="192">
        <v>44154</v>
      </c>
      <c r="AI219" s="200" t="s">
        <v>3370</v>
      </c>
      <c r="AJ219" s="167" t="str">
        <f t="shared" si="3"/>
        <v>FS</v>
      </c>
      <c r="AK219" s="115" t="b">
        <f>ISNUMBER(SEARCH("IRT",Table1[[#This Row],[Current_Status]]))</f>
        <v>0</v>
      </c>
      <c r="AL219" s="116">
        <f>YEAR(Table1[[#This Row],[Project_Initiated]])</f>
        <v>2016</v>
      </c>
      <c r="AM219" s="53">
        <v>44166</v>
      </c>
      <c r="AN219" s="53" t="str">
        <f>IF(AND(Table1[[#This Row],[Completed Date]]&gt;="07/01/2020"+0,Table1[[#This Row],[Completed Date]]&lt;="6/30/2021"+0),"FY 20-21",IF(AND(Table1[[#This Row],[Completed Date]]&gt;="07/01/2019"+0,Table1[[#This Row],[Completed Date]]&lt;="6/30/2020"+0),"FY 19-20",""))</f>
        <v>FY 20-21</v>
      </c>
      <c r="AO219" s="116">
        <f>IFERROR(FIND("R",Table1[[#This Row],[FS_Priority]]),"")</f>
        <v>1</v>
      </c>
    </row>
    <row r="220" spans="1:41" hidden="1" x14ac:dyDescent="0.25">
      <c r="A220" s="48" t="s">
        <v>72</v>
      </c>
      <c r="B220" s="48" t="s">
        <v>72</v>
      </c>
      <c r="C220" s="48" t="s">
        <v>179</v>
      </c>
      <c r="D220" s="48" t="b">
        <v>0</v>
      </c>
      <c r="E220" s="48" t="s">
        <v>155</v>
      </c>
      <c r="F220" s="48" t="s">
        <v>73</v>
      </c>
      <c r="G220" s="48" t="s">
        <v>4088</v>
      </c>
      <c r="H220" s="48" t="s">
        <v>179</v>
      </c>
      <c r="I220" s="48" t="s">
        <v>179</v>
      </c>
      <c r="J220" s="48" t="s">
        <v>2857</v>
      </c>
      <c r="K220" s="48" t="s">
        <v>29</v>
      </c>
      <c r="L220" s="48" t="s">
        <v>331</v>
      </c>
      <c r="M220" s="48" t="s">
        <v>2992</v>
      </c>
      <c r="N220" s="48" t="s">
        <v>179</v>
      </c>
      <c r="O220" s="48" t="s">
        <v>2845</v>
      </c>
      <c r="P220" s="48">
        <v>20</v>
      </c>
      <c r="Q220" s="48" t="s">
        <v>179</v>
      </c>
      <c r="R220" s="48" t="s">
        <v>179</v>
      </c>
      <c r="S220" s="48" t="b">
        <v>0</v>
      </c>
      <c r="T220" s="48">
        <v>2600000</v>
      </c>
      <c r="U220" s="181"/>
      <c r="V220" s="181">
        <v>42509</v>
      </c>
      <c r="W220" s="48" t="s">
        <v>4089</v>
      </c>
      <c r="X220" s="48"/>
      <c r="Y220" s="48"/>
      <c r="Z220" s="48" t="s">
        <v>179</v>
      </c>
      <c r="AA220" s="48"/>
      <c r="AB220" s="48"/>
      <c r="AC220" s="48" t="s">
        <v>179</v>
      </c>
      <c r="AD220" s="48"/>
      <c r="AE220" s="48" t="s">
        <v>179</v>
      </c>
      <c r="AF220" s="48" t="s">
        <v>179</v>
      </c>
      <c r="AG220" s="48" t="s">
        <v>179</v>
      </c>
      <c r="AH220" s="192"/>
      <c r="AI220" s="200" t="s">
        <v>179</v>
      </c>
      <c r="AJ220" s="167" t="str">
        <f t="shared" si="3"/>
        <v>PD&amp;C</v>
      </c>
      <c r="AK220" s="115" t="b">
        <f>ISNUMBER(SEARCH("IRT",Table1[[#This Row],[Current_Status]]))</f>
        <v>0</v>
      </c>
      <c r="AL220" s="116">
        <f>YEAR(Table1[[#This Row],[Project_Initiated]])</f>
        <v>2016</v>
      </c>
      <c r="AM220" s="53">
        <v>44166</v>
      </c>
      <c r="AN220" s="53" t="str">
        <f>IF(AND(Table1[[#This Row],[Completed Date]]&gt;="07/01/2020"+0,Table1[[#This Row],[Completed Date]]&lt;="6/30/2021"+0),"FY 20-21",IF(AND(Table1[[#This Row],[Completed Date]]&gt;="07/01/2019"+0,Table1[[#This Row],[Completed Date]]&lt;="6/30/2020"+0),"FY 19-20",""))</f>
        <v/>
      </c>
      <c r="AO220" s="116" t="str">
        <f>IFERROR(FIND("R",Table1[[#This Row],[FS_Priority]]),"")</f>
        <v/>
      </c>
    </row>
    <row r="221" spans="1:41" hidden="1" x14ac:dyDescent="0.25">
      <c r="A221" s="48" t="s">
        <v>101</v>
      </c>
      <c r="B221" s="48" t="s">
        <v>101</v>
      </c>
      <c r="C221" s="48" t="s">
        <v>179</v>
      </c>
      <c r="D221" s="48" t="b">
        <v>0</v>
      </c>
      <c r="E221" s="48" t="s">
        <v>155</v>
      </c>
      <c r="F221" s="48" t="s">
        <v>3100</v>
      </c>
      <c r="G221" s="48" t="s">
        <v>102</v>
      </c>
      <c r="H221" s="48" t="s">
        <v>234</v>
      </c>
      <c r="I221" s="48" t="s">
        <v>179</v>
      </c>
      <c r="J221" s="48" t="s">
        <v>2969</v>
      </c>
      <c r="K221" s="48" t="s">
        <v>29</v>
      </c>
      <c r="L221" s="48" t="s">
        <v>331</v>
      </c>
      <c r="M221" s="48" t="s">
        <v>29</v>
      </c>
      <c r="N221" s="48" t="s">
        <v>179</v>
      </c>
      <c r="O221" s="48" t="s">
        <v>99</v>
      </c>
      <c r="P221" s="48">
        <v>99</v>
      </c>
      <c r="Q221" s="48" t="s">
        <v>179</v>
      </c>
      <c r="R221" s="48" t="s">
        <v>179</v>
      </c>
      <c r="S221" s="48" t="b">
        <v>0</v>
      </c>
      <c r="T221" s="48">
        <v>240000</v>
      </c>
      <c r="U221" s="181"/>
      <c r="V221" s="181">
        <v>42496</v>
      </c>
      <c r="W221" s="48" t="s">
        <v>39</v>
      </c>
      <c r="X221" s="48"/>
      <c r="Y221" s="48"/>
      <c r="Z221" s="48" t="s">
        <v>179</v>
      </c>
      <c r="AA221" s="48"/>
      <c r="AB221" s="48"/>
      <c r="AC221" s="48" t="s">
        <v>179</v>
      </c>
      <c r="AD221" s="48"/>
      <c r="AE221" s="48" t="s">
        <v>179</v>
      </c>
      <c r="AF221" s="48" t="s">
        <v>179</v>
      </c>
      <c r="AG221" s="48" t="s">
        <v>179</v>
      </c>
      <c r="AH221" s="192"/>
      <c r="AI221" s="200" t="s">
        <v>179</v>
      </c>
      <c r="AJ221" s="167" t="str">
        <f t="shared" si="3"/>
        <v>PD&amp;C</v>
      </c>
      <c r="AK221" s="115" t="b">
        <f>ISNUMBER(SEARCH("IRT",Table1[[#This Row],[Current_Status]]))</f>
        <v>0</v>
      </c>
      <c r="AL221" s="116">
        <f>YEAR(Table1[[#This Row],[Project_Initiated]])</f>
        <v>2016</v>
      </c>
      <c r="AM221" s="53">
        <v>44166</v>
      </c>
      <c r="AN221" s="53" t="str">
        <f>IF(AND(Table1[[#This Row],[Completed Date]]&gt;="07/01/2020"+0,Table1[[#This Row],[Completed Date]]&lt;="6/30/2021"+0),"FY 20-21",IF(AND(Table1[[#This Row],[Completed Date]]&gt;="07/01/2019"+0,Table1[[#This Row],[Completed Date]]&lt;="6/30/2020"+0),"FY 19-20",""))</f>
        <v/>
      </c>
      <c r="AO221" s="116" t="str">
        <f>IFERROR(FIND("R",Table1[[#This Row],[FS_Priority]]),"")</f>
        <v/>
      </c>
    </row>
    <row r="222" spans="1:41" hidden="1" x14ac:dyDescent="0.25">
      <c r="A222" s="48" t="s">
        <v>420</v>
      </c>
      <c r="B222" s="48" t="s">
        <v>420</v>
      </c>
      <c r="C222" s="48" t="s">
        <v>179</v>
      </c>
      <c r="D222" s="48" t="b">
        <v>0</v>
      </c>
      <c r="E222" s="48" t="s">
        <v>155</v>
      </c>
      <c r="F222" s="48" t="s">
        <v>2639</v>
      </c>
      <c r="G222" s="48" t="s">
        <v>421</v>
      </c>
      <c r="H222" s="48" t="s">
        <v>246</v>
      </c>
      <c r="I222" s="48" t="s">
        <v>179</v>
      </c>
      <c r="J222" s="48" t="s">
        <v>2511</v>
      </c>
      <c r="K222" s="48" t="s">
        <v>29</v>
      </c>
      <c r="L222" s="48" t="s">
        <v>331</v>
      </c>
      <c r="M222" s="48" t="s">
        <v>2966</v>
      </c>
      <c r="N222" s="48" t="s">
        <v>179</v>
      </c>
      <c r="O222" s="48" t="s">
        <v>97</v>
      </c>
      <c r="P222" s="48">
        <v>7</v>
      </c>
      <c r="Q222" s="48" t="s">
        <v>179</v>
      </c>
      <c r="R222" s="48" t="s">
        <v>179</v>
      </c>
      <c r="S222" s="48" t="b">
        <v>0</v>
      </c>
      <c r="T222" s="48">
        <v>600000</v>
      </c>
      <c r="U222" s="181"/>
      <c r="V222" s="181">
        <v>43634</v>
      </c>
      <c r="W222" s="48" t="s">
        <v>30</v>
      </c>
      <c r="X222" s="48">
        <v>44134</v>
      </c>
      <c r="Y222" s="48">
        <v>44197</v>
      </c>
      <c r="Z222" s="48" t="s">
        <v>179</v>
      </c>
      <c r="AA222" s="48"/>
      <c r="AB222" s="48"/>
      <c r="AC222" s="48" t="s">
        <v>179</v>
      </c>
      <c r="AD222" s="48"/>
      <c r="AE222" s="48" t="s">
        <v>179</v>
      </c>
      <c r="AF222" s="48" t="s">
        <v>179</v>
      </c>
      <c r="AG222" s="48" t="s">
        <v>179</v>
      </c>
      <c r="AH222" s="192"/>
      <c r="AI222" s="200" t="s">
        <v>179</v>
      </c>
      <c r="AJ222" s="167" t="str">
        <f t="shared" si="3"/>
        <v>PD&amp;C</v>
      </c>
      <c r="AK222" s="115" t="b">
        <f>ISNUMBER(SEARCH("IRT",Table1[[#This Row],[Current_Status]]))</f>
        <v>0</v>
      </c>
      <c r="AL222" s="116">
        <f>YEAR(Table1[[#This Row],[Project_Initiated]])</f>
        <v>2019</v>
      </c>
      <c r="AM222" s="53">
        <v>44166</v>
      </c>
      <c r="AN222" s="53" t="str">
        <f>IF(AND(Table1[[#This Row],[Completed Date]]&gt;="07/01/2020"+0,Table1[[#This Row],[Completed Date]]&lt;="6/30/2021"+0),"FY 20-21",IF(AND(Table1[[#This Row],[Completed Date]]&gt;="07/01/2019"+0,Table1[[#This Row],[Completed Date]]&lt;="6/30/2020"+0),"FY 19-20",""))</f>
        <v/>
      </c>
      <c r="AO222" s="116" t="str">
        <f>IFERROR(FIND("R",Table1[[#This Row],[FS_Priority]]),"")</f>
        <v/>
      </c>
    </row>
    <row r="223" spans="1:41" hidden="1" x14ac:dyDescent="0.25">
      <c r="A223" s="48" t="s">
        <v>24</v>
      </c>
      <c r="B223" s="48" t="s">
        <v>24</v>
      </c>
      <c r="C223" s="48" t="s">
        <v>179</v>
      </c>
      <c r="D223" s="48" t="b">
        <v>0</v>
      </c>
      <c r="E223" s="48" t="s">
        <v>21</v>
      </c>
      <c r="F223" s="48" t="s">
        <v>25</v>
      </c>
      <c r="G223" s="48" t="s">
        <v>2843</v>
      </c>
      <c r="H223" s="48" t="s">
        <v>3838</v>
      </c>
      <c r="I223" s="48" t="s">
        <v>179</v>
      </c>
      <c r="J223" s="48" t="s">
        <v>91</v>
      </c>
      <c r="K223" s="48" t="s">
        <v>2838</v>
      </c>
      <c r="L223" s="48" t="s">
        <v>3401</v>
      </c>
      <c r="M223" s="48" t="s">
        <v>2844</v>
      </c>
      <c r="N223" s="48" t="s">
        <v>179</v>
      </c>
      <c r="O223" s="48" t="s">
        <v>2845</v>
      </c>
      <c r="P223" s="48">
        <v>3</v>
      </c>
      <c r="Q223" s="48" t="s">
        <v>179</v>
      </c>
      <c r="R223" s="48" t="s">
        <v>179</v>
      </c>
      <c r="S223" s="48" t="b">
        <v>0</v>
      </c>
      <c r="T223" s="48">
        <v>0</v>
      </c>
      <c r="U223" s="181"/>
      <c r="V223" s="181">
        <v>41739</v>
      </c>
      <c r="W223" s="48" t="s">
        <v>4070</v>
      </c>
      <c r="X223" s="48"/>
      <c r="Y223" s="48"/>
      <c r="Z223" s="48" t="s">
        <v>179</v>
      </c>
      <c r="AA223" s="48"/>
      <c r="AB223" s="48"/>
      <c r="AC223" s="48" t="s">
        <v>179</v>
      </c>
      <c r="AD223" s="48"/>
      <c r="AE223" s="48" t="s">
        <v>179</v>
      </c>
      <c r="AF223" s="48" t="s">
        <v>179</v>
      </c>
      <c r="AG223" s="48" t="s">
        <v>179</v>
      </c>
      <c r="AH223" s="192"/>
      <c r="AI223" s="200" t="s">
        <v>179</v>
      </c>
      <c r="AJ223" s="167" t="str">
        <f t="shared" si="3"/>
        <v>PD&amp;C</v>
      </c>
      <c r="AK223" s="115" t="b">
        <f>ISNUMBER(SEARCH("IRT",Table1[[#This Row],[Current_Status]]))</f>
        <v>0</v>
      </c>
      <c r="AL223" s="116">
        <f>YEAR(Table1[[#This Row],[Project_Initiated]])</f>
        <v>2014</v>
      </c>
      <c r="AM223" s="53">
        <v>44166</v>
      </c>
      <c r="AN223" s="53" t="str">
        <f>IF(AND(Table1[[#This Row],[Completed Date]]&gt;="07/01/2020"+0,Table1[[#This Row],[Completed Date]]&lt;="6/30/2021"+0),"FY 20-21",IF(AND(Table1[[#This Row],[Completed Date]]&gt;="07/01/2019"+0,Table1[[#This Row],[Completed Date]]&lt;="6/30/2020"+0),"FY 19-20",""))</f>
        <v/>
      </c>
      <c r="AO223" s="116" t="str">
        <f>IFERROR(FIND("R",Table1[[#This Row],[FS_Priority]]),"")</f>
        <v/>
      </c>
    </row>
    <row r="224" spans="1:41" hidden="1" x14ac:dyDescent="0.25">
      <c r="A224" s="48" t="s">
        <v>114</v>
      </c>
      <c r="B224" s="48" t="s">
        <v>114</v>
      </c>
      <c r="C224" s="48" t="s">
        <v>179</v>
      </c>
      <c r="D224" s="48" t="b">
        <v>0</v>
      </c>
      <c r="E224" s="48" t="s">
        <v>378</v>
      </c>
      <c r="F224" s="48" t="s">
        <v>353</v>
      </c>
      <c r="G224" s="48" t="s">
        <v>115</v>
      </c>
      <c r="H224" s="48" t="s">
        <v>179</v>
      </c>
      <c r="I224" s="48" t="s">
        <v>179</v>
      </c>
      <c r="J224" s="48" t="s">
        <v>4064</v>
      </c>
      <c r="K224" s="48" t="s">
        <v>2994</v>
      </c>
      <c r="L224" s="48" t="s">
        <v>113</v>
      </c>
      <c r="M224" s="48" t="s">
        <v>2998</v>
      </c>
      <c r="N224" s="48" t="s">
        <v>179</v>
      </c>
      <c r="O224" s="48" t="s">
        <v>253</v>
      </c>
      <c r="P224" s="48">
        <v>1</v>
      </c>
      <c r="Q224" s="48" t="s">
        <v>179</v>
      </c>
      <c r="R224" s="48" t="s">
        <v>179</v>
      </c>
      <c r="S224" s="48" t="b">
        <v>0</v>
      </c>
      <c r="T224" s="48">
        <v>1150000</v>
      </c>
      <c r="U224" s="181"/>
      <c r="V224" s="181">
        <v>42719</v>
      </c>
      <c r="W224" s="48" t="s">
        <v>4017</v>
      </c>
      <c r="X224" s="48"/>
      <c r="Y224" s="48"/>
      <c r="Z224" s="48" t="s">
        <v>179</v>
      </c>
      <c r="AA224" s="48"/>
      <c r="AB224" s="48"/>
      <c r="AC224" s="48" t="s">
        <v>179</v>
      </c>
      <c r="AD224" s="48"/>
      <c r="AE224" s="48" t="s">
        <v>179</v>
      </c>
      <c r="AF224" s="48" t="s">
        <v>179</v>
      </c>
      <c r="AG224" s="48" t="s">
        <v>179</v>
      </c>
      <c r="AH224" s="192"/>
      <c r="AI224" s="200" t="s">
        <v>179</v>
      </c>
      <c r="AJ224" s="167" t="str">
        <f t="shared" si="3"/>
        <v>PD&amp;C</v>
      </c>
      <c r="AK224" s="115" t="b">
        <f>ISNUMBER(SEARCH("IRT",Table1[[#This Row],[Current_Status]]))</f>
        <v>0</v>
      </c>
      <c r="AL224" s="116">
        <f>YEAR(Table1[[#This Row],[Project_Initiated]])</f>
        <v>2016</v>
      </c>
      <c r="AM224" s="53">
        <v>44166</v>
      </c>
      <c r="AN224" s="53" t="str">
        <f>IF(AND(Table1[[#This Row],[Completed Date]]&gt;="07/01/2020"+0,Table1[[#This Row],[Completed Date]]&lt;="6/30/2021"+0),"FY 20-21",IF(AND(Table1[[#This Row],[Completed Date]]&gt;="07/01/2019"+0,Table1[[#This Row],[Completed Date]]&lt;="6/30/2020"+0),"FY 19-20",""))</f>
        <v/>
      </c>
      <c r="AO224" s="116" t="str">
        <f>IFERROR(FIND("R",Table1[[#This Row],[FS_Priority]]),"")</f>
        <v/>
      </c>
    </row>
    <row r="225" spans="1:41" hidden="1" x14ac:dyDescent="0.25">
      <c r="A225" s="48" t="s">
        <v>66</v>
      </c>
      <c r="B225" s="48" t="s">
        <v>66</v>
      </c>
      <c r="C225" s="48" t="s">
        <v>179</v>
      </c>
      <c r="D225" s="48" t="b">
        <v>0</v>
      </c>
      <c r="E225" s="48" t="s">
        <v>3385</v>
      </c>
      <c r="F225" s="48" t="s">
        <v>67</v>
      </c>
      <c r="G225" s="48" t="s">
        <v>68</v>
      </c>
      <c r="H225" s="48" t="s">
        <v>69</v>
      </c>
      <c r="I225" s="48" t="s">
        <v>179</v>
      </c>
      <c r="J225" s="48" t="s">
        <v>3981</v>
      </c>
      <c r="K225" s="48" t="s">
        <v>2847</v>
      </c>
      <c r="L225" s="48" t="s">
        <v>2477</v>
      </c>
      <c r="M225" s="48" t="s">
        <v>2890</v>
      </c>
      <c r="N225" s="48" t="s">
        <v>179</v>
      </c>
      <c r="O225" s="48" t="s">
        <v>2845</v>
      </c>
      <c r="P225" s="48">
        <v>18</v>
      </c>
      <c r="Q225" s="48" t="s">
        <v>179</v>
      </c>
      <c r="R225" s="48" t="s">
        <v>179</v>
      </c>
      <c r="S225" s="48" t="b">
        <v>0</v>
      </c>
      <c r="T225" s="48">
        <v>38560000</v>
      </c>
      <c r="U225" s="181"/>
      <c r="V225" s="181">
        <v>42222</v>
      </c>
      <c r="W225" s="48" t="s">
        <v>3147</v>
      </c>
      <c r="X225" s="48">
        <v>43466</v>
      </c>
      <c r="Y225" s="48">
        <v>44197</v>
      </c>
      <c r="Z225" s="48" t="s">
        <v>179</v>
      </c>
      <c r="AA225" s="48"/>
      <c r="AB225" s="48"/>
      <c r="AC225" s="48" t="s">
        <v>179</v>
      </c>
      <c r="AD225" s="48"/>
      <c r="AE225" s="48" t="s">
        <v>179</v>
      </c>
      <c r="AF225" s="48" t="s">
        <v>179</v>
      </c>
      <c r="AG225" s="48" t="s">
        <v>179</v>
      </c>
      <c r="AH225" s="192"/>
      <c r="AI225" s="200" t="s">
        <v>179</v>
      </c>
      <c r="AJ225" s="167" t="str">
        <f t="shared" si="3"/>
        <v>PD&amp;C</v>
      </c>
      <c r="AK225" s="115" t="b">
        <f>ISNUMBER(SEARCH("IRT",Table1[[#This Row],[Current_Status]]))</f>
        <v>0</v>
      </c>
      <c r="AL225" s="116">
        <f>YEAR(Table1[[#This Row],[Project_Initiated]])</f>
        <v>2015</v>
      </c>
      <c r="AM225" s="53">
        <v>44166</v>
      </c>
      <c r="AN225" s="53" t="str">
        <f>IF(AND(Table1[[#This Row],[Completed Date]]&gt;="07/01/2020"+0,Table1[[#This Row],[Completed Date]]&lt;="6/30/2021"+0),"FY 20-21",IF(AND(Table1[[#This Row],[Completed Date]]&gt;="07/01/2019"+0,Table1[[#This Row],[Completed Date]]&lt;="6/30/2020"+0),"FY 19-20",""))</f>
        <v/>
      </c>
      <c r="AO225" s="116" t="str">
        <f>IFERROR(FIND("R",Table1[[#This Row],[FS_Priority]]),"")</f>
        <v/>
      </c>
    </row>
    <row r="226" spans="1:41" hidden="1" x14ac:dyDescent="0.25">
      <c r="A226" s="48" t="s">
        <v>74</v>
      </c>
      <c r="B226" s="48" t="s">
        <v>74</v>
      </c>
      <c r="C226" s="48" t="s">
        <v>179</v>
      </c>
      <c r="D226" s="48" t="b">
        <v>0</v>
      </c>
      <c r="E226" s="48" t="s">
        <v>3385</v>
      </c>
      <c r="F226" s="48" t="s">
        <v>75</v>
      </c>
      <c r="G226" s="48" t="s">
        <v>4082</v>
      </c>
      <c r="H226" s="48" t="s">
        <v>254</v>
      </c>
      <c r="I226" s="48" t="s">
        <v>179</v>
      </c>
      <c r="J226" s="48" t="s">
        <v>4081</v>
      </c>
      <c r="K226" s="48" t="s">
        <v>2847</v>
      </c>
      <c r="L226" s="48" t="s">
        <v>2477</v>
      </c>
      <c r="M226" s="48" t="s">
        <v>28</v>
      </c>
      <c r="N226" s="48" t="s">
        <v>179</v>
      </c>
      <c r="O226" s="48" t="s">
        <v>253</v>
      </c>
      <c r="P226" s="48">
        <v>16</v>
      </c>
      <c r="Q226" s="48" t="s">
        <v>179</v>
      </c>
      <c r="R226" s="48" t="s">
        <v>179</v>
      </c>
      <c r="S226" s="48" t="b">
        <v>0</v>
      </c>
      <c r="T226" s="48">
        <v>18179000</v>
      </c>
      <c r="U226" s="181"/>
      <c r="V226" s="181">
        <v>42353</v>
      </c>
      <c r="W226" s="48" t="s">
        <v>27</v>
      </c>
      <c r="X226" s="48">
        <v>44197</v>
      </c>
      <c r="Y226" s="48">
        <v>45139</v>
      </c>
      <c r="Z226" s="48" t="s">
        <v>179</v>
      </c>
      <c r="AA226" s="48"/>
      <c r="AB226" s="48"/>
      <c r="AC226" s="48" t="s">
        <v>179</v>
      </c>
      <c r="AD226" s="48"/>
      <c r="AE226" s="48" t="s">
        <v>179</v>
      </c>
      <c r="AF226" s="48" t="s">
        <v>179</v>
      </c>
      <c r="AG226" s="48" t="s">
        <v>179</v>
      </c>
      <c r="AH226" s="192"/>
      <c r="AI226" s="200" t="s">
        <v>179</v>
      </c>
      <c r="AJ226" s="167" t="str">
        <f t="shared" si="3"/>
        <v>PD&amp;C</v>
      </c>
      <c r="AK226" s="115" t="b">
        <f>ISNUMBER(SEARCH("IRT",Table1[[#This Row],[Current_Status]]))</f>
        <v>0</v>
      </c>
      <c r="AL226" s="116">
        <f>YEAR(Table1[[#This Row],[Project_Initiated]])</f>
        <v>2015</v>
      </c>
      <c r="AM226" s="53">
        <v>44166</v>
      </c>
      <c r="AN226" s="53" t="str">
        <f>IF(AND(Table1[[#This Row],[Completed Date]]&gt;="07/01/2020"+0,Table1[[#This Row],[Completed Date]]&lt;="6/30/2021"+0),"FY 20-21",IF(AND(Table1[[#This Row],[Completed Date]]&gt;="07/01/2019"+0,Table1[[#This Row],[Completed Date]]&lt;="6/30/2020"+0),"FY 19-20",""))</f>
        <v/>
      </c>
      <c r="AO226" s="116" t="str">
        <f>IFERROR(FIND("R",Table1[[#This Row],[FS_Priority]]),"")</f>
        <v/>
      </c>
    </row>
    <row r="227" spans="1:41" hidden="1" x14ac:dyDescent="0.25">
      <c r="A227" s="48" t="s">
        <v>81</v>
      </c>
      <c r="B227" s="48" t="s">
        <v>81</v>
      </c>
      <c r="C227" s="48" t="s">
        <v>179</v>
      </c>
      <c r="D227" s="48" t="b">
        <v>0</v>
      </c>
      <c r="E227" s="48" t="s">
        <v>3371</v>
      </c>
      <c r="F227" s="48" t="s">
        <v>82</v>
      </c>
      <c r="G227" s="48" t="s">
        <v>83</v>
      </c>
      <c r="H227" s="48" t="s">
        <v>69</v>
      </c>
      <c r="I227" s="48" t="s">
        <v>179</v>
      </c>
      <c r="J227" s="48" t="s">
        <v>2860</v>
      </c>
      <c r="K227" s="48" t="s">
        <v>48</v>
      </c>
      <c r="L227" s="48" t="s">
        <v>28</v>
      </c>
      <c r="M227" s="48" t="s">
        <v>2890</v>
      </c>
      <c r="N227" s="48" t="s">
        <v>179</v>
      </c>
      <c r="O227" s="48" t="s">
        <v>2845</v>
      </c>
      <c r="P227" s="48">
        <v>15</v>
      </c>
      <c r="Q227" s="48" t="s">
        <v>179</v>
      </c>
      <c r="R227" s="48" t="s">
        <v>179</v>
      </c>
      <c r="S227" s="48" t="b">
        <v>0</v>
      </c>
      <c r="T227" s="48">
        <v>23895000</v>
      </c>
      <c r="U227" s="181"/>
      <c r="V227" s="181">
        <v>42258</v>
      </c>
      <c r="W227" s="48" t="s">
        <v>3147</v>
      </c>
      <c r="X227" s="48">
        <v>43467</v>
      </c>
      <c r="Y227" s="48">
        <v>44409</v>
      </c>
      <c r="Z227" s="48" t="s">
        <v>179</v>
      </c>
      <c r="AA227" s="48"/>
      <c r="AB227" s="48"/>
      <c r="AC227" s="48" t="s">
        <v>179</v>
      </c>
      <c r="AD227" s="48"/>
      <c r="AE227" s="48" t="s">
        <v>179</v>
      </c>
      <c r="AF227" s="48" t="s">
        <v>179</v>
      </c>
      <c r="AG227" s="48" t="s">
        <v>179</v>
      </c>
      <c r="AH227" s="192"/>
      <c r="AI227" s="200" t="s">
        <v>179</v>
      </c>
      <c r="AJ227" s="167" t="str">
        <f t="shared" si="3"/>
        <v>PD&amp;C</v>
      </c>
      <c r="AK227" s="115" t="b">
        <f>ISNUMBER(SEARCH("IRT",Table1[[#This Row],[Current_Status]]))</f>
        <v>0</v>
      </c>
      <c r="AL227" s="116">
        <f>YEAR(Table1[[#This Row],[Project_Initiated]])</f>
        <v>2015</v>
      </c>
      <c r="AM227" s="53">
        <v>44166</v>
      </c>
      <c r="AN227" s="53" t="str">
        <f>IF(AND(Table1[[#This Row],[Completed Date]]&gt;="07/01/2020"+0,Table1[[#This Row],[Completed Date]]&lt;="6/30/2021"+0),"FY 20-21",IF(AND(Table1[[#This Row],[Completed Date]]&gt;="07/01/2019"+0,Table1[[#This Row],[Completed Date]]&lt;="6/30/2020"+0),"FY 19-20",""))</f>
        <v/>
      </c>
      <c r="AO227" s="116" t="str">
        <f>IFERROR(FIND("R",Table1[[#This Row],[FS_Priority]]),"")</f>
        <v/>
      </c>
    </row>
    <row r="228" spans="1:41" hidden="1" x14ac:dyDescent="0.25">
      <c r="A228" s="48" t="s">
        <v>3855</v>
      </c>
      <c r="B228" s="48" t="s">
        <v>3855</v>
      </c>
      <c r="C228" s="48" t="s">
        <v>179</v>
      </c>
      <c r="D228" s="48" t="b">
        <v>0</v>
      </c>
      <c r="E228" s="48" t="s">
        <v>21</v>
      </c>
      <c r="F228" s="48" t="s">
        <v>3856</v>
      </c>
      <c r="G228" s="48" t="s">
        <v>4119</v>
      </c>
      <c r="H228" s="48" t="s">
        <v>179</v>
      </c>
      <c r="I228" s="48" t="s">
        <v>179</v>
      </c>
      <c r="J228" s="48" t="s">
        <v>4060</v>
      </c>
      <c r="K228" s="48" t="s">
        <v>2838</v>
      </c>
      <c r="L228" s="48" t="s">
        <v>3401</v>
      </c>
      <c r="M228" s="48" t="s">
        <v>22</v>
      </c>
      <c r="N228" s="48" t="s">
        <v>179</v>
      </c>
      <c r="O228" s="48" t="s">
        <v>56</v>
      </c>
      <c r="P228" s="48">
        <v>99</v>
      </c>
      <c r="Q228" s="48" t="s">
        <v>179</v>
      </c>
      <c r="R228" s="48" t="s">
        <v>179</v>
      </c>
      <c r="S228" s="48" t="b">
        <v>0</v>
      </c>
      <c r="T228" s="48">
        <v>28395</v>
      </c>
      <c r="U228" s="181"/>
      <c r="V228" s="181">
        <v>42327</v>
      </c>
      <c r="W228" s="48" t="s">
        <v>4060</v>
      </c>
      <c r="X228" s="48"/>
      <c r="Y228" s="48"/>
      <c r="Z228" s="48" t="s">
        <v>179</v>
      </c>
      <c r="AA228" s="48"/>
      <c r="AB228" s="48"/>
      <c r="AC228" s="48" t="s">
        <v>179</v>
      </c>
      <c r="AD228" s="48"/>
      <c r="AE228" s="48" t="s">
        <v>179</v>
      </c>
      <c r="AF228" s="48" t="s">
        <v>179</v>
      </c>
      <c r="AG228" s="48" t="s">
        <v>179</v>
      </c>
      <c r="AH228" s="192"/>
      <c r="AI228" s="200" t="s">
        <v>179</v>
      </c>
      <c r="AJ228" s="167" t="str">
        <f t="shared" si="3"/>
        <v>PD&amp;C</v>
      </c>
      <c r="AK228" s="115" t="b">
        <f>ISNUMBER(SEARCH("IRT",Table1[[#This Row],[Current_Status]]))</f>
        <v>0</v>
      </c>
      <c r="AL228" s="116">
        <f>YEAR(Table1[[#This Row],[Project_Initiated]])</f>
        <v>2015</v>
      </c>
      <c r="AM228" s="53">
        <v>44166</v>
      </c>
      <c r="AN228" s="53" t="str">
        <f>IF(AND(Table1[[#This Row],[Completed Date]]&gt;="07/01/2020"+0,Table1[[#This Row],[Completed Date]]&lt;="6/30/2021"+0),"FY 20-21",IF(AND(Table1[[#This Row],[Completed Date]]&gt;="07/01/2019"+0,Table1[[#This Row],[Completed Date]]&lt;="6/30/2020"+0),"FY 19-20",""))</f>
        <v/>
      </c>
      <c r="AO228" s="116" t="str">
        <f>IFERROR(FIND("R",Table1[[#This Row],[FS_Priority]]),"")</f>
        <v/>
      </c>
    </row>
    <row r="229" spans="1:41" hidden="1" x14ac:dyDescent="0.25">
      <c r="A229" s="48" t="s">
        <v>78</v>
      </c>
      <c r="B229" s="48" t="s">
        <v>78</v>
      </c>
      <c r="C229" s="48" t="s">
        <v>179</v>
      </c>
      <c r="D229" s="48" t="b">
        <v>0</v>
      </c>
      <c r="E229" s="48" t="s">
        <v>3371</v>
      </c>
      <c r="F229" s="48" t="s">
        <v>79</v>
      </c>
      <c r="G229" s="48" t="s">
        <v>4080</v>
      </c>
      <c r="H229" s="48" t="s">
        <v>254</v>
      </c>
      <c r="I229" s="48" t="s">
        <v>179</v>
      </c>
      <c r="J229" s="48" t="s">
        <v>4081</v>
      </c>
      <c r="K229" s="48" t="s">
        <v>48</v>
      </c>
      <c r="L229" s="48" t="s">
        <v>28</v>
      </c>
      <c r="M229" s="48" t="s">
        <v>28</v>
      </c>
      <c r="N229" s="48" t="s">
        <v>179</v>
      </c>
      <c r="O229" s="48" t="s">
        <v>253</v>
      </c>
      <c r="P229" s="48">
        <v>12</v>
      </c>
      <c r="Q229" s="48" t="s">
        <v>179</v>
      </c>
      <c r="R229" s="48" t="s">
        <v>179</v>
      </c>
      <c r="S229" s="48" t="b">
        <v>0</v>
      </c>
      <c r="T229" s="48">
        <v>8837000</v>
      </c>
      <c r="U229" s="181"/>
      <c r="V229" s="181">
        <v>42402</v>
      </c>
      <c r="W229" s="48" t="s">
        <v>27</v>
      </c>
      <c r="X229" s="48">
        <v>44197</v>
      </c>
      <c r="Y229" s="48">
        <v>45139</v>
      </c>
      <c r="Z229" s="48" t="s">
        <v>179</v>
      </c>
      <c r="AA229" s="48"/>
      <c r="AB229" s="48"/>
      <c r="AC229" s="48" t="s">
        <v>179</v>
      </c>
      <c r="AD229" s="48"/>
      <c r="AE229" s="48" t="s">
        <v>179</v>
      </c>
      <c r="AF229" s="48" t="s">
        <v>179</v>
      </c>
      <c r="AG229" s="48" t="s">
        <v>179</v>
      </c>
      <c r="AH229" s="192"/>
      <c r="AI229" s="200" t="s">
        <v>179</v>
      </c>
      <c r="AJ229" s="167" t="str">
        <f t="shared" si="3"/>
        <v>PD&amp;C</v>
      </c>
      <c r="AK229" s="115" t="b">
        <f>ISNUMBER(SEARCH("IRT",Table1[[#This Row],[Current_Status]]))</f>
        <v>0</v>
      </c>
      <c r="AL229" s="116">
        <f>YEAR(Table1[[#This Row],[Project_Initiated]])</f>
        <v>2016</v>
      </c>
      <c r="AM229" s="53">
        <v>44166</v>
      </c>
      <c r="AN229" s="53" t="str">
        <f>IF(AND(Table1[[#This Row],[Completed Date]]&gt;="07/01/2020"+0,Table1[[#This Row],[Completed Date]]&lt;="6/30/2021"+0),"FY 20-21",IF(AND(Table1[[#This Row],[Completed Date]]&gt;="07/01/2019"+0,Table1[[#This Row],[Completed Date]]&lt;="6/30/2020"+0),"FY 19-20",""))</f>
        <v/>
      </c>
      <c r="AO229" s="116" t="str">
        <f>IFERROR(FIND("R",Table1[[#This Row],[FS_Priority]]),"")</f>
        <v/>
      </c>
    </row>
    <row r="230" spans="1:41" hidden="1" x14ac:dyDescent="0.25">
      <c r="A230" s="48" t="s">
        <v>100</v>
      </c>
      <c r="B230" s="48" t="s">
        <v>100</v>
      </c>
      <c r="C230" s="48" t="s">
        <v>179</v>
      </c>
      <c r="D230" s="48" t="b">
        <v>0</v>
      </c>
      <c r="E230" s="48" t="s">
        <v>155</v>
      </c>
      <c r="F230" s="48" t="s">
        <v>3877</v>
      </c>
      <c r="G230" s="48" t="s">
        <v>4091</v>
      </c>
      <c r="H230" s="48" t="s">
        <v>334</v>
      </c>
      <c r="I230" s="48" t="s">
        <v>179</v>
      </c>
      <c r="J230" s="48" t="s">
        <v>2888</v>
      </c>
      <c r="K230" s="48" t="s">
        <v>29</v>
      </c>
      <c r="L230" s="48" t="s">
        <v>331</v>
      </c>
      <c r="M230" s="48" t="s">
        <v>2968</v>
      </c>
      <c r="N230" s="48" t="s">
        <v>179</v>
      </c>
      <c r="O230" s="48" t="s">
        <v>99</v>
      </c>
      <c r="P230" s="48">
        <v>30</v>
      </c>
      <c r="Q230" s="48" t="s">
        <v>179</v>
      </c>
      <c r="R230" s="48" t="s">
        <v>179</v>
      </c>
      <c r="S230" s="48" t="b">
        <v>0</v>
      </c>
      <c r="T230" s="48">
        <v>110000</v>
      </c>
      <c r="U230" s="181"/>
      <c r="V230" s="181">
        <v>42480</v>
      </c>
      <c r="W230" s="48" t="s">
        <v>3545</v>
      </c>
      <c r="X230" s="48"/>
      <c r="Y230" s="48"/>
      <c r="Z230" s="48" t="s">
        <v>179</v>
      </c>
      <c r="AA230" s="48"/>
      <c r="AB230" s="48"/>
      <c r="AC230" s="48" t="s">
        <v>179</v>
      </c>
      <c r="AD230" s="48"/>
      <c r="AE230" s="48" t="s">
        <v>179</v>
      </c>
      <c r="AF230" s="48" t="s">
        <v>179</v>
      </c>
      <c r="AG230" s="48" t="s">
        <v>179</v>
      </c>
      <c r="AH230" s="192"/>
      <c r="AI230" s="200" t="s">
        <v>179</v>
      </c>
      <c r="AJ230" s="167" t="str">
        <f t="shared" si="3"/>
        <v>PD&amp;C</v>
      </c>
      <c r="AK230" s="115" t="b">
        <f>ISNUMBER(SEARCH("IRT",Table1[[#This Row],[Current_Status]]))</f>
        <v>0</v>
      </c>
      <c r="AL230" s="116">
        <f>YEAR(Table1[[#This Row],[Project_Initiated]])</f>
        <v>2016</v>
      </c>
      <c r="AM230" s="53">
        <v>44166</v>
      </c>
      <c r="AN230" s="53" t="str">
        <f>IF(AND(Table1[[#This Row],[Completed Date]]&gt;="07/01/2020"+0,Table1[[#This Row],[Completed Date]]&lt;="6/30/2021"+0),"FY 20-21",IF(AND(Table1[[#This Row],[Completed Date]]&gt;="07/01/2019"+0,Table1[[#This Row],[Completed Date]]&lt;="6/30/2020"+0),"FY 19-20",""))</f>
        <v/>
      </c>
      <c r="AO230" s="116" t="str">
        <f>IFERROR(FIND("R",Table1[[#This Row],[FS_Priority]]),"")</f>
        <v/>
      </c>
    </row>
    <row r="231" spans="1:41" hidden="1" x14ac:dyDescent="0.25">
      <c r="A231" s="48" t="s">
        <v>109</v>
      </c>
      <c r="B231" s="48" t="s">
        <v>109</v>
      </c>
      <c r="C231" s="48" t="s">
        <v>179</v>
      </c>
      <c r="D231" s="48" t="b">
        <v>0</v>
      </c>
      <c r="E231" s="48" t="s">
        <v>379</v>
      </c>
      <c r="F231" s="48" t="s">
        <v>110</v>
      </c>
      <c r="G231" s="48" t="s">
        <v>111</v>
      </c>
      <c r="H231" s="48" t="s">
        <v>346</v>
      </c>
      <c r="I231" s="48" t="s">
        <v>179</v>
      </c>
      <c r="J231" s="48" t="s">
        <v>2888</v>
      </c>
      <c r="K231" s="48" t="s">
        <v>2578</v>
      </c>
      <c r="L231" s="48" t="s">
        <v>2983</v>
      </c>
      <c r="M231" s="48" t="s">
        <v>2983</v>
      </c>
      <c r="N231" s="48" t="s">
        <v>179</v>
      </c>
      <c r="O231" s="48" t="s">
        <v>99</v>
      </c>
      <c r="P231" s="48">
        <v>2</v>
      </c>
      <c r="Q231" s="48" t="s">
        <v>179</v>
      </c>
      <c r="R231" s="48" t="s">
        <v>179</v>
      </c>
      <c r="S231" s="48" t="b">
        <v>0</v>
      </c>
      <c r="T231" s="48">
        <v>22000</v>
      </c>
      <c r="U231" s="181"/>
      <c r="V231" s="181">
        <v>42502</v>
      </c>
      <c r="W231" s="48" t="s">
        <v>4067</v>
      </c>
      <c r="X231" s="48"/>
      <c r="Y231" s="48"/>
      <c r="Z231" s="48" t="s">
        <v>179</v>
      </c>
      <c r="AA231" s="48"/>
      <c r="AB231" s="48"/>
      <c r="AC231" s="48" t="s">
        <v>179</v>
      </c>
      <c r="AD231" s="48"/>
      <c r="AE231" s="48" t="s">
        <v>179</v>
      </c>
      <c r="AF231" s="48" t="s">
        <v>179</v>
      </c>
      <c r="AG231" s="48" t="s">
        <v>179</v>
      </c>
      <c r="AH231" s="192"/>
      <c r="AI231" s="200" t="s">
        <v>179</v>
      </c>
      <c r="AJ231" s="167" t="str">
        <f t="shared" si="3"/>
        <v>PD&amp;C</v>
      </c>
      <c r="AK231" s="115" t="b">
        <f>ISNUMBER(SEARCH("IRT",Table1[[#This Row],[Current_Status]]))</f>
        <v>0</v>
      </c>
      <c r="AL231" s="116">
        <f>YEAR(Table1[[#This Row],[Project_Initiated]])</f>
        <v>2016</v>
      </c>
      <c r="AM231" s="53">
        <v>44166</v>
      </c>
      <c r="AN231" s="53" t="str">
        <f>IF(AND(Table1[[#This Row],[Completed Date]]&gt;="07/01/2020"+0,Table1[[#This Row],[Completed Date]]&lt;="6/30/2021"+0),"FY 20-21",IF(AND(Table1[[#This Row],[Completed Date]]&gt;="07/01/2019"+0,Table1[[#This Row],[Completed Date]]&lt;="6/30/2020"+0),"FY 19-20",""))</f>
        <v/>
      </c>
      <c r="AO231" s="116" t="str">
        <f>IFERROR(FIND("R",Table1[[#This Row],[FS_Priority]]),"")</f>
        <v/>
      </c>
    </row>
    <row r="232" spans="1:41" hidden="1" x14ac:dyDescent="0.25">
      <c r="A232" s="48" t="s">
        <v>415</v>
      </c>
      <c r="B232" s="48" t="s">
        <v>415</v>
      </c>
      <c r="C232" s="48" t="s">
        <v>179</v>
      </c>
      <c r="D232" s="48" t="b">
        <v>0</v>
      </c>
      <c r="E232" s="48" t="s">
        <v>155</v>
      </c>
      <c r="F232" s="48" t="s">
        <v>416</v>
      </c>
      <c r="G232" s="48" t="s">
        <v>417</v>
      </c>
      <c r="H232" s="48" t="s">
        <v>179</v>
      </c>
      <c r="I232" s="48" t="s">
        <v>179</v>
      </c>
      <c r="J232" s="48" t="s">
        <v>3997</v>
      </c>
      <c r="K232" s="48" t="s">
        <v>29</v>
      </c>
      <c r="L232" s="48" t="s">
        <v>331</v>
      </c>
      <c r="M232" s="48" t="s">
        <v>419</v>
      </c>
      <c r="N232" s="48" t="s">
        <v>179</v>
      </c>
      <c r="O232" s="48" t="s">
        <v>419</v>
      </c>
      <c r="P232" s="48">
        <v>99</v>
      </c>
      <c r="Q232" s="48" t="s">
        <v>179</v>
      </c>
      <c r="R232" s="48" t="s">
        <v>179</v>
      </c>
      <c r="S232" s="48" t="b">
        <v>0</v>
      </c>
      <c r="T232" s="48">
        <v>0</v>
      </c>
      <c r="U232" s="181"/>
      <c r="V232" s="181"/>
      <c r="W232" s="48" t="s">
        <v>3847</v>
      </c>
      <c r="X232" s="48">
        <v>44197</v>
      </c>
      <c r="Y232" s="48">
        <v>44317</v>
      </c>
      <c r="Z232" s="48" t="s">
        <v>179</v>
      </c>
      <c r="AA232" s="48"/>
      <c r="AB232" s="48"/>
      <c r="AC232" s="48" t="s">
        <v>179</v>
      </c>
      <c r="AD232" s="48"/>
      <c r="AE232" s="48" t="s">
        <v>179</v>
      </c>
      <c r="AF232" s="48" t="s">
        <v>179</v>
      </c>
      <c r="AG232" s="48" t="s">
        <v>179</v>
      </c>
      <c r="AH232" s="192"/>
      <c r="AI232" s="200" t="s">
        <v>179</v>
      </c>
      <c r="AJ232" s="167" t="str">
        <f t="shared" si="3"/>
        <v>PD&amp;C</v>
      </c>
      <c r="AK232" s="115" t="b">
        <f>ISNUMBER(SEARCH("IRT",Table1[[#This Row],[Current_Status]]))</f>
        <v>0</v>
      </c>
      <c r="AL232" s="116">
        <f>YEAR(Table1[[#This Row],[Project_Initiated]])</f>
        <v>1900</v>
      </c>
      <c r="AM232" s="53">
        <v>44166</v>
      </c>
      <c r="AN232" s="53" t="str">
        <f>IF(AND(Table1[[#This Row],[Completed Date]]&gt;="07/01/2020"+0,Table1[[#This Row],[Completed Date]]&lt;="6/30/2021"+0),"FY 20-21",IF(AND(Table1[[#This Row],[Completed Date]]&gt;="07/01/2019"+0,Table1[[#This Row],[Completed Date]]&lt;="6/30/2020"+0),"FY 19-20",""))</f>
        <v/>
      </c>
      <c r="AO232" s="116" t="str">
        <f>IFERROR(FIND("R",Table1[[#This Row],[FS_Priority]]),"")</f>
        <v/>
      </c>
    </row>
    <row r="233" spans="1:41" hidden="1" x14ac:dyDescent="0.25">
      <c r="A233" s="48" t="s">
        <v>70</v>
      </c>
      <c r="B233" s="48" t="s">
        <v>70</v>
      </c>
      <c r="C233" s="48" t="s">
        <v>179</v>
      </c>
      <c r="D233" s="48" t="b">
        <v>0</v>
      </c>
      <c r="E233" s="48" t="s">
        <v>3371</v>
      </c>
      <c r="F233" s="48" t="s">
        <v>71</v>
      </c>
      <c r="G233" s="48" t="s">
        <v>3037</v>
      </c>
      <c r="H233" s="48" t="s">
        <v>179</v>
      </c>
      <c r="I233" s="48" t="s">
        <v>179</v>
      </c>
      <c r="J233" s="48" t="s">
        <v>3986</v>
      </c>
      <c r="K233" s="48" t="s">
        <v>48</v>
      </c>
      <c r="L233" s="48" t="s">
        <v>28</v>
      </c>
      <c r="M233" s="48" t="s">
        <v>2859</v>
      </c>
      <c r="N233" s="48" t="s">
        <v>179</v>
      </c>
      <c r="O233" s="48" t="s">
        <v>253</v>
      </c>
      <c r="P233" s="48">
        <v>6</v>
      </c>
      <c r="Q233" s="48" t="s">
        <v>179</v>
      </c>
      <c r="R233" s="48" t="s">
        <v>179</v>
      </c>
      <c r="S233" s="48" t="b">
        <v>0</v>
      </c>
      <c r="T233" s="48">
        <v>25000000</v>
      </c>
      <c r="U233" s="181"/>
      <c r="V233" s="181">
        <v>42515</v>
      </c>
      <c r="W233" s="48" t="s">
        <v>4129</v>
      </c>
      <c r="X233" s="48">
        <v>43617</v>
      </c>
      <c r="Y233" s="48">
        <v>44157</v>
      </c>
      <c r="Z233" s="48" t="s">
        <v>179</v>
      </c>
      <c r="AA233" s="48"/>
      <c r="AB233" s="48"/>
      <c r="AC233" s="48" t="s">
        <v>179</v>
      </c>
      <c r="AD233" s="48"/>
      <c r="AE233" s="48" t="s">
        <v>179</v>
      </c>
      <c r="AF233" s="48" t="s">
        <v>179</v>
      </c>
      <c r="AG233" s="48" t="s">
        <v>179</v>
      </c>
      <c r="AH233" s="192"/>
      <c r="AI233" s="200" t="s">
        <v>179</v>
      </c>
      <c r="AJ233" s="167" t="str">
        <f t="shared" si="3"/>
        <v>PD&amp;C</v>
      </c>
      <c r="AK233" s="115" t="b">
        <f>ISNUMBER(SEARCH("IRT",Table1[[#This Row],[Current_Status]]))</f>
        <v>0</v>
      </c>
      <c r="AL233" s="116">
        <f>YEAR(Table1[[#This Row],[Project_Initiated]])</f>
        <v>2016</v>
      </c>
      <c r="AM233" s="53">
        <v>44166</v>
      </c>
      <c r="AN233" s="53" t="str">
        <f>IF(AND(Table1[[#This Row],[Completed Date]]&gt;="07/01/2020"+0,Table1[[#This Row],[Completed Date]]&lt;="6/30/2021"+0),"FY 20-21",IF(AND(Table1[[#This Row],[Completed Date]]&gt;="07/01/2019"+0,Table1[[#This Row],[Completed Date]]&lt;="6/30/2020"+0),"FY 19-20",""))</f>
        <v/>
      </c>
      <c r="AO233" s="116" t="str">
        <f>IFERROR(FIND("R",Table1[[#This Row],[FS_Priority]]),"")</f>
        <v/>
      </c>
    </row>
    <row r="234" spans="1:41" hidden="1" x14ac:dyDescent="0.25">
      <c r="A234" s="48" t="s">
        <v>84</v>
      </c>
      <c r="B234" s="48" t="s">
        <v>84</v>
      </c>
      <c r="C234" s="48" t="s">
        <v>179</v>
      </c>
      <c r="D234" s="48" t="b">
        <v>0</v>
      </c>
      <c r="E234" s="48" t="s">
        <v>155</v>
      </c>
      <c r="F234" s="48" t="s">
        <v>3835</v>
      </c>
      <c r="G234" s="48" t="s">
        <v>85</v>
      </c>
      <c r="H234" s="48" t="s">
        <v>179</v>
      </c>
      <c r="I234" s="48" t="s">
        <v>179</v>
      </c>
      <c r="J234" s="48" t="s">
        <v>2860</v>
      </c>
      <c r="K234" s="48" t="s">
        <v>29</v>
      </c>
      <c r="L234" s="48" t="s">
        <v>331</v>
      </c>
      <c r="M234" s="48" t="s">
        <v>2993</v>
      </c>
      <c r="N234" s="48" t="s">
        <v>179</v>
      </c>
      <c r="O234" s="48" t="s">
        <v>235</v>
      </c>
      <c r="P234" s="48">
        <v>99</v>
      </c>
      <c r="Q234" s="48" t="s">
        <v>179</v>
      </c>
      <c r="R234" s="48" t="s">
        <v>179</v>
      </c>
      <c r="S234" s="48" t="b">
        <v>0</v>
      </c>
      <c r="T234" s="48">
        <v>4146146.55</v>
      </c>
      <c r="U234" s="181"/>
      <c r="V234" s="181">
        <v>42669</v>
      </c>
      <c r="W234" s="48" t="s">
        <v>30</v>
      </c>
      <c r="X234" s="48">
        <v>43647</v>
      </c>
      <c r="Y234" s="48">
        <v>44409</v>
      </c>
      <c r="Z234" s="48" t="s">
        <v>179</v>
      </c>
      <c r="AA234" s="48"/>
      <c r="AB234" s="48"/>
      <c r="AC234" s="48" t="s">
        <v>179</v>
      </c>
      <c r="AD234" s="48"/>
      <c r="AE234" s="48" t="s">
        <v>179</v>
      </c>
      <c r="AF234" s="48" t="s">
        <v>179</v>
      </c>
      <c r="AG234" s="48" t="s">
        <v>179</v>
      </c>
      <c r="AH234" s="192"/>
      <c r="AI234" s="200" t="s">
        <v>179</v>
      </c>
      <c r="AJ234" s="167" t="str">
        <f t="shared" si="3"/>
        <v>PD&amp;C</v>
      </c>
      <c r="AK234" s="115" t="b">
        <f>ISNUMBER(SEARCH("IRT",Table1[[#This Row],[Current_Status]]))</f>
        <v>0</v>
      </c>
      <c r="AL234" s="116">
        <f>YEAR(Table1[[#This Row],[Project_Initiated]])</f>
        <v>2016</v>
      </c>
      <c r="AM234" s="53">
        <v>44166</v>
      </c>
      <c r="AN234" s="53" t="str">
        <f>IF(AND(Table1[[#This Row],[Completed Date]]&gt;="07/01/2020"+0,Table1[[#This Row],[Completed Date]]&lt;="6/30/2021"+0),"FY 20-21",IF(AND(Table1[[#This Row],[Completed Date]]&gt;="07/01/2019"+0,Table1[[#This Row],[Completed Date]]&lt;="6/30/2020"+0),"FY 19-20",""))</f>
        <v/>
      </c>
      <c r="AO234" s="116" t="str">
        <f>IFERROR(FIND("R",Table1[[#This Row],[FS_Priority]]),"")</f>
        <v/>
      </c>
    </row>
    <row r="235" spans="1:41" hidden="1" x14ac:dyDescent="0.25">
      <c r="A235" s="48" t="s">
        <v>2626</v>
      </c>
      <c r="B235" s="48" t="s">
        <v>2626</v>
      </c>
      <c r="C235" s="48" t="s">
        <v>179</v>
      </c>
      <c r="D235" s="48" t="b">
        <v>0</v>
      </c>
      <c r="E235" s="48" t="s">
        <v>3385</v>
      </c>
      <c r="F235" s="48" t="s">
        <v>4058</v>
      </c>
      <c r="G235" s="48" t="s">
        <v>2866</v>
      </c>
      <c r="H235" s="48" t="s">
        <v>236</v>
      </c>
      <c r="I235" s="48" t="s">
        <v>179</v>
      </c>
      <c r="J235" s="48" t="s">
        <v>2888</v>
      </c>
      <c r="K235" s="48" t="s">
        <v>2847</v>
      </c>
      <c r="L235" s="48" t="s">
        <v>2477</v>
      </c>
      <c r="M235" s="48" t="s">
        <v>2849</v>
      </c>
      <c r="N235" s="48" t="s">
        <v>179</v>
      </c>
      <c r="O235" s="48" t="s">
        <v>2856</v>
      </c>
      <c r="P235" s="48">
        <v>25</v>
      </c>
      <c r="Q235" s="48" t="s">
        <v>179</v>
      </c>
      <c r="R235" s="48" t="s">
        <v>179</v>
      </c>
      <c r="S235" s="48" t="b">
        <v>0</v>
      </c>
      <c r="T235" s="48"/>
      <c r="U235" s="181"/>
      <c r="V235" s="181">
        <v>42653</v>
      </c>
      <c r="W235" s="48" t="s">
        <v>4092</v>
      </c>
      <c r="X235" s="48"/>
      <c r="Y235" s="48"/>
      <c r="Z235" s="48" t="s">
        <v>179</v>
      </c>
      <c r="AA235" s="48"/>
      <c r="AB235" s="48"/>
      <c r="AC235" s="48" t="s">
        <v>179</v>
      </c>
      <c r="AD235" s="48"/>
      <c r="AE235" s="48" t="s">
        <v>179</v>
      </c>
      <c r="AF235" s="48" t="s">
        <v>179</v>
      </c>
      <c r="AG235" s="48" t="s">
        <v>179</v>
      </c>
      <c r="AH235" s="192"/>
      <c r="AI235" s="200" t="s">
        <v>179</v>
      </c>
      <c r="AJ235" s="167" t="str">
        <f t="shared" si="3"/>
        <v>PD&amp;C</v>
      </c>
      <c r="AK235" s="115" t="b">
        <f>ISNUMBER(SEARCH("IRT",Table1[[#This Row],[Current_Status]]))</f>
        <v>0</v>
      </c>
      <c r="AL235" s="116">
        <f>YEAR(Table1[[#This Row],[Project_Initiated]])</f>
        <v>2016</v>
      </c>
      <c r="AM235" s="53">
        <v>44166</v>
      </c>
      <c r="AN235" s="53" t="str">
        <f>IF(AND(Table1[[#This Row],[Completed Date]]&gt;="07/01/2020"+0,Table1[[#This Row],[Completed Date]]&lt;="6/30/2021"+0),"FY 20-21",IF(AND(Table1[[#This Row],[Completed Date]]&gt;="07/01/2019"+0,Table1[[#This Row],[Completed Date]]&lt;="6/30/2020"+0),"FY 19-20",""))</f>
        <v/>
      </c>
      <c r="AO235" s="116" t="str">
        <f>IFERROR(FIND("R",Table1[[#This Row],[FS_Priority]]),"")</f>
        <v/>
      </c>
    </row>
    <row r="236" spans="1:41" hidden="1" x14ac:dyDescent="0.25">
      <c r="A236" s="48" t="s">
        <v>62</v>
      </c>
      <c r="B236" s="48" t="s">
        <v>62</v>
      </c>
      <c r="C236" s="48" t="s">
        <v>179</v>
      </c>
      <c r="D236" s="48" t="b">
        <v>0</v>
      </c>
      <c r="E236" s="48" t="s">
        <v>3371</v>
      </c>
      <c r="F236" s="48" t="s">
        <v>3460</v>
      </c>
      <c r="G236" s="48" t="s">
        <v>2886</v>
      </c>
      <c r="H236" s="48" t="s">
        <v>179</v>
      </c>
      <c r="I236" s="48" t="s">
        <v>179</v>
      </c>
      <c r="J236" s="48" t="s">
        <v>2857</v>
      </c>
      <c r="K236" s="48" t="s">
        <v>48</v>
      </c>
      <c r="L236" s="48" t="s">
        <v>28</v>
      </c>
      <c r="M236" s="48" t="s">
        <v>2887</v>
      </c>
      <c r="N236" s="48" t="s">
        <v>179</v>
      </c>
      <c r="O236" s="48" t="s">
        <v>2856</v>
      </c>
      <c r="P236" s="48">
        <v>99</v>
      </c>
      <c r="Q236" s="48" t="s">
        <v>179</v>
      </c>
      <c r="R236" s="48" t="s">
        <v>179</v>
      </c>
      <c r="S236" s="48" t="b">
        <v>0</v>
      </c>
      <c r="T236" s="48">
        <v>15690389.32</v>
      </c>
      <c r="U236" s="181"/>
      <c r="V236" s="181">
        <v>42720</v>
      </c>
      <c r="W236" s="48" t="s">
        <v>41</v>
      </c>
      <c r="X236" s="48">
        <v>44287</v>
      </c>
      <c r="Y236" s="48">
        <v>44470</v>
      </c>
      <c r="Z236" s="48" t="s">
        <v>179</v>
      </c>
      <c r="AA236" s="48"/>
      <c r="AB236" s="48"/>
      <c r="AC236" s="48" t="s">
        <v>179</v>
      </c>
      <c r="AD236" s="48"/>
      <c r="AE236" s="48" t="s">
        <v>179</v>
      </c>
      <c r="AF236" s="48" t="s">
        <v>179</v>
      </c>
      <c r="AG236" s="48" t="s">
        <v>179</v>
      </c>
      <c r="AH236" s="192"/>
      <c r="AI236" s="200" t="s">
        <v>179</v>
      </c>
      <c r="AJ236" s="167" t="str">
        <f t="shared" si="3"/>
        <v>PD&amp;C</v>
      </c>
      <c r="AK236" s="115" t="b">
        <f>ISNUMBER(SEARCH("IRT",Table1[[#This Row],[Current_Status]]))</f>
        <v>0</v>
      </c>
      <c r="AL236" s="116">
        <f>YEAR(Table1[[#This Row],[Project_Initiated]])</f>
        <v>2016</v>
      </c>
      <c r="AM236" s="53">
        <v>44166</v>
      </c>
      <c r="AN236" s="53" t="str">
        <f>IF(AND(Table1[[#This Row],[Completed Date]]&gt;="07/01/2020"+0,Table1[[#This Row],[Completed Date]]&lt;="6/30/2021"+0),"FY 20-21",IF(AND(Table1[[#This Row],[Completed Date]]&gt;="07/01/2019"+0,Table1[[#This Row],[Completed Date]]&lt;="6/30/2020"+0),"FY 19-20",""))</f>
        <v/>
      </c>
      <c r="AO236" s="116" t="str">
        <f>IFERROR(FIND("R",Table1[[#This Row],[FS_Priority]]),"")</f>
        <v/>
      </c>
    </row>
    <row r="237" spans="1:41" hidden="1" x14ac:dyDescent="0.25">
      <c r="A237" s="48" t="s">
        <v>63</v>
      </c>
      <c r="B237" s="48" t="s">
        <v>63</v>
      </c>
      <c r="C237" s="48" t="s">
        <v>179</v>
      </c>
      <c r="D237" s="48" t="b">
        <v>0</v>
      </c>
      <c r="E237" s="48" t="s">
        <v>3371</v>
      </c>
      <c r="F237" s="48" t="s">
        <v>64</v>
      </c>
      <c r="G237" s="48" t="s">
        <v>4072</v>
      </c>
      <c r="H237" s="48" t="s">
        <v>179</v>
      </c>
      <c r="I237" s="48" t="s">
        <v>179</v>
      </c>
      <c r="J237" s="48" t="s">
        <v>41</v>
      </c>
      <c r="K237" s="48" t="s">
        <v>48</v>
      </c>
      <c r="L237" s="48" t="s">
        <v>28</v>
      </c>
      <c r="M237" s="48" t="s">
        <v>65</v>
      </c>
      <c r="N237" s="48" t="s">
        <v>179</v>
      </c>
      <c r="O237" s="48" t="s">
        <v>97</v>
      </c>
      <c r="P237" s="48">
        <v>4</v>
      </c>
      <c r="Q237" s="48" t="s">
        <v>179</v>
      </c>
      <c r="R237" s="48" t="s">
        <v>179</v>
      </c>
      <c r="S237" s="48" t="b">
        <v>0</v>
      </c>
      <c r="T237" s="48">
        <v>10000000</v>
      </c>
      <c r="U237" s="181"/>
      <c r="V237" s="181">
        <v>42725</v>
      </c>
      <c r="W237" s="48" t="s">
        <v>4135</v>
      </c>
      <c r="X237" s="48">
        <v>44166</v>
      </c>
      <c r="Y237" s="48">
        <v>44228</v>
      </c>
      <c r="Z237" s="48" t="s">
        <v>179</v>
      </c>
      <c r="AA237" s="48"/>
      <c r="AB237" s="48"/>
      <c r="AC237" s="48" t="s">
        <v>179</v>
      </c>
      <c r="AD237" s="48"/>
      <c r="AE237" s="48" t="s">
        <v>179</v>
      </c>
      <c r="AF237" s="48" t="s">
        <v>179</v>
      </c>
      <c r="AG237" s="48" t="s">
        <v>179</v>
      </c>
      <c r="AH237" s="192"/>
      <c r="AI237" s="200" t="s">
        <v>179</v>
      </c>
      <c r="AJ237" s="167" t="str">
        <f t="shared" si="3"/>
        <v>PD&amp;C</v>
      </c>
      <c r="AK237" s="115" t="b">
        <f>ISNUMBER(SEARCH("IRT",Table1[[#This Row],[Current_Status]]))</f>
        <v>0</v>
      </c>
      <c r="AL237" s="116">
        <f>YEAR(Table1[[#This Row],[Project_Initiated]])</f>
        <v>2016</v>
      </c>
      <c r="AM237" s="53">
        <v>44166</v>
      </c>
      <c r="AN237" s="53" t="str">
        <f>IF(AND(Table1[[#This Row],[Completed Date]]&gt;="07/01/2020"+0,Table1[[#This Row],[Completed Date]]&lt;="6/30/2021"+0),"FY 20-21",IF(AND(Table1[[#This Row],[Completed Date]]&gt;="07/01/2019"+0,Table1[[#This Row],[Completed Date]]&lt;="6/30/2020"+0),"FY 19-20",""))</f>
        <v/>
      </c>
      <c r="AO237" s="116" t="str">
        <f>IFERROR(FIND("R",Table1[[#This Row],[FS_Priority]]),"")</f>
        <v/>
      </c>
    </row>
    <row r="238" spans="1:41" hidden="1" x14ac:dyDescent="0.25">
      <c r="A238" s="48" t="s">
        <v>96</v>
      </c>
      <c r="B238" s="48" t="s">
        <v>96</v>
      </c>
      <c r="C238" s="48" t="s">
        <v>179</v>
      </c>
      <c r="D238" s="48" t="b">
        <v>0</v>
      </c>
      <c r="E238" s="48" t="s">
        <v>155</v>
      </c>
      <c r="F238" s="48" t="s">
        <v>4136</v>
      </c>
      <c r="G238" s="48" t="s">
        <v>4137</v>
      </c>
      <c r="H238" s="48" t="s">
        <v>179</v>
      </c>
      <c r="I238" s="48" t="s">
        <v>179</v>
      </c>
      <c r="J238" s="48" t="s">
        <v>2511</v>
      </c>
      <c r="K238" s="48" t="s">
        <v>29</v>
      </c>
      <c r="L238" s="48" t="s">
        <v>331</v>
      </c>
      <c r="M238" s="48" t="s">
        <v>2966</v>
      </c>
      <c r="N238" s="48" t="s">
        <v>179</v>
      </c>
      <c r="O238" s="48" t="s">
        <v>2856</v>
      </c>
      <c r="P238" s="48">
        <v>12</v>
      </c>
      <c r="Q238" s="48" t="s">
        <v>179</v>
      </c>
      <c r="R238" s="48" t="s">
        <v>179</v>
      </c>
      <c r="S238" s="48" t="b">
        <v>0</v>
      </c>
      <c r="T238" s="48">
        <v>703750</v>
      </c>
      <c r="U238" s="181"/>
      <c r="V238" s="181">
        <v>42837</v>
      </c>
      <c r="W238" s="48" t="s">
        <v>30</v>
      </c>
      <c r="X238" s="48">
        <v>44013</v>
      </c>
      <c r="Y238" s="48">
        <v>44166</v>
      </c>
      <c r="Z238" s="48" t="s">
        <v>179</v>
      </c>
      <c r="AA238" s="48"/>
      <c r="AB238" s="48"/>
      <c r="AC238" s="48" t="s">
        <v>179</v>
      </c>
      <c r="AD238" s="48"/>
      <c r="AE238" s="48" t="s">
        <v>179</v>
      </c>
      <c r="AF238" s="48" t="s">
        <v>179</v>
      </c>
      <c r="AG238" s="48" t="s">
        <v>179</v>
      </c>
      <c r="AH238" s="192"/>
      <c r="AI238" s="200" t="s">
        <v>179</v>
      </c>
      <c r="AJ238" s="167" t="str">
        <f t="shared" si="3"/>
        <v>PD&amp;C</v>
      </c>
      <c r="AK238" s="115" t="b">
        <f>ISNUMBER(SEARCH("IRT",Table1[[#This Row],[Current_Status]]))</f>
        <v>0</v>
      </c>
      <c r="AL238" s="116">
        <f>YEAR(Table1[[#This Row],[Project_Initiated]])</f>
        <v>2017</v>
      </c>
      <c r="AM238" s="53">
        <v>44166</v>
      </c>
      <c r="AN238" s="53" t="str">
        <f>IF(AND(Table1[[#This Row],[Completed Date]]&gt;="07/01/2020"+0,Table1[[#This Row],[Completed Date]]&lt;="6/30/2021"+0),"FY 20-21",IF(AND(Table1[[#This Row],[Completed Date]]&gt;="07/01/2019"+0,Table1[[#This Row],[Completed Date]]&lt;="6/30/2020"+0),"FY 19-20",""))</f>
        <v/>
      </c>
      <c r="AO238" s="116" t="str">
        <f>IFERROR(FIND("R",Table1[[#This Row],[FS_Priority]]),"")</f>
        <v/>
      </c>
    </row>
    <row r="239" spans="1:41" hidden="1" x14ac:dyDescent="0.25">
      <c r="A239" s="48" t="s">
        <v>88</v>
      </c>
      <c r="B239" s="48" t="s">
        <v>88</v>
      </c>
      <c r="C239" s="48" t="s">
        <v>179</v>
      </c>
      <c r="D239" s="48" t="b">
        <v>0</v>
      </c>
      <c r="E239" s="48" t="s">
        <v>86</v>
      </c>
      <c r="F239" s="48" t="s">
        <v>89</v>
      </c>
      <c r="G239" s="48" t="s">
        <v>90</v>
      </c>
      <c r="H239" s="48" t="s">
        <v>280</v>
      </c>
      <c r="I239" s="48" t="s">
        <v>179</v>
      </c>
      <c r="J239" s="48" t="s">
        <v>4061</v>
      </c>
      <c r="K239" s="48" t="s">
        <v>4024</v>
      </c>
      <c r="L239" s="48" t="s">
        <v>257</v>
      </c>
      <c r="M239" s="48" t="s">
        <v>2923</v>
      </c>
      <c r="N239" s="48" t="s">
        <v>179</v>
      </c>
      <c r="O239" s="48" t="s">
        <v>97</v>
      </c>
      <c r="P239" s="48">
        <v>2</v>
      </c>
      <c r="Q239" s="48" t="s">
        <v>179</v>
      </c>
      <c r="R239" s="48" t="s">
        <v>179</v>
      </c>
      <c r="S239" s="48" t="b">
        <v>0</v>
      </c>
      <c r="T239" s="48">
        <v>0</v>
      </c>
      <c r="U239" s="181"/>
      <c r="V239" s="181">
        <v>42886</v>
      </c>
      <c r="W239" s="48" t="s">
        <v>2509</v>
      </c>
      <c r="X239" s="48"/>
      <c r="Y239" s="48"/>
      <c r="Z239" s="48" t="s">
        <v>179</v>
      </c>
      <c r="AA239" s="48"/>
      <c r="AB239" s="48"/>
      <c r="AC239" s="48" t="s">
        <v>179</v>
      </c>
      <c r="AD239" s="48"/>
      <c r="AE239" s="48" t="s">
        <v>179</v>
      </c>
      <c r="AF239" s="48" t="s">
        <v>179</v>
      </c>
      <c r="AG239" s="48" t="s">
        <v>179</v>
      </c>
      <c r="AH239" s="192"/>
      <c r="AI239" s="200" t="s">
        <v>179</v>
      </c>
      <c r="AJ239" s="167" t="str">
        <f t="shared" si="3"/>
        <v>PD&amp;C</v>
      </c>
      <c r="AK239" s="115" t="b">
        <f>ISNUMBER(SEARCH("IRT",Table1[[#This Row],[Current_Status]]))</f>
        <v>0</v>
      </c>
      <c r="AL239" s="116">
        <f>YEAR(Table1[[#This Row],[Project_Initiated]])</f>
        <v>2017</v>
      </c>
      <c r="AM239" s="53">
        <v>44166</v>
      </c>
      <c r="AN239" s="53" t="str">
        <f>IF(AND(Table1[[#This Row],[Completed Date]]&gt;="07/01/2020"+0,Table1[[#This Row],[Completed Date]]&lt;="6/30/2021"+0),"FY 20-21",IF(AND(Table1[[#This Row],[Completed Date]]&gt;="07/01/2019"+0,Table1[[#This Row],[Completed Date]]&lt;="6/30/2020"+0),"FY 19-20",""))</f>
        <v/>
      </c>
      <c r="AO239" s="116" t="str">
        <f>IFERROR(FIND("R",Table1[[#This Row],[FS_Priority]]),"")</f>
        <v/>
      </c>
    </row>
    <row r="240" spans="1:41" hidden="1" x14ac:dyDescent="0.25">
      <c r="A240" s="48" t="s">
        <v>103</v>
      </c>
      <c r="B240" s="48" t="s">
        <v>103</v>
      </c>
      <c r="C240" s="48" t="s">
        <v>179</v>
      </c>
      <c r="D240" s="48" t="b">
        <v>0</v>
      </c>
      <c r="E240" s="48" t="s">
        <v>3385</v>
      </c>
      <c r="F240" s="48" t="s">
        <v>104</v>
      </c>
      <c r="G240" s="48" t="s">
        <v>105</v>
      </c>
      <c r="H240" s="48" t="s">
        <v>227</v>
      </c>
      <c r="I240" s="48" t="s">
        <v>179</v>
      </c>
      <c r="J240" s="48" t="s">
        <v>4062</v>
      </c>
      <c r="K240" s="48" t="s">
        <v>2847</v>
      </c>
      <c r="L240" s="48" t="s">
        <v>2477</v>
      </c>
      <c r="M240" s="48" t="s">
        <v>4010</v>
      </c>
      <c r="N240" s="48" t="s">
        <v>179</v>
      </c>
      <c r="O240" s="48" t="s">
        <v>229</v>
      </c>
      <c r="P240" s="48">
        <v>12</v>
      </c>
      <c r="Q240" s="48" t="s">
        <v>179</v>
      </c>
      <c r="R240" s="48" t="s">
        <v>179</v>
      </c>
      <c r="S240" s="48" t="b">
        <v>0</v>
      </c>
      <c r="T240" s="48">
        <v>3375000</v>
      </c>
      <c r="U240" s="181"/>
      <c r="V240" s="181">
        <v>42823</v>
      </c>
      <c r="W240" s="48" t="s">
        <v>4015</v>
      </c>
      <c r="X240" s="48">
        <v>44197</v>
      </c>
      <c r="Y240" s="48">
        <v>44256</v>
      </c>
      <c r="Z240" s="48" t="s">
        <v>179</v>
      </c>
      <c r="AA240" s="48"/>
      <c r="AB240" s="48"/>
      <c r="AC240" s="48" t="s">
        <v>179</v>
      </c>
      <c r="AD240" s="48"/>
      <c r="AE240" s="48" t="s">
        <v>179</v>
      </c>
      <c r="AF240" s="48" t="s">
        <v>179</v>
      </c>
      <c r="AG240" s="48" t="s">
        <v>179</v>
      </c>
      <c r="AH240" s="192"/>
      <c r="AI240" s="200" t="s">
        <v>179</v>
      </c>
      <c r="AJ240" s="167" t="str">
        <f t="shared" si="3"/>
        <v>PD&amp;C</v>
      </c>
      <c r="AK240" s="115" t="b">
        <f>ISNUMBER(SEARCH("IRT",Table1[[#This Row],[Current_Status]]))</f>
        <v>0</v>
      </c>
      <c r="AL240" s="116">
        <f>YEAR(Table1[[#This Row],[Project_Initiated]])</f>
        <v>2017</v>
      </c>
      <c r="AM240" s="53">
        <v>44166</v>
      </c>
      <c r="AN240" s="53" t="str">
        <f>IF(AND(Table1[[#This Row],[Completed Date]]&gt;="07/01/2020"+0,Table1[[#This Row],[Completed Date]]&lt;="6/30/2021"+0),"FY 20-21",IF(AND(Table1[[#This Row],[Completed Date]]&gt;="07/01/2019"+0,Table1[[#This Row],[Completed Date]]&lt;="6/30/2020"+0),"FY 19-20",""))</f>
        <v/>
      </c>
      <c r="AO240" s="116" t="str">
        <f>IFERROR(FIND("R",Table1[[#This Row],[FS_Priority]]),"")</f>
        <v/>
      </c>
    </row>
    <row r="241" spans="1:41" hidden="1" x14ac:dyDescent="0.25">
      <c r="A241" s="48" t="s">
        <v>76</v>
      </c>
      <c r="B241" s="48" t="s">
        <v>76</v>
      </c>
      <c r="C241" s="48" t="s">
        <v>179</v>
      </c>
      <c r="D241" s="48" t="b">
        <v>0</v>
      </c>
      <c r="E241" s="48" t="s">
        <v>3371</v>
      </c>
      <c r="F241" s="48" t="s">
        <v>77</v>
      </c>
      <c r="G241" s="48" t="s">
        <v>4083</v>
      </c>
      <c r="H241" s="48" t="s">
        <v>179</v>
      </c>
      <c r="I241" s="48" t="s">
        <v>179</v>
      </c>
      <c r="J241" s="48" t="s">
        <v>2860</v>
      </c>
      <c r="K241" s="48" t="s">
        <v>48</v>
      </c>
      <c r="L241" s="48" t="s">
        <v>28</v>
      </c>
      <c r="M241" s="48" t="s">
        <v>2859</v>
      </c>
      <c r="N241" s="48" t="s">
        <v>179</v>
      </c>
      <c r="O241" s="48" t="s">
        <v>157</v>
      </c>
      <c r="P241" s="48">
        <v>11</v>
      </c>
      <c r="Q241" s="48" t="s">
        <v>179</v>
      </c>
      <c r="R241" s="48" t="s">
        <v>179</v>
      </c>
      <c r="S241" s="48" t="b">
        <v>0</v>
      </c>
      <c r="T241" s="48">
        <v>57950000</v>
      </c>
      <c r="U241" s="181"/>
      <c r="V241" s="181">
        <v>42887</v>
      </c>
      <c r="W241" s="48" t="s">
        <v>30</v>
      </c>
      <c r="X241" s="48">
        <v>43770</v>
      </c>
      <c r="Y241" s="48">
        <v>44409</v>
      </c>
      <c r="Z241" s="48" t="s">
        <v>179</v>
      </c>
      <c r="AA241" s="48"/>
      <c r="AB241" s="48"/>
      <c r="AC241" s="48" t="s">
        <v>179</v>
      </c>
      <c r="AD241" s="48"/>
      <c r="AE241" s="48" t="s">
        <v>179</v>
      </c>
      <c r="AF241" s="48" t="s">
        <v>179</v>
      </c>
      <c r="AG241" s="48" t="s">
        <v>179</v>
      </c>
      <c r="AH241" s="192"/>
      <c r="AI241" s="200" t="s">
        <v>179</v>
      </c>
      <c r="AJ241" s="167" t="str">
        <f t="shared" si="3"/>
        <v>PD&amp;C</v>
      </c>
      <c r="AK241" s="115" t="b">
        <f>ISNUMBER(SEARCH("IRT",Table1[[#This Row],[Current_Status]]))</f>
        <v>0</v>
      </c>
      <c r="AL241" s="116">
        <f>YEAR(Table1[[#This Row],[Project_Initiated]])</f>
        <v>2017</v>
      </c>
      <c r="AM241" s="53">
        <v>44166</v>
      </c>
      <c r="AN241" s="53" t="str">
        <f>IF(AND(Table1[[#This Row],[Completed Date]]&gt;="07/01/2020"+0,Table1[[#This Row],[Completed Date]]&lt;="6/30/2021"+0),"FY 20-21",IF(AND(Table1[[#This Row],[Completed Date]]&gt;="07/01/2019"+0,Table1[[#This Row],[Completed Date]]&lt;="6/30/2020"+0),"FY 19-20",""))</f>
        <v/>
      </c>
      <c r="AO241" s="116" t="str">
        <f>IFERROR(FIND("R",Table1[[#This Row],[FS_Priority]]),"")</f>
        <v/>
      </c>
    </row>
    <row r="242" spans="1:41" hidden="1" x14ac:dyDescent="0.25">
      <c r="A242" s="48" t="s">
        <v>119</v>
      </c>
      <c r="B242" s="48" t="s">
        <v>119</v>
      </c>
      <c r="C242" s="48" t="s">
        <v>179</v>
      </c>
      <c r="D242" s="48" t="b">
        <v>0</v>
      </c>
      <c r="E242" s="48" t="s">
        <v>118</v>
      </c>
      <c r="F242" s="48" t="s">
        <v>120</v>
      </c>
      <c r="G242" s="48" t="s">
        <v>3008</v>
      </c>
      <c r="H242" s="48" t="s">
        <v>371</v>
      </c>
      <c r="I242" s="48" t="s">
        <v>179</v>
      </c>
      <c r="J242" s="48" t="s">
        <v>91</v>
      </c>
      <c r="K242" s="48" t="s">
        <v>3406</v>
      </c>
      <c r="L242" s="48" t="s">
        <v>370</v>
      </c>
      <c r="M242" s="48" t="s">
        <v>3009</v>
      </c>
      <c r="N242" s="48" t="s">
        <v>179</v>
      </c>
      <c r="O242" s="48" t="s">
        <v>2856</v>
      </c>
      <c r="P242" s="48">
        <v>1</v>
      </c>
      <c r="Q242" s="48" t="s">
        <v>179</v>
      </c>
      <c r="R242" s="48" t="s">
        <v>179</v>
      </c>
      <c r="S242" s="48" t="b">
        <v>0</v>
      </c>
      <c r="T242" s="48">
        <v>45000</v>
      </c>
      <c r="U242" s="181"/>
      <c r="V242" s="181">
        <v>42899</v>
      </c>
      <c r="W242" s="48" t="s">
        <v>91</v>
      </c>
      <c r="X242" s="48"/>
      <c r="Y242" s="48"/>
      <c r="Z242" s="48" t="s">
        <v>179</v>
      </c>
      <c r="AA242" s="48"/>
      <c r="AB242" s="48"/>
      <c r="AC242" s="48" t="s">
        <v>179</v>
      </c>
      <c r="AD242" s="48"/>
      <c r="AE242" s="48" t="s">
        <v>179</v>
      </c>
      <c r="AF242" s="48" t="s">
        <v>179</v>
      </c>
      <c r="AG242" s="48" t="s">
        <v>179</v>
      </c>
      <c r="AH242" s="192"/>
      <c r="AI242" s="200" t="s">
        <v>179</v>
      </c>
      <c r="AJ242" s="167" t="str">
        <f t="shared" si="3"/>
        <v>PD&amp;C</v>
      </c>
      <c r="AK242" s="115" t="b">
        <f>ISNUMBER(SEARCH("IRT",Table1[[#This Row],[Current_Status]]))</f>
        <v>0</v>
      </c>
      <c r="AL242" s="116">
        <f>YEAR(Table1[[#This Row],[Project_Initiated]])</f>
        <v>2017</v>
      </c>
      <c r="AM242" s="53">
        <v>44166</v>
      </c>
      <c r="AN242" s="53" t="str">
        <f>IF(AND(Table1[[#This Row],[Completed Date]]&gt;="07/01/2020"+0,Table1[[#This Row],[Completed Date]]&lt;="6/30/2021"+0),"FY 20-21",IF(AND(Table1[[#This Row],[Completed Date]]&gt;="07/01/2019"+0,Table1[[#This Row],[Completed Date]]&lt;="6/30/2020"+0),"FY 19-20",""))</f>
        <v/>
      </c>
      <c r="AO242" s="116" t="str">
        <f>IFERROR(FIND("R",Table1[[#This Row],[FS_Priority]]),"")</f>
        <v/>
      </c>
    </row>
    <row r="243" spans="1:41" hidden="1" x14ac:dyDescent="0.25">
      <c r="A243" s="48" t="s">
        <v>37</v>
      </c>
      <c r="B243" s="48" t="s">
        <v>37</v>
      </c>
      <c r="C243" s="48" t="s">
        <v>179</v>
      </c>
      <c r="D243" s="48" t="b">
        <v>0</v>
      </c>
      <c r="E243" s="48" t="s">
        <v>3385</v>
      </c>
      <c r="F243" s="48" t="s">
        <v>38</v>
      </c>
      <c r="G243" s="48" t="s">
        <v>2863</v>
      </c>
      <c r="H243" s="48" t="s">
        <v>226</v>
      </c>
      <c r="I243" s="48" t="s">
        <v>179</v>
      </c>
      <c r="J243" s="48" t="s">
        <v>2566</v>
      </c>
      <c r="K243" s="48" t="s">
        <v>2847</v>
      </c>
      <c r="L243" s="48" t="s">
        <v>2477</v>
      </c>
      <c r="M243" s="48" t="s">
        <v>2849</v>
      </c>
      <c r="N243" s="48" t="s">
        <v>179</v>
      </c>
      <c r="O243" s="48" t="s">
        <v>2852</v>
      </c>
      <c r="P243" s="48">
        <v>21</v>
      </c>
      <c r="Q243" s="48" t="s">
        <v>179</v>
      </c>
      <c r="R243" s="48" t="s">
        <v>179</v>
      </c>
      <c r="S243" s="48" t="b">
        <v>0</v>
      </c>
      <c r="T243" s="48">
        <v>0</v>
      </c>
      <c r="U243" s="181"/>
      <c r="V243" s="181">
        <v>43007</v>
      </c>
      <c r="W243" s="48" t="s">
        <v>2566</v>
      </c>
      <c r="X243" s="48"/>
      <c r="Y243" s="48"/>
      <c r="Z243" s="48" t="s">
        <v>179</v>
      </c>
      <c r="AA243" s="48"/>
      <c r="AB243" s="48"/>
      <c r="AC243" s="48" t="s">
        <v>179</v>
      </c>
      <c r="AD243" s="48"/>
      <c r="AE243" s="48" t="s">
        <v>179</v>
      </c>
      <c r="AF243" s="48" t="s">
        <v>179</v>
      </c>
      <c r="AG243" s="48" t="s">
        <v>179</v>
      </c>
      <c r="AH243" s="192"/>
      <c r="AI243" s="200" t="s">
        <v>179</v>
      </c>
      <c r="AJ243" s="167" t="str">
        <f t="shared" si="3"/>
        <v>PD&amp;C</v>
      </c>
      <c r="AK243" s="115" t="b">
        <f>ISNUMBER(SEARCH("IRT",Table1[[#This Row],[Current_Status]]))</f>
        <v>0</v>
      </c>
      <c r="AL243" s="116">
        <f>YEAR(Table1[[#This Row],[Project_Initiated]])</f>
        <v>2017</v>
      </c>
      <c r="AM243" s="53">
        <v>44166</v>
      </c>
      <c r="AN243" s="53" t="str">
        <f>IF(AND(Table1[[#This Row],[Completed Date]]&gt;="07/01/2020"+0,Table1[[#This Row],[Completed Date]]&lt;="6/30/2021"+0),"FY 20-21",IF(AND(Table1[[#This Row],[Completed Date]]&gt;="07/01/2019"+0,Table1[[#This Row],[Completed Date]]&lt;="6/30/2020"+0),"FY 19-20",""))</f>
        <v/>
      </c>
      <c r="AO243" s="116" t="str">
        <f>IFERROR(FIND("R",Table1[[#This Row],[FS_Priority]]),"")</f>
        <v/>
      </c>
    </row>
    <row r="244" spans="1:41" hidden="1" x14ac:dyDescent="0.25">
      <c r="A244" s="48" t="s">
        <v>94</v>
      </c>
      <c r="B244" s="48" t="s">
        <v>94</v>
      </c>
      <c r="C244" s="48" t="s">
        <v>179</v>
      </c>
      <c r="D244" s="48" t="b">
        <v>0</v>
      </c>
      <c r="E244" s="48" t="s">
        <v>92</v>
      </c>
      <c r="F244" s="48" t="s">
        <v>95</v>
      </c>
      <c r="G244" s="48" t="s">
        <v>4084</v>
      </c>
      <c r="H244" s="48" t="s">
        <v>179</v>
      </c>
      <c r="I244" s="48" t="s">
        <v>179</v>
      </c>
      <c r="J244" s="48" t="s">
        <v>2855</v>
      </c>
      <c r="K244" s="48" t="s">
        <v>2925</v>
      </c>
      <c r="L244" s="48" t="s">
        <v>2477</v>
      </c>
      <c r="M244" s="48" t="s">
        <v>2963</v>
      </c>
      <c r="N244" s="48" t="s">
        <v>179</v>
      </c>
      <c r="O244" s="48" t="s">
        <v>99</v>
      </c>
      <c r="P244" s="48">
        <v>1</v>
      </c>
      <c r="Q244" s="48" t="s">
        <v>179</v>
      </c>
      <c r="R244" s="48" t="s">
        <v>179</v>
      </c>
      <c r="S244" s="48" t="b">
        <v>0</v>
      </c>
      <c r="T244" s="48">
        <v>1575000</v>
      </c>
      <c r="U244" s="181"/>
      <c r="V244" s="181">
        <v>43108</v>
      </c>
      <c r="W244" s="48" t="s">
        <v>4138</v>
      </c>
      <c r="X244" s="48">
        <v>44197</v>
      </c>
      <c r="Y244" s="48">
        <v>44287</v>
      </c>
      <c r="Z244" s="48" t="s">
        <v>179</v>
      </c>
      <c r="AA244" s="48"/>
      <c r="AB244" s="48"/>
      <c r="AC244" s="48" t="s">
        <v>179</v>
      </c>
      <c r="AD244" s="48"/>
      <c r="AE244" s="48" t="s">
        <v>179</v>
      </c>
      <c r="AF244" s="48" t="s">
        <v>179</v>
      </c>
      <c r="AG244" s="48" t="s">
        <v>179</v>
      </c>
      <c r="AH244" s="192"/>
      <c r="AI244" s="200" t="s">
        <v>179</v>
      </c>
      <c r="AJ244" s="167" t="str">
        <f t="shared" si="3"/>
        <v>PD&amp;C</v>
      </c>
      <c r="AK244" s="115" t="b">
        <f>ISNUMBER(SEARCH("IRT",Table1[[#This Row],[Current_Status]]))</f>
        <v>0</v>
      </c>
      <c r="AL244" s="116">
        <f>YEAR(Table1[[#This Row],[Project_Initiated]])</f>
        <v>2018</v>
      </c>
      <c r="AM244" s="53">
        <v>44166</v>
      </c>
      <c r="AN244" s="53" t="str">
        <f>IF(AND(Table1[[#This Row],[Completed Date]]&gt;="07/01/2020"+0,Table1[[#This Row],[Completed Date]]&lt;="6/30/2021"+0),"FY 20-21",IF(AND(Table1[[#This Row],[Completed Date]]&gt;="07/01/2019"+0,Table1[[#This Row],[Completed Date]]&lt;="6/30/2020"+0),"FY 19-20",""))</f>
        <v/>
      </c>
      <c r="AO244" s="116" t="str">
        <f>IFERROR(FIND("R",Table1[[#This Row],[FS_Priority]]),"")</f>
        <v/>
      </c>
    </row>
    <row r="245" spans="1:41" hidden="1" x14ac:dyDescent="0.25">
      <c r="A245" s="48" t="s">
        <v>55</v>
      </c>
      <c r="B245" s="48" t="s">
        <v>55</v>
      </c>
      <c r="C245" s="48" t="s">
        <v>179</v>
      </c>
      <c r="D245" s="48" t="b">
        <v>0</v>
      </c>
      <c r="E245" s="48" t="s">
        <v>3371</v>
      </c>
      <c r="F245" s="48" t="s">
        <v>3791</v>
      </c>
      <c r="G245" s="48" t="s">
        <v>2891</v>
      </c>
      <c r="H245" s="48" t="s">
        <v>179</v>
      </c>
      <c r="I245" s="48" t="s">
        <v>179</v>
      </c>
      <c r="J245" s="48" t="s">
        <v>91</v>
      </c>
      <c r="K245" s="48" t="s">
        <v>48</v>
      </c>
      <c r="L245" s="48" t="s">
        <v>28</v>
      </c>
      <c r="M245" s="48" t="s">
        <v>56</v>
      </c>
      <c r="N245" s="48" t="s">
        <v>179</v>
      </c>
      <c r="O245" s="48" t="s">
        <v>2856</v>
      </c>
      <c r="P245" s="48">
        <v>16</v>
      </c>
      <c r="Q245" s="48" t="s">
        <v>179</v>
      </c>
      <c r="R245" s="48" t="s">
        <v>179</v>
      </c>
      <c r="S245" s="48" t="b">
        <v>0</v>
      </c>
      <c r="T245" s="48">
        <v>0</v>
      </c>
      <c r="U245" s="181"/>
      <c r="V245" s="181">
        <v>43072</v>
      </c>
      <c r="W245" s="48" t="s">
        <v>91</v>
      </c>
      <c r="X245" s="48"/>
      <c r="Y245" s="48"/>
      <c r="Z245" s="48" t="s">
        <v>179</v>
      </c>
      <c r="AA245" s="48"/>
      <c r="AB245" s="48"/>
      <c r="AC245" s="48" t="s">
        <v>179</v>
      </c>
      <c r="AD245" s="48"/>
      <c r="AE245" s="48" t="s">
        <v>179</v>
      </c>
      <c r="AF245" s="48" t="s">
        <v>179</v>
      </c>
      <c r="AG245" s="48" t="s">
        <v>179</v>
      </c>
      <c r="AH245" s="192"/>
      <c r="AI245" s="200" t="s">
        <v>179</v>
      </c>
      <c r="AJ245" s="167" t="str">
        <f t="shared" si="3"/>
        <v>PD&amp;C</v>
      </c>
      <c r="AK245" s="115" t="b">
        <f>ISNUMBER(SEARCH("IRT",Table1[[#This Row],[Current_Status]]))</f>
        <v>0</v>
      </c>
      <c r="AL245" s="116">
        <f>YEAR(Table1[[#This Row],[Project_Initiated]])</f>
        <v>2017</v>
      </c>
      <c r="AM245" s="53">
        <v>44166</v>
      </c>
      <c r="AN245" s="53" t="str">
        <f>IF(AND(Table1[[#This Row],[Completed Date]]&gt;="07/01/2020"+0,Table1[[#This Row],[Completed Date]]&lt;="6/30/2021"+0),"FY 20-21",IF(AND(Table1[[#This Row],[Completed Date]]&gt;="07/01/2019"+0,Table1[[#This Row],[Completed Date]]&lt;="6/30/2020"+0),"FY 19-20",""))</f>
        <v/>
      </c>
      <c r="AO245" s="116" t="str">
        <f>IFERROR(FIND("R",Table1[[#This Row],[FS_Priority]]),"")</f>
        <v/>
      </c>
    </row>
    <row r="246" spans="1:41" hidden="1" x14ac:dyDescent="0.25">
      <c r="A246" s="48" t="s">
        <v>54</v>
      </c>
      <c r="B246" s="48" t="s">
        <v>54</v>
      </c>
      <c r="C246" s="48" t="s">
        <v>179</v>
      </c>
      <c r="D246" s="48" t="b">
        <v>0</v>
      </c>
      <c r="E246" s="48" t="s">
        <v>3371</v>
      </c>
      <c r="F246" s="48" t="s">
        <v>2583</v>
      </c>
      <c r="G246" s="48" t="s">
        <v>2889</v>
      </c>
      <c r="H246" s="48" t="s">
        <v>252</v>
      </c>
      <c r="I246" s="48" t="s">
        <v>179</v>
      </c>
      <c r="J246" s="48" t="s">
        <v>2860</v>
      </c>
      <c r="K246" s="48" t="s">
        <v>48</v>
      </c>
      <c r="L246" s="48" t="s">
        <v>28</v>
      </c>
      <c r="M246" s="48" t="s">
        <v>157</v>
      </c>
      <c r="N246" s="48" t="s">
        <v>179</v>
      </c>
      <c r="O246" s="48" t="s">
        <v>3415</v>
      </c>
      <c r="P246" s="48">
        <v>14</v>
      </c>
      <c r="Q246" s="48" t="s">
        <v>179</v>
      </c>
      <c r="R246" s="48" t="s">
        <v>179</v>
      </c>
      <c r="S246" s="48" t="b">
        <v>0</v>
      </c>
      <c r="T246" s="48">
        <v>8754623.1099999994</v>
      </c>
      <c r="U246" s="181"/>
      <c r="V246" s="181">
        <v>43072</v>
      </c>
      <c r="W246" s="48" t="s">
        <v>30</v>
      </c>
      <c r="X246" s="48">
        <v>43952</v>
      </c>
      <c r="Y246" s="48">
        <v>44197</v>
      </c>
      <c r="Z246" s="48" t="s">
        <v>179</v>
      </c>
      <c r="AA246" s="48"/>
      <c r="AB246" s="48"/>
      <c r="AC246" s="48" t="s">
        <v>179</v>
      </c>
      <c r="AD246" s="48"/>
      <c r="AE246" s="48" t="s">
        <v>179</v>
      </c>
      <c r="AF246" s="48" t="s">
        <v>179</v>
      </c>
      <c r="AG246" s="48" t="s">
        <v>179</v>
      </c>
      <c r="AH246" s="192"/>
      <c r="AI246" s="200" t="s">
        <v>179</v>
      </c>
      <c r="AJ246" s="167" t="str">
        <f t="shared" si="3"/>
        <v>PD&amp;C</v>
      </c>
      <c r="AK246" s="115" t="b">
        <f>ISNUMBER(SEARCH("IRT",Table1[[#This Row],[Current_Status]]))</f>
        <v>0</v>
      </c>
      <c r="AL246" s="116">
        <f>YEAR(Table1[[#This Row],[Project_Initiated]])</f>
        <v>2017</v>
      </c>
      <c r="AM246" s="53">
        <v>44166</v>
      </c>
      <c r="AN246" s="53" t="str">
        <f>IF(AND(Table1[[#This Row],[Completed Date]]&gt;="07/01/2020"+0,Table1[[#This Row],[Completed Date]]&lt;="6/30/2021"+0),"FY 20-21",IF(AND(Table1[[#This Row],[Completed Date]]&gt;="07/01/2019"+0,Table1[[#This Row],[Completed Date]]&lt;="6/30/2020"+0),"FY 19-20",""))</f>
        <v/>
      </c>
      <c r="AO246" s="116" t="str">
        <f>IFERROR(FIND("R",Table1[[#This Row],[FS_Priority]]),"")</f>
        <v/>
      </c>
    </row>
    <row r="247" spans="1:41" hidden="1" x14ac:dyDescent="0.25">
      <c r="A247" s="48" t="s">
        <v>23</v>
      </c>
      <c r="B247" s="48" t="s">
        <v>23</v>
      </c>
      <c r="C247" s="48" t="s">
        <v>179</v>
      </c>
      <c r="D247" s="48" t="b">
        <v>0</v>
      </c>
      <c r="E247" s="48" t="s">
        <v>21</v>
      </c>
      <c r="F247" s="48" t="s">
        <v>2504</v>
      </c>
      <c r="G247" s="48" t="s">
        <v>4118</v>
      </c>
      <c r="H247" s="48" t="s">
        <v>210</v>
      </c>
      <c r="I247" s="48" t="s">
        <v>179</v>
      </c>
      <c r="J247" s="48" t="s">
        <v>91</v>
      </c>
      <c r="K247" s="48" t="s">
        <v>2838</v>
      </c>
      <c r="L247" s="48" t="s">
        <v>3401</v>
      </c>
      <c r="M247" s="48" t="s">
        <v>2842</v>
      </c>
      <c r="N247" s="48" t="s">
        <v>179</v>
      </c>
      <c r="O247" s="48" t="s">
        <v>97</v>
      </c>
      <c r="P247" s="48">
        <v>2</v>
      </c>
      <c r="Q247" s="48" t="s">
        <v>179</v>
      </c>
      <c r="R247" s="48" t="s">
        <v>179</v>
      </c>
      <c r="S247" s="48" t="b">
        <v>0</v>
      </c>
      <c r="T247" s="48">
        <v>0</v>
      </c>
      <c r="U247" s="181"/>
      <c r="V247" s="181">
        <v>43335</v>
      </c>
      <c r="W247" s="48" t="s">
        <v>3468</v>
      </c>
      <c r="X247" s="48"/>
      <c r="Y247" s="48"/>
      <c r="Z247" s="48" t="s">
        <v>179</v>
      </c>
      <c r="AA247" s="48"/>
      <c r="AB247" s="48"/>
      <c r="AC247" s="48" t="s">
        <v>179</v>
      </c>
      <c r="AD247" s="48"/>
      <c r="AE247" s="48" t="s">
        <v>179</v>
      </c>
      <c r="AF247" s="48" t="s">
        <v>179</v>
      </c>
      <c r="AG247" s="48" t="s">
        <v>179</v>
      </c>
      <c r="AH247" s="192"/>
      <c r="AI247" s="200" t="s">
        <v>179</v>
      </c>
      <c r="AJ247" s="167" t="str">
        <f t="shared" si="3"/>
        <v>PD&amp;C</v>
      </c>
      <c r="AK247" s="115" t="b">
        <f>ISNUMBER(SEARCH("IRT",Table1[[#This Row],[Current_Status]]))</f>
        <v>0</v>
      </c>
      <c r="AL247" s="116">
        <f>YEAR(Table1[[#This Row],[Project_Initiated]])</f>
        <v>2018</v>
      </c>
      <c r="AM247" s="53">
        <v>44166</v>
      </c>
      <c r="AN247" s="53" t="str">
        <f>IF(AND(Table1[[#This Row],[Completed Date]]&gt;="07/01/2020"+0,Table1[[#This Row],[Completed Date]]&lt;="6/30/2021"+0),"FY 20-21",IF(AND(Table1[[#This Row],[Completed Date]]&gt;="07/01/2019"+0,Table1[[#This Row],[Completed Date]]&lt;="6/30/2020"+0),"FY 19-20",""))</f>
        <v/>
      </c>
      <c r="AO247" s="116" t="str">
        <f>IFERROR(FIND("R",Table1[[#This Row],[FS_Priority]]),"")</f>
        <v/>
      </c>
    </row>
    <row r="248" spans="1:41" hidden="1" x14ac:dyDescent="0.25">
      <c r="A248" s="48" t="s">
        <v>31</v>
      </c>
      <c r="B248" s="48" t="s">
        <v>31</v>
      </c>
      <c r="C248" s="48" t="s">
        <v>179</v>
      </c>
      <c r="D248" s="48" t="b">
        <v>0</v>
      </c>
      <c r="E248" s="48" t="s">
        <v>3385</v>
      </c>
      <c r="F248" s="48" t="s">
        <v>32</v>
      </c>
      <c r="G248" s="48" t="s">
        <v>2853</v>
      </c>
      <c r="H248" s="48" t="s">
        <v>225</v>
      </c>
      <c r="I248" s="48" t="s">
        <v>179</v>
      </c>
      <c r="J248" s="48" t="s">
        <v>2854</v>
      </c>
      <c r="K248" s="48" t="s">
        <v>2847</v>
      </c>
      <c r="L248" s="48" t="s">
        <v>2477</v>
      </c>
      <c r="M248" s="48" t="s">
        <v>2849</v>
      </c>
      <c r="N248" s="48" t="s">
        <v>179</v>
      </c>
      <c r="O248" s="48" t="s">
        <v>229</v>
      </c>
      <c r="P248" s="48">
        <v>7</v>
      </c>
      <c r="Q248" s="48" t="s">
        <v>179</v>
      </c>
      <c r="R248" s="48" t="s">
        <v>179</v>
      </c>
      <c r="S248" s="48" t="b">
        <v>0</v>
      </c>
      <c r="T248" s="48">
        <v>0</v>
      </c>
      <c r="U248" s="181"/>
      <c r="V248" s="181">
        <v>43178</v>
      </c>
      <c r="W248" s="48" t="s">
        <v>545</v>
      </c>
      <c r="X248" s="48"/>
      <c r="Y248" s="48"/>
      <c r="Z248" s="48" t="s">
        <v>179</v>
      </c>
      <c r="AA248" s="48"/>
      <c r="AB248" s="48"/>
      <c r="AC248" s="48" t="s">
        <v>179</v>
      </c>
      <c r="AD248" s="48"/>
      <c r="AE248" s="48" t="s">
        <v>179</v>
      </c>
      <c r="AF248" s="48" t="s">
        <v>179</v>
      </c>
      <c r="AG248" s="48" t="s">
        <v>179</v>
      </c>
      <c r="AH248" s="192"/>
      <c r="AI248" s="200" t="s">
        <v>179</v>
      </c>
      <c r="AJ248" s="167" t="str">
        <f t="shared" si="3"/>
        <v>PD&amp;C</v>
      </c>
      <c r="AK248" s="115" t="b">
        <f>ISNUMBER(SEARCH("IRT",Table1[[#This Row],[Current_Status]]))</f>
        <v>0</v>
      </c>
      <c r="AL248" s="116">
        <f>YEAR(Table1[[#This Row],[Project_Initiated]])</f>
        <v>2018</v>
      </c>
      <c r="AM248" s="53">
        <v>44166</v>
      </c>
      <c r="AN248" s="53" t="str">
        <f>IF(AND(Table1[[#This Row],[Completed Date]]&gt;="07/01/2020"+0,Table1[[#This Row],[Completed Date]]&lt;="6/30/2021"+0),"FY 20-21",IF(AND(Table1[[#This Row],[Completed Date]]&gt;="07/01/2019"+0,Table1[[#This Row],[Completed Date]]&lt;="6/30/2020"+0),"FY 19-20",""))</f>
        <v/>
      </c>
      <c r="AO248" s="116" t="str">
        <f>IFERROR(FIND("R",Table1[[#This Row],[FS_Priority]]),"")</f>
        <v/>
      </c>
    </row>
    <row r="249" spans="1:41" hidden="1" x14ac:dyDescent="0.25">
      <c r="A249" s="48" t="s">
        <v>44</v>
      </c>
      <c r="B249" s="48" t="s">
        <v>44</v>
      </c>
      <c r="C249" s="48" t="s">
        <v>179</v>
      </c>
      <c r="D249" s="48" t="b">
        <v>0</v>
      </c>
      <c r="E249" s="48" t="s">
        <v>43</v>
      </c>
      <c r="F249" s="48" t="s">
        <v>2582</v>
      </c>
      <c r="G249" s="48" t="s">
        <v>2883</v>
      </c>
      <c r="H249" s="48" t="s">
        <v>151</v>
      </c>
      <c r="I249" s="48" t="s">
        <v>179</v>
      </c>
      <c r="J249" s="48" t="s">
        <v>3878</v>
      </c>
      <c r="K249" s="48" t="s">
        <v>2868</v>
      </c>
      <c r="L249" s="48" t="s">
        <v>2477</v>
      </c>
      <c r="M249" s="48" t="s">
        <v>2882</v>
      </c>
      <c r="N249" s="48" t="s">
        <v>179</v>
      </c>
      <c r="O249" s="48" t="s">
        <v>99</v>
      </c>
      <c r="P249" s="48">
        <v>4</v>
      </c>
      <c r="Q249" s="48" t="s">
        <v>179</v>
      </c>
      <c r="R249" s="48" t="s">
        <v>179</v>
      </c>
      <c r="S249" s="48" t="b">
        <v>0</v>
      </c>
      <c r="T249" s="48">
        <v>700000</v>
      </c>
      <c r="U249" s="181"/>
      <c r="V249" s="181">
        <v>43194</v>
      </c>
      <c r="W249" s="48" t="s">
        <v>3459</v>
      </c>
      <c r="X249" s="48">
        <v>43770</v>
      </c>
      <c r="Y249" s="48">
        <v>44136</v>
      </c>
      <c r="Z249" s="48" t="s">
        <v>179</v>
      </c>
      <c r="AA249" s="48"/>
      <c r="AB249" s="48"/>
      <c r="AC249" s="48" t="s">
        <v>179</v>
      </c>
      <c r="AD249" s="48"/>
      <c r="AE249" s="48" t="s">
        <v>179</v>
      </c>
      <c r="AF249" s="48" t="s">
        <v>179</v>
      </c>
      <c r="AG249" s="48" t="s">
        <v>179</v>
      </c>
      <c r="AH249" s="192"/>
      <c r="AI249" s="200" t="s">
        <v>179</v>
      </c>
      <c r="AJ249" s="167" t="str">
        <f t="shared" si="3"/>
        <v>PD&amp;C</v>
      </c>
      <c r="AK249" s="115" t="b">
        <f>ISNUMBER(SEARCH("IRT",Table1[[#This Row],[Current_Status]]))</f>
        <v>0</v>
      </c>
      <c r="AL249" s="116">
        <f>YEAR(Table1[[#This Row],[Project_Initiated]])</f>
        <v>2018</v>
      </c>
      <c r="AM249" s="53">
        <v>44166</v>
      </c>
      <c r="AN249" s="53" t="str">
        <f>IF(AND(Table1[[#This Row],[Completed Date]]&gt;="07/01/2020"+0,Table1[[#This Row],[Completed Date]]&lt;="6/30/2021"+0),"FY 20-21",IF(AND(Table1[[#This Row],[Completed Date]]&gt;="07/01/2019"+0,Table1[[#This Row],[Completed Date]]&lt;="6/30/2020"+0),"FY 19-20",""))</f>
        <v/>
      </c>
      <c r="AO249" s="116" t="str">
        <f>IFERROR(FIND("R",Table1[[#This Row],[FS_Priority]]),"")</f>
        <v/>
      </c>
    </row>
    <row r="250" spans="1:41" hidden="1" x14ac:dyDescent="0.25">
      <c r="A250" s="48" t="s">
        <v>57</v>
      </c>
      <c r="B250" s="48" t="s">
        <v>57</v>
      </c>
      <c r="C250" s="48" t="s">
        <v>179</v>
      </c>
      <c r="D250" s="48" t="b">
        <v>0</v>
      </c>
      <c r="E250" s="48" t="s">
        <v>3371</v>
      </c>
      <c r="F250" s="48" t="s">
        <v>58</v>
      </c>
      <c r="G250" s="48" t="s">
        <v>4073</v>
      </c>
      <c r="H250" s="48" t="s">
        <v>179</v>
      </c>
      <c r="I250" s="48" t="s">
        <v>179</v>
      </c>
      <c r="J250" s="48" t="s">
        <v>60</v>
      </c>
      <c r="K250" s="48" t="s">
        <v>48</v>
      </c>
      <c r="L250" s="48" t="s">
        <v>28</v>
      </c>
      <c r="M250" s="48" t="s">
        <v>59</v>
      </c>
      <c r="N250" s="48" t="s">
        <v>179</v>
      </c>
      <c r="O250" s="48" t="s">
        <v>3415</v>
      </c>
      <c r="P250" s="48">
        <v>17</v>
      </c>
      <c r="Q250" s="48" t="s">
        <v>179</v>
      </c>
      <c r="R250" s="48" t="s">
        <v>179</v>
      </c>
      <c r="S250" s="48" t="b">
        <v>0</v>
      </c>
      <c r="T250" s="48">
        <v>88500</v>
      </c>
      <c r="U250" s="181"/>
      <c r="V250" s="181">
        <v>43334</v>
      </c>
      <c r="W250" s="48" t="s">
        <v>60</v>
      </c>
      <c r="X250" s="48">
        <v>44013</v>
      </c>
      <c r="Y250" s="48">
        <v>44166</v>
      </c>
      <c r="Z250" s="48" t="s">
        <v>179</v>
      </c>
      <c r="AA250" s="48"/>
      <c r="AB250" s="48"/>
      <c r="AC250" s="48" t="s">
        <v>179</v>
      </c>
      <c r="AD250" s="48"/>
      <c r="AE250" s="48" t="s">
        <v>179</v>
      </c>
      <c r="AF250" s="48" t="s">
        <v>179</v>
      </c>
      <c r="AG250" s="48" t="s">
        <v>179</v>
      </c>
      <c r="AH250" s="192"/>
      <c r="AI250" s="200" t="s">
        <v>179</v>
      </c>
      <c r="AJ250" s="167" t="str">
        <f t="shared" si="3"/>
        <v>PD&amp;C</v>
      </c>
      <c r="AK250" s="115" t="b">
        <f>ISNUMBER(SEARCH("IRT",Table1[[#This Row],[Current_Status]]))</f>
        <v>0</v>
      </c>
      <c r="AL250" s="116">
        <f>YEAR(Table1[[#This Row],[Project_Initiated]])</f>
        <v>2018</v>
      </c>
      <c r="AM250" s="53">
        <v>44166</v>
      </c>
      <c r="AN250" s="53" t="str">
        <f>IF(AND(Table1[[#This Row],[Completed Date]]&gt;="07/01/2020"+0,Table1[[#This Row],[Completed Date]]&lt;="6/30/2021"+0),"FY 20-21",IF(AND(Table1[[#This Row],[Completed Date]]&gt;="07/01/2019"+0,Table1[[#This Row],[Completed Date]]&lt;="6/30/2020"+0),"FY 19-20",""))</f>
        <v/>
      </c>
      <c r="AO250" s="116" t="str">
        <f>IFERROR(FIND("R",Table1[[#This Row],[FS_Priority]]),"")</f>
        <v/>
      </c>
    </row>
    <row r="251" spans="1:41" hidden="1" x14ac:dyDescent="0.25">
      <c r="A251" s="48" t="s">
        <v>87</v>
      </c>
      <c r="B251" s="48" t="s">
        <v>87</v>
      </c>
      <c r="C251" s="48" t="s">
        <v>179</v>
      </c>
      <c r="D251" s="48" t="b">
        <v>0</v>
      </c>
      <c r="E251" s="48" t="s">
        <v>86</v>
      </c>
      <c r="F251" s="48" t="s">
        <v>3144</v>
      </c>
      <c r="G251" s="48" t="s">
        <v>4120</v>
      </c>
      <c r="H251" s="48" t="s">
        <v>381</v>
      </c>
      <c r="I251" s="48" t="s">
        <v>179</v>
      </c>
      <c r="J251" s="48" t="s">
        <v>4060</v>
      </c>
      <c r="K251" s="48" t="s">
        <v>4024</v>
      </c>
      <c r="L251" s="48" t="s">
        <v>257</v>
      </c>
      <c r="M251" s="48" t="s">
        <v>2924</v>
      </c>
      <c r="N251" s="48" t="s">
        <v>179</v>
      </c>
      <c r="O251" s="48" t="s">
        <v>2856</v>
      </c>
      <c r="P251" s="48">
        <v>11</v>
      </c>
      <c r="Q251" s="48" t="s">
        <v>179</v>
      </c>
      <c r="R251" s="48" t="s">
        <v>179</v>
      </c>
      <c r="S251" s="48" t="b">
        <v>0</v>
      </c>
      <c r="T251" s="48">
        <v>388000</v>
      </c>
      <c r="U251" s="181"/>
      <c r="V251" s="181">
        <v>43273</v>
      </c>
      <c r="W251" s="48" t="s">
        <v>4060</v>
      </c>
      <c r="X251" s="48"/>
      <c r="Y251" s="48"/>
      <c r="Z251" s="48" t="s">
        <v>179</v>
      </c>
      <c r="AA251" s="48"/>
      <c r="AB251" s="48"/>
      <c r="AC251" s="48" t="s">
        <v>179</v>
      </c>
      <c r="AD251" s="48"/>
      <c r="AE251" s="48" t="s">
        <v>179</v>
      </c>
      <c r="AF251" s="48" t="s">
        <v>179</v>
      </c>
      <c r="AG251" s="48" t="s">
        <v>179</v>
      </c>
      <c r="AH251" s="192"/>
      <c r="AI251" s="200" t="s">
        <v>179</v>
      </c>
      <c r="AJ251" s="167" t="str">
        <f t="shared" si="3"/>
        <v>PD&amp;C</v>
      </c>
      <c r="AK251" s="115" t="b">
        <f>ISNUMBER(SEARCH("IRT",Table1[[#This Row],[Current_Status]]))</f>
        <v>0</v>
      </c>
      <c r="AL251" s="116">
        <f>YEAR(Table1[[#This Row],[Project_Initiated]])</f>
        <v>2018</v>
      </c>
      <c r="AM251" s="53">
        <v>44166</v>
      </c>
      <c r="AN251" s="53" t="str">
        <f>IF(AND(Table1[[#This Row],[Completed Date]]&gt;="07/01/2020"+0,Table1[[#This Row],[Completed Date]]&lt;="6/30/2021"+0),"FY 20-21",IF(AND(Table1[[#This Row],[Completed Date]]&gt;="07/01/2019"+0,Table1[[#This Row],[Completed Date]]&lt;="6/30/2020"+0),"FY 19-20",""))</f>
        <v/>
      </c>
      <c r="AO251" s="116" t="str">
        <f>IFERROR(FIND("R",Table1[[#This Row],[FS_Priority]]),"")</f>
        <v/>
      </c>
    </row>
    <row r="252" spans="1:41" hidden="1" x14ac:dyDescent="0.25">
      <c r="A252" s="48" t="s">
        <v>46</v>
      </c>
      <c r="B252" s="48" t="s">
        <v>46</v>
      </c>
      <c r="C252" s="48" t="s">
        <v>179</v>
      </c>
      <c r="D252" s="48" t="b">
        <v>0</v>
      </c>
      <c r="E252" s="48" t="s">
        <v>3371</v>
      </c>
      <c r="F252" s="48" t="s">
        <v>2495</v>
      </c>
      <c r="G252" s="48" t="s">
        <v>47</v>
      </c>
      <c r="H252" s="48" t="s">
        <v>179</v>
      </c>
      <c r="I252" s="48" t="s">
        <v>179</v>
      </c>
      <c r="J252" s="48" t="s">
        <v>4097</v>
      </c>
      <c r="K252" s="48" t="s">
        <v>48</v>
      </c>
      <c r="L252" s="48" t="s">
        <v>28</v>
      </c>
      <c r="M252" s="48" t="s">
        <v>48</v>
      </c>
      <c r="N252" s="48" t="s">
        <v>179</v>
      </c>
      <c r="O252" s="48" t="s">
        <v>250</v>
      </c>
      <c r="P252" s="48">
        <v>12</v>
      </c>
      <c r="Q252" s="48" t="s">
        <v>179</v>
      </c>
      <c r="R252" s="48" t="s">
        <v>179</v>
      </c>
      <c r="S252" s="48" t="b">
        <v>0</v>
      </c>
      <c r="T252" s="48">
        <v>2400000</v>
      </c>
      <c r="U252" s="181"/>
      <c r="V252" s="181">
        <v>43297</v>
      </c>
      <c r="W252" s="48" t="s">
        <v>2635</v>
      </c>
      <c r="X252" s="48"/>
      <c r="Y252" s="48"/>
      <c r="Z252" s="48" t="s">
        <v>179</v>
      </c>
      <c r="AA252" s="48"/>
      <c r="AB252" s="48"/>
      <c r="AC252" s="48" t="s">
        <v>179</v>
      </c>
      <c r="AD252" s="48"/>
      <c r="AE252" s="48" t="s">
        <v>179</v>
      </c>
      <c r="AF252" s="48" t="s">
        <v>179</v>
      </c>
      <c r="AG252" s="48" t="s">
        <v>179</v>
      </c>
      <c r="AH252" s="192"/>
      <c r="AI252" s="200" t="s">
        <v>179</v>
      </c>
      <c r="AJ252" s="167" t="str">
        <f t="shared" si="3"/>
        <v>PD&amp;C</v>
      </c>
      <c r="AK252" s="115" t="b">
        <f>ISNUMBER(SEARCH("IRT",Table1[[#This Row],[Current_Status]]))</f>
        <v>0</v>
      </c>
      <c r="AL252" s="116">
        <f>YEAR(Table1[[#This Row],[Project_Initiated]])</f>
        <v>2018</v>
      </c>
      <c r="AM252" s="53">
        <v>44166</v>
      </c>
      <c r="AN252" s="53" t="str">
        <f>IF(AND(Table1[[#This Row],[Completed Date]]&gt;="07/01/2020"+0,Table1[[#This Row],[Completed Date]]&lt;="6/30/2021"+0),"FY 20-21",IF(AND(Table1[[#This Row],[Completed Date]]&gt;="07/01/2019"+0,Table1[[#This Row],[Completed Date]]&lt;="6/30/2020"+0),"FY 19-20",""))</f>
        <v/>
      </c>
      <c r="AO252" s="116" t="str">
        <f>IFERROR(FIND("R",Table1[[#This Row],[FS_Priority]]),"")</f>
        <v/>
      </c>
    </row>
    <row r="253" spans="1:41" hidden="1" x14ac:dyDescent="0.25">
      <c r="A253" s="48" t="s">
        <v>49</v>
      </c>
      <c r="B253" s="48" t="s">
        <v>49</v>
      </c>
      <c r="C253" s="48" t="s">
        <v>179</v>
      </c>
      <c r="D253" s="48" t="b">
        <v>0</v>
      </c>
      <c r="E253" s="48" t="s">
        <v>3371</v>
      </c>
      <c r="F253" s="48" t="s">
        <v>50</v>
      </c>
      <c r="G253" s="48" t="s">
        <v>51</v>
      </c>
      <c r="H253" s="48" t="s">
        <v>179</v>
      </c>
      <c r="I253" s="48" t="s">
        <v>179</v>
      </c>
      <c r="J253" s="48" t="s">
        <v>91</v>
      </c>
      <c r="K253" s="48" t="s">
        <v>48</v>
      </c>
      <c r="L253" s="48" t="s">
        <v>28</v>
      </c>
      <c r="M253" s="48" t="s">
        <v>52</v>
      </c>
      <c r="N253" s="48" t="s">
        <v>179</v>
      </c>
      <c r="O253" s="48" t="s">
        <v>52</v>
      </c>
      <c r="P253" s="48">
        <v>17</v>
      </c>
      <c r="Q253" s="48" t="s">
        <v>179</v>
      </c>
      <c r="R253" s="48" t="s">
        <v>179</v>
      </c>
      <c r="S253" s="48" t="b">
        <v>0</v>
      </c>
      <c r="T253" s="48">
        <v>0</v>
      </c>
      <c r="U253" s="181"/>
      <c r="V253" s="181">
        <v>43297</v>
      </c>
      <c r="W253" s="48" t="s">
        <v>4059</v>
      </c>
      <c r="X253" s="48"/>
      <c r="Y253" s="48"/>
      <c r="Z253" s="48" t="s">
        <v>179</v>
      </c>
      <c r="AA253" s="48"/>
      <c r="AB253" s="48"/>
      <c r="AC253" s="48" t="s">
        <v>179</v>
      </c>
      <c r="AD253" s="48"/>
      <c r="AE253" s="48" t="s">
        <v>179</v>
      </c>
      <c r="AF253" s="48" t="s">
        <v>179</v>
      </c>
      <c r="AG253" s="48" t="s">
        <v>179</v>
      </c>
      <c r="AH253" s="192"/>
      <c r="AI253" s="200" t="s">
        <v>179</v>
      </c>
      <c r="AJ253" s="167" t="str">
        <f t="shared" si="3"/>
        <v>PD&amp;C</v>
      </c>
      <c r="AK253" s="115" t="b">
        <f>ISNUMBER(SEARCH("IRT",Table1[[#This Row],[Current_Status]]))</f>
        <v>0</v>
      </c>
      <c r="AL253" s="116">
        <f>YEAR(Table1[[#This Row],[Project_Initiated]])</f>
        <v>2018</v>
      </c>
      <c r="AM253" s="53">
        <v>44166</v>
      </c>
      <c r="AN253" s="53" t="str">
        <f>IF(AND(Table1[[#This Row],[Completed Date]]&gt;="07/01/2020"+0,Table1[[#This Row],[Completed Date]]&lt;="6/30/2021"+0),"FY 20-21",IF(AND(Table1[[#This Row],[Completed Date]]&gt;="07/01/2019"+0,Table1[[#This Row],[Completed Date]]&lt;="6/30/2020"+0),"FY 19-20",""))</f>
        <v/>
      </c>
      <c r="AO253" s="116" t="str">
        <f>IFERROR(FIND("R",Table1[[#This Row],[FS_Priority]]),"")</f>
        <v/>
      </c>
    </row>
    <row r="254" spans="1:41" hidden="1" x14ac:dyDescent="0.25">
      <c r="A254" s="48" t="s">
        <v>36</v>
      </c>
      <c r="B254" s="48" t="s">
        <v>36</v>
      </c>
      <c r="C254" s="48" t="s">
        <v>179</v>
      </c>
      <c r="D254" s="48" t="b">
        <v>0</v>
      </c>
      <c r="E254" s="48" t="s">
        <v>3385</v>
      </c>
      <c r="F254" s="48" t="s">
        <v>2493</v>
      </c>
      <c r="G254" s="48" t="s">
        <v>2862</v>
      </c>
      <c r="H254" s="48" t="s">
        <v>230</v>
      </c>
      <c r="I254" s="48" t="s">
        <v>179</v>
      </c>
      <c r="J254" s="48" t="s">
        <v>40</v>
      </c>
      <c r="K254" s="48" t="s">
        <v>2847</v>
      </c>
      <c r="L254" s="48" t="s">
        <v>2477</v>
      </c>
      <c r="M254" s="48" t="s">
        <v>2849</v>
      </c>
      <c r="N254" s="48" t="s">
        <v>179</v>
      </c>
      <c r="O254" s="48" t="s">
        <v>2856</v>
      </c>
      <c r="P254" s="48">
        <v>20</v>
      </c>
      <c r="Q254" s="48" t="s">
        <v>179</v>
      </c>
      <c r="R254" s="48" t="s">
        <v>179</v>
      </c>
      <c r="S254" s="48" t="b">
        <v>0</v>
      </c>
      <c r="T254" s="48">
        <v>315000</v>
      </c>
      <c r="U254" s="181"/>
      <c r="V254" s="181">
        <v>43312</v>
      </c>
      <c r="W254" s="48" t="s">
        <v>41</v>
      </c>
      <c r="X254" s="48">
        <v>44228</v>
      </c>
      <c r="Y254" s="48">
        <v>44287</v>
      </c>
      <c r="Z254" s="48" t="s">
        <v>179</v>
      </c>
      <c r="AA254" s="48"/>
      <c r="AB254" s="48"/>
      <c r="AC254" s="48" t="s">
        <v>179</v>
      </c>
      <c r="AD254" s="48"/>
      <c r="AE254" s="48" t="s">
        <v>179</v>
      </c>
      <c r="AF254" s="48" t="s">
        <v>179</v>
      </c>
      <c r="AG254" s="48" t="s">
        <v>179</v>
      </c>
      <c r="AH254" s="192"/>
      <c r="AI254" s="200" t="s">
        <v>179</v>
      </c>
      <c r="AJ254" s="167" t="str">
        <f t="shared" si="3"/>
        <v>PD&amp;C</v>
      </c>
      <c r="AK254" s="115" t="b">
        <f>ISNUMBER(SEARCH("IRT",Table1[[#This Row],[Current_Status]]))</f>
        <v>0</v>
      </c>
      <c r="AL254" s="116">
        <f>YEAR(Table1[[#This Row],[Project_Initiated]])</f>
        <v>2018</v>
      </c>
      <c r="AM254" s="53">
        <v>44166</v>
      </c>
      <c r="AN254" s="53" t="str">
        <f>IF(AND(Table1[[#This Row],[Completed Date]]&gt;="07/01/2020"+0,Table1[[#This Row],[Completed Date]]&lt;="6/30/2021"+0),"FY 20-21",IF(AND(Table1[[#This Row],[Completed Date]]&gt;="07/01/2019"+0,Table1[[#This Row],[Completed Date]]&lt;="6/30/2020"+0),"FY 19-20",""))</f>
        <v/>
      </c>
      <c r="AO254" s="116" t="str">
        <f>IFERROR(FIND("R",Table1[[#This Row],[FS_Priority]]),"")</f>
        <v/>
      </c>
    </row>
    <row r="255" spans="1:41" hidden="1" x14ac:dyDescent="0.25">
      <c r="A255" s="48" t="s">
        <v>34</v>
      </c>
      <c r="B255" s="48" t="s">
        <v>34</v>
      </c>
      <c r="C255" s="48" t="s">
        <v>179</v>
      </c>
      <c r="D255" s="48" t="b">
        <v>0</v>
      </c>
      <c r="E255" s="48" t="s">
        <v>3385</v>
      </c>
      <c r="F255" s="48" t="s">
        <v>35</v>
      </c>
      <c r="G255" s="48" t="s">
        <v>2861</v>
      </c>
      <c r="H255" s="48" t="s">
        <v>236</v>
      </c>
      <c r="I255" s="48" t="s">
        <v>179</v>
      </c>
      <c r="J255" s="48" t="s">
        <v>4033</v>
      </c>
      <c r="K255" s="48" t="s">
        <v>2847</v>
      </c>
      <c r="L255" s="48" t="s">
        <v>2477</v>
      </c>
      <c r="M255" s="48" t="s">
        <v>2849</v>
      </c>
      <c r="N255" s="48" t="s">
        <v>179</v>
      </c>
      <c r="O255" s="48" t="s">
        <v>2856</v>
      </c>
      <c r="P255" s="48">
        <v>18</v>
      </c>
      <c r="Q255" s="48" t="s">
        <v>179</v>
      </c>
      <c r="R255" s="48" t="s">
        <v>179</v>
      </c>
      <c r="S255" s="48" t="b">
        <v>0</v>
      </c>
      <c r="T255" s="48">
        <v>235000</v>
      </c>
      <c r="U255" s="181"/>
      <c r="V255" s="181">
        <v>43312</v>
      </c>
      <c r="W255" s="48" t="s">
        <v>41</v>
      </c>
      <c r="X255" s="48">
        <v>44197</v>
      </c>
      <c r="Y255" s="48">
        <v>44256</v>
      </c>
      <c r="Z255" s="48" t="s">
        <v>179</v>
      </c>
      <c r="AA255" s="48"/>
      <c r="AB255" s="48"/>
      <c r="AC255" s="48" t="s">
        <v>179</v>
      </c>
      <c r="AD255" s="48"/>
      <c r="AE255" s="48" t="s">
        <v>179</v>
      </c>
      <c r="AF255" s="48" t="s">
        <v>179</v>
      </c>
      <c r="AG255" s="48" t="s">
        <v>179</v>
      </c>
      <c r="AH255" s="192"/>
      <c r="AI255" s="200" t="s">
        <v>179</v>
      </c>
      <c r="AJ255" s="167" t="str">
        <f t="shared" si="3"/>
        <v>PD&amp;C</v>
      </c>
      <c r="AK255" s="115" t="b">
        <f>ISNUMBER(SEARCH("IRT",Table1[[#This Row],[Current_Status]]))</f>
        <v>0</v>
      </c>
      <c r="AL255" s="116">
        <f>YEAR(Table1[[#This Row],[Project_Initiated]])</f>
        <v>2018</v>
      </c>
      <c r="AM255" s="53">
        <v>44166</v>
      </c>
      <c r="AN255" s="53" t="str">
        <f>IF(AND(Table1[[#This Row],[Completed Date]]&gt;="07/01/2020"+0,Table1[[#This Row],[Completed Date]]&lt;="6/30/2021"+0),"FY 20-21",IF(AND(Table1[[#This Row],[Completed Date]]&gt;="07/01/2019"+0,Table1[[#This Row],[Completed Date]]&lt;="6/30/2020"+0),"FY 19-20",""))</f>
        <v/>
      </c>
      <c r="AO255" s="116" t="str">
        <f>IFERROR(FIND("R",Table1[[#This Row],[FS_Priority]]),"")</f>
        <v/>
      </c>
    </row>
    <row r="256" spans="1:41" hidden="1" x14ac:dyDescent="0.25">
      <c r="A256" s="48" t="s">
        <v>2483</v>
      </c>
      <c r="B256" s="48" t="s">
        <v>2483</v>
      </c>
      <c r="C256" s="48" t="s">
        <v>179</v>
      </c>
      <c r="D256" s="48" t="b">
        <v>0</v>
      </c>
      <c r="E256" s="48" t="s">
        <v>3385</v>
      </c>
      <c r="F256" s="48" t="s">
        <v>2484</v>
      </c>
      <c r="G256" s="48" t="s">
        <v>2485</v>
      </c>
      <c r="H256" s="48" t="s">
        <v>179</v>
      </c>
      <c r="I256" s="48" t="s">
        <v>179</v>
      </c>
      <c r="J256" s="48" t="s">
        <v>3546</v>
      </c>
      <c r="K256" s="48" t="s">
        <v>2847</v>
      </c>
      <c r="L256" s="48" t="s">
        <v>2477</v>
      </c>
      <c r="M256" s="48" t="s">
        <v>235</v>
      </c>
      <c r="N256" s="48" t="s">
        <v>179</v>
      </c>
      <c r="O256" s="48" t="s">
        <v>235</v>
      </c>
      <c r="P256" s="48">
        <v>19</v>
      </c>
      <c r="Q256" s="48" t="s">
        <v>179</v>
      </c>
      <c r="R256" s="48" t="s">
        <v>179</v>
      </c>
      <c r="S256" s="48" t="b">
        <v>0</v>
      </c>
      <c r="T256" s="48">
        <v>916581</v>
      </c>
      <c r="U256" s="181"/>
      <c r="V256" s="181">
        <v>43410</v>
      </c>
      <c r="W256" s="48" t="s">
        <v>2501</v>
      </c>
      <c r="X256" s="48"/>
      <c r="Y256" s="48"/>
      <c r="Z256" s="48" t="s">
        <v>179</v>
      </c>
      <c r="AA256" s="48"/>
      <c r="AB256" s="48"/>
      <c r="AC256" s="48" t="s">
        <v>179</v>
      </c>
      <c r="AD256" s="48"/>
      <c r="AE256" s="48" t="s">
        <v>179</v>
      </c>
      <c r="AF256" s="48" t="s">
        <v>179</v>
      </c>
      <c r="AG256" s="48" t="s">
        <v>179</v>
      </c>
      <c r="AH256" s="192"/>
      <c r="AI256" s="200" t="s">
        <v>179</v>
      </c>
      <c r="AJ256" s="167" t="str">
        <f t="shared" si="3"/>
        <v>PD&amp;C</v>
      </c>
      <c r="AK256" s="115" t="b">
        <f>ISNUMBER(SEARCH("IRT",Table1[[#This Row],[Current_Status]]))</f>
        <v>0</v>
      </c>
      <c r="AL256" s="116">
        <f>YEAR(Table1[[#This Row],[Project_Initiated]])</f>
        <v>2018</v>
      </c>
      <c r="AM256" s="53">
        <v>44166</v>
      </c>
      <c r="AN256" s="53" t="str">
        <f>IF(AND(Table1[[#This Row],[Completed Date]]&gt;="07/01/2020"+0,Table1[[#This Row],[Completed Date]]&lt;="6/30/2021"+0),"FY 20-21",IF(AND(Table1[[#This Row],[Completed Date]]&gt;="07/01/2019"+0,Table1[[#This Row],[Completed Date]]&lt;="6/30/2020"+0),"FY 19-20",""))</f>
        <v/>
      </c>
      <c r="AO256" s="116" t="str">
        <f>IFERROR(FIND("R",Table1[[#This Row],[FS_Priority]]),"")</f>
        <v/>
      </c>
    </row>
    <row r="257" spans="1:41" hidden="1" x14ac:dyDescent="0.25">
      <c r="A257" s="48" t="s">
        <v>122</v>
      </c>
      <c r="B257" s="48" t="s">
        <v>122</v>
      </c>
      <c r="C257" s="48" t="s">
        <v>179</v>
      </c>
      <c r="D257" s="48" t="b">
        <v>0</v>
      </c>
      <c r="E257" s="48" t="s">
        <v>3399</v>
      </c>
      <c r="F257" s="48" t="s">
        <v>3440</v>
      </c>
      <c r="G257" s="48" t="s">
        <v>3018</v>
      </c>
      <c r="H257" s="48" t="s">
        <v>228</v>
      </c>
      <c r="I257" s="48" t="s">
        <v>179</v>
      </c>
      <c r="J257" s="48" t="s">
        <v>40</v>
      </c>
      <c r="K257" s="48" t="s">
        <v>3010</v>
      </c>
      <c r="L257" s="48" t="s">
        <v>373</v>
      </c>
      <c r="M257" s="48" t="s">
        <v>3019</v>
      </c>
      <c r="N257" s="48" t="s">
        <v>179</v>
      </c>
      <c r="O257" s="48" t="s">
        <v>56</v>
      </c>
      <c r="P257" s="48">
        <v>3</v>
      </c>
      <c r="Q257" s="48" t="s">
        <v>179</v>
      </c>
      <c r="R257" s="48" t="s">
        <v>179</v>
      </c>
      <c r="S257" s="48" t="b">
        <v>0</v>
      </c>
      <c r="T257" s="48">
        <v>200000</v>
      </c>
      <c r="U257" s="181"/>
      <c r="V257" s="181">
        <v>43332</v>
      </c>
      <c r="W257" s="48" t="s">
        <v>4007</v>
      </c>
      <c r="X257" s="48"/>
      <c r="Y257" s="48"/>
      <c r="Z257" s="48" t="s">
        <v>179</v>
      </c>
      <c r="AA257" s="48"/>
      <c r="AB257" s="48"/>
      <c r="AC257" s="48" t="s">
        <v>179</v>
      </c>
      <c r="AD257" s="48"/>
      <c r="AE257" s="48" t="s">
        <v>179</v>
      </c>
      <c r="AF257" s="48" t="s">
        <v>179</v>
      </c>
      <c r="AG257" s="48" t="s">
        <v>179</v>
      </c>
      <c r="AH257" s="192"/>
      <c r="AI257" s="200" t="s">
        <v>179</v>
      </c>
      <c r="AJ257" s="167" t="str">
        <f t="shared" si="3"/>
        <v>PD&amp;C</v>
      </c>
      <c r="AK257" s="115" t="b">
        <f>ISNUMBER(SEARCH("IRT",Table1[[#This Row],[Current_Status]]))</f>
        <v>0</v>
      </c>
      <c r="AL257" s="116">
        <f>YEAR(Table1[[#This Row],[Project_Initiated]])</f>
        <v>2018</v>
      </c>
      <c r="AM257" s="53">
        <v>44166</v>
      </c>
      <c r="AN257" s="53" t="str">
        <f>IF(AND(Table1[[#This Row],[Completed Date]]&gt;="07/01/2020"+0,Table1[[#This Row],[Completed Date]]&lt;="6/30/2021"+0),"FY 20-21",IF(AND(Table1[[#This Row],[Completed Date]]&gt;="07/01/2019"+0,Table1[[#This Row],[Completed Date]]&lt;="6/30/2020"+0),"FY 19-20",""))</f>
        <v/>
      </c>
      <c r="AO257" s="116" t="str">
        <f>IFERROR(FIND("R",Table1[[#This Row],[FS_Priority]]),"")</f>
        <v/>
      </c>
    </row>
    <row r="258" spans="1:41" hidden="1" x14ac:dyDescent="0.25">
      <c r="A258" s="48" t="s">
        <v>2481</v>
      </c>
      <c r="B258" s="48" t="s">
        <v>2481</v>
      </c>
      <c r="C258" s="48" t="s">
        <v>179</v>
      </c>
      <c r="D258" s="48" t="b">
        <v>0</v>
      </c>
      <c r="E258" s="48" t="s">
        <v>3385</v>
      </c>
      <c r="F258" s="48" t="s">
        <v>2482</v>
      </c>
      <c r="G258" s="48" t="s">
        <v>4098</v>
      </c>
      <c r="H258" s="48" t="s">
        <v>179</v>
      </c>
      <c r="I258" s="48" t="s">
        <v>179</v>
      </c>
      <c r="J258" s="48" t="s">
        <v>4097</v>
      </c>
      <c r="K258" s="48" t="s">
        <v>2847</v>
      </c>
      <c r="L258" s="48" t="s">
        <v>2477</v>
      </c>
      <c r="M258" s="48" t="s">
        <v>2966</v>
      </c>
      <c r="N258" s="48" t="s">
        <v>179</v>
      </c>
      <c r="O258" s="48" t="s">
        <v>3111</v>
      </c>
      <c r="P258" s="48">
        <v>14</v>
      </c>
      <c r="Q258" s="48" t="s">
        <v>179</v>
      </c>
      <c r="R258" s="48" t="s">
        <v>179</v>
      </c>
      <c r="S258" s="48" t="b">
        <v>0</v>
      </c>
      <c r="T258" s="48">
        <v>0</v>
      </c>
      <c r="U258" s="181"/>
      <c r="V258" s="181">
        <v>43404</v>
      </c>
      <c r="W258" s="48" t="s">
        <v>2783</v>
      </c>
      <c r="X258" s="48"/>
      <c r="Y258" s="48"/>
      <c r="Z258" s="48" t="s">
        <v>179</v>
      </c>
      <c r="AA258" s="48"/>
      <c r="AB258" s="48"/>
      <c r="AC258" s="48" t="s">
        <v>179</v>
      </c>
      <c r="AD258" s="48"/>
      <c r="AE258" s="48" t="s">
        <v>179</v>
      </c>
      <c r="AF258" s="48" t="s">
        <v>179</v>
      </c>
      <c r="AG258" s="48" t="s">
        <v>179</v>
      </c>
      <c r="AH258" s="192"/>
      <c r="AI258" s="200" t="s">
        <v>179</v>
      </c>
      <c r="AJ258" s="167" t="str">
        <f t="shared" ref="AJ258:AJ321" si="4">IF(LEN(A258)&gt;6,"FS","PD&amp;C")</f>
        <v>PD&amp;C</v>
      </c>
      <c r="AK258" s="115" t="b">
        <f>ISNUMBER(SEARCH("IRT",Table1[[#This Row],[Current_Status]]))</f>
        <v>0</v>
      </c>
      <c r="AL258" s="116">
        <f>YEAR(Table1[[#This Row],[Project_Initiated]])</f>
        <v>2018</v>
      </c>
      <c r="AM258" s="53">
        <v>44166</v>
      </c>
      <c r="AN258" s="53" t="str">
        <f>IF(AND(Table1[[#This Row],[Completed Date]]&gt;="07/01/2020"+0,Table1[[#This Row],[Completed Date]]&lt;="6/30/2021"+0),"FY 20-21",IF(AND(Table1[[#This Row],[Completed Date]]&gt;="07/01/2019"+0,Table1[[#This Row],[Completed Date]]&lt;="6/30/2020"+0),"FY 19-20",""))</f>
        <v/>
      </c>
      <c r="AO258" s="116" t="str">
        <f>IFERROR(FIND("R",Table1[[#This Row],[FS_Priority]]),"")</f>
        <v/>
      </c>
    </row>
    <row r="259" spans="1:41" hidden="1" x14ac:dyDescent="0.25">
      <c r="A259" s="48" t="s">
        <v>154</v>
      </c>
      <c r="B259" s="48" t="s">
        <v>154</v>
      </c>
      <c r="C259" s="48" t="s">
        <v>179</v>
      </c>
      <c r="D259" s="48" t="b">
        <v>0</v>
      </c>
      <c r="E259" s="48" t="s">
        <v>155</v>
      </c>
      <c r="F259" s="48" t="s">
        <v>3552</v>
      </c>
      <c r="G259" s="48" t="s">
        <v>156</v>
      </c>
      <c r="H259" s="48" t="s">
        <v>179</v>
      </c>
      <c r="I259" s="48" t="s">
        <v>179</v>
      </c>
      <c r="J259" s="48" t="s">
        <v>2864</v>
      </c>
      <c r="K259" s="48" t="s">
        <v>29</v>
      </c>
      <c r="L259" s="48" t="s">
        <v>331</v>
      </c>
      <c r="M259" s="48" t="s">
        <v>157</v>
      </c>
      <c r="N259" s="48" t="s">
        <v>179</v>
      </c>
      <c r="O259" s="48" t="s">
        <v>157</v>
      </c>
      <c r="P259" s="48">
        <v>20</v>
      </c>
      <c r="Q259" s="48" t="s">
        <v>179</v>
      </c>
      <c r="R259" s="48" t="s">
        <v>179</v>
      </c>
      <c r="S259" s="48" t="b">
        <v>0</v>
      </c>
      <c r="T259" s="48">
        <v>1250000</v>
      </c>
      <c r="U259" s="181">
        <v>0</v>
      </c>
      <c r="V259" s="181">
        <v>43390</v>
      </c>
      <c r="W259" s="48" t="s">
        <v>2632</v>
      </c>
      <c r="X259" s="48"/>
      <c r="Y259" s="48"/>
      <c r="Z259" s="48" t="s">
        <v>179</v>
      </c>
      <c r="AA259" s="48"/>
      <c r="AB259" s="48"/>
      <c r="AC259" s="48" t="s">
        <v>179</v>
      </c>
      <c r="AD259" s="48"/>
      <c r="AE259" s="48" t="s">
        <v>179</v>
      </c>
      <c r="AF259" s="48" t="s">
        <v>179</v>
      </c>
      <c r="AG259" s="48" t="s">
        <v>179</v>
      </c>
      <c r="AH259" s="192"/>
      <c r="AI259" s="200" t="s">
        <v>179</v>
      </c>
      <c r="AJ259" s="167" t="str">
        <f t="shared" si="4"/>
        <v>PD&amp;C</v>
      </c>
      <c r="AK259" s="115" t="b">
        <f>ISNUMBER(SEARCH("IRT",Table1[[#This Row],[Current_Status]]))</f>
        <v>0</v>
      </c>
      <c r="AL259" s="116">
        <f>YEAR(Table1[[#This Row],[Project_Initiated]])</f>
        <v>2018</v>
      </c>
      <c r="AM259" s="53">
        <v>44166</v>
      </c>
      <c r="AN259" s="53" t="str">
        <f>IF(AND(Table1[[#This Row],[Completed Date]]&gt;="07/01/2020"+0,Table1[[#This Row],[Completed Date]]&lt;="6/30/2021"+0),"FY 20-21",IF(AND(Table1[[#This Row],[Completed Date]]&gt;="07/01/2019"+0,Table1[[#This Row],[Completed Date]]&lt;="6/30/2020"+0),"FY 19-20",""))</f>
        <v/>
      </c>
      <c r="AO259" s="116" t="str">
        <f>IFERROR(FIND("R",Table1[[#This Row],[FS_Priority]]),"")</f>
        <v/>
      </c>
    </row>
    <row r="260" spans="1:41" hidden="1" x14ac:dyDescent="0.25">
      <c r="A260" s="48" t="s">
        <v>2498</v>
      </c>
      <c r="B260" s="48" t="s">
        <v>2498</v>
      </c>
      <c r="C260" s="48" t="s">
        <v>179</v>
      </c>
      <c r="D260" s="48" t="b">
        <v>0</v>
      </c>
      <c r="E260" s="48" t="s">
        <v>107</v>
      </c>
      <c r="F260" s="48" t="s">
        <v>2499</v>
      </c>
      <c r="G260" s="48" t="s">
        <v>2500</v>
      </c>
      <c r="H260" s="48" t="s">
        <v>234</v>
      </c>
      <c r="I260" s="48" t="s">
        <v>179</v>
      </c>
      <c r="J260" s="48" t="s">
        <v>91</v>
      </c>
      <c r="K260" s="48" t="s">
        <v>2980</v>
      </c>
      <c r="L260" s="48" t="s">
        <v>2569</v>
      </c>
      <c r="M260" s="48" t="s">
        <v>2982</v>
      </c>
      <c r="N260" s="48" t="s">
        <v>179</v>
      </c>
      <c r="O260" s="48" t="s">
        <v>229</v>
      </c>
      <c r="P260" s="48">
        <v>1</v>
      </c>
      <c r="Q260" s="48" t="s">
        <v>179</v>
      </c>
      <c r="R260" s="48" t="s">
        <v>179</v>
      </c>
      <c r="S260" s="48" t="b">
        <v>0</v>
      </c>
      <c r="T260" s="48"/>
      <c r="U260" s="181"/>
      <c r="V260" s="181">
        <v>43431</v>
      </c>
      <c r="W260" s="48" t="s">
        <v>2510</v>
      </c>
      <c r="X260" s="48"/>
      <c r="Y260" s="48"/>
      <c r="Z260" s="48" t="s">
        <v>179</v>
      </c>
      <c r="AA260" s="48"/>
      <c r="AB260" s="48"/>
      <c r="AC260" s="48" t="s">
        <v>179</v>
      </c>
      <c r="AD260" s="48"/>
      <c r="AE260" s="48" t="s">
        <v>179</v>
      </c>
      <c r="AF260" s="48" t="s">
        <v>179</v>
      </c>
      <c r="AG260" s="48" t="s">
        <v>179</v>
      </c>
      <c r="AH260" s="192"/>
      <c r="AI260" s="200" t="s">
        <v>179</v>
      </c>
      <c r="AJ260" s="167" t="str">
        <f t="shared" si="4"/>
        <v>PD&amp;C</v>
      </c>
      <c r="AK260" s="115" t="b">
        <f>ISNUMBER(SEARCH("IRT",Table1[[#This Row],[Current_Status]]))</f>
        <v>0</v>
      </c>
      <c r="AL260" s="116">
        <f>YEAR(Table1[[#This Row],[Project_Initiated]])</f>
        <v>2018</v>
      </c>
      <c r="AM260" s="53">
        <v>44166</v>
      </c>
      <c r="AN260" s="53" t="str">
        <f>IF(AND(Table1[[#This Row],[Completed Date]]&gt;="07/01/2020"+0,Table1[[#This Row],[Completed Date]]&lt;="6/30/2021"+0),"FY 20-21",IF(AND(Table1[[#This Row],[Completed Date]]&gt;="07/01/2019"+0,Table1[[#This Row],[Completed Date]]&lt;="6/30/2020"+0),"FY 19-20",""))</f>
        <v/>
      </c>
      <c r="AO260" s="116" t="str">
        <f>IFERROR(FIND("R",Table1[[#This Row],[FS_Priority]]),"")</f>
        <v/>
      </c>
    </row>
    <row r="261" spans="1:41" hidden="1" x14ac:dyDescent="0.25">
      <c r="A261" s="48" t="s">
        <v>2505</v>
      </c>
      <c r="B261" s="48" t="s">
        <v>2505</v>
      </c>
      <c r="C261" s="48" t="s">
        <v>179</v>
      </c>
      <c r="D261" s="48" t="b">
        <v>0</v>
      </c>
      <c r="E261" s="48" t="s">
        <v>3385</v>
      </c>
      <c r="F261" s="48" t="s">
        <v>2629</v>
      </c>
      <c r="G261" s="48" t="s">
        <v>2867</v>
      </c>
      <c r="H261" s="48" t="s">
        <v>3836</v>
      </c>
      <c r="I261" s="48" t="s">
        <v>179</v>
      </c>
      <c r="J261" s="48" t="s">
        <v>2860</v>
      </c>
      <c r="K261" s="48" t="s">
        <v>2847</v>
      </c>
      <c r="L261" s="48" t="s">
        <v>2477</v>
      </c>
      <c r="M261" s="48" t="s">
        <v>2858</v>
      </c>
      <c r="N261" s="48" t="s">
        <v>179</v>
      </c>
      <c r="O261" s="48" t="s">
        <v>2852</v>
      </c>
      <c r="P261" s="48">
        <v>1</v>
      </c>
      <c r="Q261" s="48" t="s">
        <v>179</v>
      </c>
      <c r="R261" s="48" t="s">
        <v>179</v>
      </c>
      <c r="S261" s="48" t="b">
        <v>0</v>
      </c>
      <c r="T261" s="48">
        <v>31844000</v>
      </c>
      <c r="U261" s="181"/>
      <c r="V261" s="181">
        <v>43440</v>
      </c>
      <c r="W261" s="48" t="s">
        <v>30</v>
      </c>
      <c r="X261" s="48">
        <v>43862</v>
      </c>
      <c r="Y261" s="48">
        <v>44256</v>
      </c>
      <c r="Z261" s="48" t="s">
        <v>179</v>
      </c>
      <c r="AA261" s="48"/>
      <c r="AB261" s="48"/>
      <c r="AC261" s="48" t="s">
        <v>179</v>
      </c>
      <c r="AD261" s="48"/>
      <c r="AE261" s="48" t="s">
        <v>179</v>
      </c>
      <c r="AF261" s="48" t="s">
        <v>179</v>
      </c>
      <c r="AG261" s="48" t="s">
        <v>179</v>
      </c>
      <c r="AH261" s="192"/>
      <c r="AI261" s="200" t="s">
        <v>179</v>
      </c>
      <c r="AJ261" s="167" t="str">
        <f t="shared" si="4"/>
        <v>PD&amp;C</v>
      </c>
      <c r="AK261" s="115" t="b">
        <f>ISNUMBER(SEARCH("IRT",Table1[[#This Row],[Current_Status]]))</f>
        <v>0</v>
      </c>
      <c r="AL261" s="116">
        <f>YEAR(Table1[[#This Row],[Project_Initiated]])</f>
        <v>2018</v>
      </c>
      <c r="AM261" s="53">
        <v>44166</v>
      </c>
      <c r="AN261" s="53" t="str">
        <f>IF(AND(Table1[[#This Row],[Completed Date]]&gt;="07/01/2020"+0,Table1[[#This Row],[Completed Date]]&lt;="6/30/2021"+0),"FY 20-21",IF(AND(Table1[[#This Row],[Completed Date]]&gt;="07/01/2019"+0,Table1[[#This Row],[Completed Date]]&lt;="6/30/2020"+0),"FY 19-20",""))</f>
        <v/>
      </c>
      <c r="AO261" s="116" t="str">
        <f>IFERROR(FIND("R",Table1[[#This Row],[FS_Priority]]),"")</f>
        <v/>
      </c>
    </row>
    <row r="262" spans="1:41" hidden="1" x14ac:dyDescent="0.25">
      <c r="A262" s="48" t="s">
        <v>2597</v>
      </c>
      <c r="B262" s="48" t="s">
        <v>2597</v>
      </c>
      <c r="C262" s="48" t="s">
        <v>179</v>
      </c>
      <c r="D262" s="48" t="b">
        <v>0</v>
      </c>
      <c r="E262" s="48" t="s">
        <v>3385</v>
      </c>
      <c r="F262" s="48" t="s">
        <v>2604</v>
      </c>
      <c r="G262" s="48" t="s">
        <v>2605</v>
      </c>
      <c r="H262" s="48" t="s">
        <v>179</v>
      </c>
      <c r="I262" s="48" t="s">
        <v>179</v>
      </c>
      <c r="J262" s="48" t="s">
        <v>4128</v>
      </c>
      <c r="K262" s="48" t="s">
        <v>2847</v>
      </c>
      <c r="L262" s="48" t="s">
        <v>2477</v>
      </c>
      <c r="M262" s="48" t="s">
        <v>99</v>
      </c>
      <c r="N262" s="48" t="s">
        <v>179</v>
      </c>
      <c r="O262" s="48" t="s">
        <v>99</v>
      </c>
      <c r="P262" s="48">
        <v>10</v>
      </c>
      <c r="Q262" s="48" t="s">
        <v>179</v>
      </c>
      <c r="R262" s="48" t="s">
        <v>179</v>
      </c>
      <c r="S262" s="48" t="b">
        <v>0</v>
      </c>
      <c r="T262" s="48">
        <v>65000</v>
      </c>
      <c r="U262" s="181"/>
      <c r="V262" s="181">
        <v>43528</v>
      </c>
      <c r="W262" s="48" t="s">
        <v>2635</v>
      </c>
      <c r="X262" s="48"/>
      <c r="Y262" s="48"/>
      <c r="Z262" s="48" t="s">
        <v>179</v>
      </c>
      <c r="AA262" s="48"/>
      <c r="AB262" s="48"/>
      <c r="AC262" s="48" t="s">
        <v>179</v>
      </c>
      <c r="AD262" s="48"/>
      <c r="AE262" s="48" t="s">
        <v>179</v>
      </c>
      <c r="AF262" s="48" t="s">
        <v>179</v>
      </c>
      <c r="AG262" s="48" t="s">
        <v>179</v>
      </c>
      <c r="AH262" s="192"/>
      <c r="AI262" s="200" t="s">
        <v>179</v>
      </c>
      <c r="AJ262" s="167" t="str">
        <f t="shared" si="4"/>
        <v>PD&amp;C</v>
      </c>
      <c r="AK262" s="115" t="b">
        <f>ISNUMBER(SEARCH("IRT",Table1[[#This Row],[Current_Status]]))</f>
        <v>0</v>
      </c>
      <c r="AL262" s="116">
        <f>YEAR(Table1[[#This Row],[Project_Initiated]])</f>
        <v>2019</v>
      </c>
      <c r="AM262" s="53">
        <v>44166</v>
      </c>
      <c r="AN262" s="53" t="str">
        <f>IF(AND(Table1[[#This Row],[Completed Date]]&gt;="07/01/2020"+0,Table1[[#This Row],[Completed Date]]&lt;="6/30/2021"+0),"FY 20-21",IF(AND(Table1[[#This Row],[Completed Date]]&gt;="07/01/2019"+0,Table1[[#This Row],[Completed Date]]&lt;="6/30/2020"+0),"FY 19-20",""))</f>
        <v/>
      </c>
      <c r="AO262" s="116" t="str">
        <f>IFERROR(FIND("R",Table1[[#This Row],[FS_Priority]]),"")</f>
        <v/>
      </c>
    </row>
    <row r="263" spans="1:41" hidden="1" x14ac:dyDescent="0.25">
      <c r="A263" s="48" t="s">
        <v>2586</v>
      </c>
      <c r="B263" s="48" t="s">
        <v>2586</v>
      </c>
      <c r="C263" s="48" t="s">
        <v>179</v>
      </c>
      <c r="D263" s="48" t="b">
        <v>0</v>
      </c>
      <c r="E263" s="48" t="s">
        <v>155</v>
      </c>
      <c r="F263" s="48" t="s">
        <v>2587</v>
      </c>
      <c r="G263" s="48" t="s">
        <v>2990</v>
      </c>
      <c r="H263" s="48" t="s">
        <v>179</v>
      </c>
      <c r="I263" s="48" t="s">
        <v>179</v>
      </c>
      <c r="J263" s="48" t="s">
        <v>4097</v>
      </c>
      <c r="K263" s="48" t="s">
        <v>29</v>
      </c>
      <c r="L263" s="48" t="s">
        <v>331</v>
      </c>
      <c r="M263" s="48" t="s">
        <v>52</v>
      </c>
      <c r="N263" s="48" t="s">
        <v>179</v>
      </c>
      <c r="O263" s="48" t="s">
        <v>3111</v>
      </c>
      <c r="P263" s="48">
        <v>13</v>
      </c>
      <c r="Q263" s="48" t="s">
        <v>179</v>
      </c>
      <c r="R263" s="48" t="s">
        <v>179</v>
      </c>
      <c r="S263" s="48" t="b">
        <v>0</v>
      </c>
      <c r="T263" s="48"/>
      <c r="U263" s="181"/>
      <c r="V263" s="181">
        <v>43510</v>
      </c>
      <c r="W263" s="48" t="s">
        <v>2635</v>
      </c>
      <c r="X263" s="48"/>
      <c r="Y263" s="48"/>
      <c r="Z263" s="48" t="s">
        <v>179</v>
      </c>
      <c r="AA263" s="48"/>
      <c r="AB263" s="48"/>
      <c r="AC263" s="48" t="s">
        <v>179</v>
      </c>
      <c r="AD263" s="48"/>
      <c r="AE263" s="48" t="s">
        <v>179</v>
      </c>
      <c r="AF263" s="48" t="s">
        <v>179</v>
      </c>
      <c r="AG263" s="48" t="s">
        <v>179</v>
      </c>
      <c r="AH263" s="192"/>
      <c r="AI263" s="200" t="s">
        <v>179</v>
      </c>
      <c r="AJ263" s="167" t="str">
        <f t="shared" si="4"/>
        <v>PD&amp;C</v>
      </c>
      <c r="AK263" s="115" t="b">
        <f>ISNUMBER(SEARCH("IRT",Table1[[#This Row],[Current_Status]]))</f>
        <v>0</v>
      </c>
      <c r="AL263" s="116">
        <f>YEAR(Table1[[#This Row],[Project_Initiated]])</f>
        <v>2019</v>
      </c>
      <c r="AM263" s="53">
        <v>44166</v>
      </c>
      <c r="AN263" s="53" t="str">
        <f>IF(AND(Table1[[#This Row],[Completed Date]]&gt;="07/01/2020"+0,Table1[[#This Row],[Completed Date]]&lt;="6/30/2021"+0),"FY 20-21",IF(AND(Table1[[#This Row],[Completed Date]]&gt;="07/01/2019"+0,Table1[[#This Row],[Completed Date]]&lt;="6/30/2020"+0),"FY 19-20",""))</f>
        <v/>
      </c>
      <c r="AO263" s="116" t="str">
        <f>IFERROR(FIND("R",Table1[[#This Row],[FS_Priority]]),"")</f>
        <v/>
      </c>
    </row>
    <row r="264" spans="1:41" hidden="1" x14ac:dyDescent="0.25">
      <c r="A264" s="48" t="s">
        <v>2598</v>
      </c>
      <c r="B264" s="48" t="s">
        <v>2598</v>
      </c>
      <c r="C264" s="48" t="s">
        <v>179</v>
      </c>
      <c r="D264" s="48" t="b">
        <v>0</v>
      </c>
      <c r="E264" s="48" t="s">
        <v>3385</v>
      </c>
      <c r="F264" s="48" t="s">
        <v>3553</v>
      </c>
      <c r="G264" s="48" t="s">
        <v>2606</v>
      </c>
      <c r="H264" s="48" t="s">
        <v>387</v>
      </c>
      <c r="I264" s="48" t="s">
        <v>179</v>
      </c>
      <c r="J264" s="48" t="s">
        <v>2860</v>
      </c>
      <c r="K264" s="48" t="s">
        <v>2847</v>
      </c>
      <c r="L264" s="48" t="s">
        <v>2477</v>
      </c>
      <c r="M264" s="48" t="s">
        <v>99</v>
      </c>
      <c r="N264" s="48" t="s">
        <v>179</v>
      </c>
      <c r="O264" s="48" t="s">
        <v>56</v>
      </c>
      <c r="P264" s="48">
        <v>7</v>
      </c>
      <c r="Q264" s="48" t="s">
        <v>179</v>
      </c>
      <c r="R264" s="48" t="s">
        <v>179</v>
      </c>
      <c r="S264" s="48" t="b">
        <v>0</v>
      </c>
      <c r="T264" s="48">
        <v>750000</v>
      </c>
      <c r="U264" s="181"/>
      <c r="V264" s="181">
        <v>43528</v>
      </c>
      <c r="W264" s="48" t="s">
        <v>30</v>
      </c>
      <c r="X264" s="48">
        <v>44013</v>
      </c>
      <c r="Y264" s="48">
        <v>44166</v>
      </c>
      <c r="Z264" s="48" t="s">
        <v>179</v>
      </c>
      <c r="AA264" s="48"/>
      <c r="AB264" s="48"/>
      <c r="AC264" s="48" t="s">
        <v>179</v>
      </c>
      <c r="AD264" s="48"/>
      <c r="AE264" s="48" t="s">
        <v>179</v>
      </c>
      <c r="AF264" s="48" t="s">
        <v>179</v>
      </c>
      <c r="AG264" s="48" t="s">
        <v>179</v>
      </c>
      <c r="AH264" s="192"/>
      <c r="AI264" s="200" t="s">
        <v>179</v>
      </c>
      <c r="AJ264" s="167" t="str">
        <f t="shared" si="4"/>
        <v>PD&amp;C</v>
      </c>
      <c r="AK264" s="115" t="b">
        <f>ISNUMBER(SEARCH("IRT",Table1[[#This Row],[Current_Status]]))</f>
        <v>0</v>
      </c>
      <c r="AL264" s="116">
        <f>YEAR(Table1[[#This Row],[Project_Initiated]])</f>
        <v>2019</v>
      </c>
      <c r="AM264" s="53">
        <v>44166</v>
      </c>
      <c r="AN264" s="53" t="str">
        <f>IF(AND(Table1[[#This Row],[Completed Date]]&gt;="07/01/2020"+0,Table1[[#This Row],[Completed Date]]&lt;="6/30/2021"+0),"FY 20-21",IF(AND(Table1[[#This Row],[Completed Date]]&gt;="07/01/2019"+0,Table1[[#This Row],[Completed Date]]&lt;="6/30/2020"+0),"FY 19-20",""))</f>
        <v/>
      </c>
      <c r="AO264" s="116" t="str">
        <f>IFERROR(FIND("R",Table1[[#This Row],[FS_Priority]]),"")</f>
        <v/>
      </c>
    </row>
    <row r="265" spans="1:41" hidden="1" x14ac:dyDescent="0.25">
      <c r="A265" s="48" t="s">
        <v>2584</v>
      </c>
      <c r="B265" s="48" t="s">
        <v>2584</v>
      </c>
      <c r="C265" s="48" t="s">
        <v>179</v>
      </c>
      <c r="D265" s="48" t="b">
        <v>0</v>
      </c>
      <c r="E265" s="48" t="s">
        <v>155</v>
      </c>
      <c r="F265" s="48" t="s">
        <v>2585</v>
      </c>
      <c r="G265" s="48" t="s">
        <v>4130</v>
      </c>
      <c r="H265" s="48" t="s">
        <v>2145</v>
      </c>
      <c r="I265" s="48" t="s">
        <v>179</v>
      </c>
      <c r="J265" s="48" t="s">
        <v>4027</v>
      </c>
      <c r="K265" s="48" t="s">
        <v>29</v>
      </c>
      <c r="L265" s="48" t="s">
        <v>331</v>
      </c>
      <c r="M265" s="48" t="s">
        <v>356</v>
      </c>
      <c r="N265" s="48" t="s">
        <v>179</v>
      </c>
      <c r="O265" s="48" t="s">
        <v>3415</v>
      </c>
      <c r="P265" s="48">
        <v>6</v>
      </c>
      <c r="Q265" s="48" t="s">
        <v>179</v>
      </c>
      <c r="R265" s="48" t="s">
        <v>179</v>
      </c>
      <c r="S265" s="48" t="b">
        <v>0</v>
      </c>
      <c r="T265" s="48">
        <v>14000</v>
      </c>
      <c r="U265" s="181"/>
      <c r="V265" s="181">
        <v>43510</v>
      </c>
      <c r="W265" s="48" t="s">
        <v>4027</v>
      </c>
      <c r="X265" s="48">
        <v>43983</v>
      </c>
      <c r="Y265" s="48">
        <v>44105</v>
      </c>
      <c r="Z265" s="48" t="s">
        <v>179</v>
      </c>
      <c r="AA265" s="48"/>
      <c r="AB265" s="48"/>
      <c r="AC265" s="48" t="s">
        <v>179</v>
      </c>
      <c r="AD265" s="48"/>
      <c r="AE265" s="48" t="s">
        <v>179</v>
      </c>
      <c r="AF265" s="48" t="s">
        <v>179</v>
      </c>
      <c r="AG265" s="48" t="s">
        <v>179</v>
      </c>
      <c r="AH265" s="192"/>
      <c r="AI265" s="200" t="s">
        <v>179</v>
      </c>
      <c r="AJ265" s="167" t="str">
        <f t="shared" si="4"/>
        <v>PD&amp;C</v>
      </c>
      <c r="AK265" s="115" t="b">
        <f>ISNUMBER(SEARCH("IRT",Table1[[#This Row],[Current_Status]]))</f>
        <v>0</v>
      </c>
      <c r="AL265" s="116">
        <f>YEAR(Table1[[#This Row],[Project_Initiated]])</f>
        <v>2019</v>
      </c>
      <c r="AM265" s="53">
        <v>44166</v>
      </c>
      <c r="AN265" s="53" t="str">
        <f>IF(AND(Table1[[#This Row],[Completed Date]]&gt;="07/01/2020"+0,Table1[[#This Row],[Completed Date]]&lt;="6/30/2021"+0),"FY 20-21",IF(AND(Table1[[#This Row],[Completed Date]]&gt;="07/01/2019"+0,Table1[[#This Row],[Completed Date]]&lt;="6/30/2020"+0),"FY 19-20",""))</f>
        <v/>
      </c>
      <c r="AO265" s="116" t="str">
        <f>IFERROR(FIND("R",Table1[[#This Row],[FS_Priority]]),"")</f>
        <v/>
      </c>
    </row>
    <row r="266" spans="1:41" hidden="1" x14ac:dyDescent="0.25">
      <c r="A266" s="48" t="s">
        <v>2588</v>
      </c>
      <c r="B266" s="48" t="s">
        <v>2588</v>
      </c>
      <c r="C266" s="48" t="s">
        <v>179</v>
      </c>
      <c r="D266" s="48" t="b">
        <v>0</v>
      </c>
      <c r="E266" s="48" t="s">
        <v>155</v>
      </c>
      <c r="F266" s="48" t="s">
        <v>2589</v>
      </c>
      <c r="G266" s="48" t="s">
        <v>2991</v>
      </c>
      <c r="H266" s="48" t="s">
        <v>2142</v>
      </c>
      <c r="I266" s="48" t="s">
        <v>179</v>
      </c>
      <c r="J266" s="48" t="s">
        <v>2636</v>
      </c>
      <c r="K266" s="48" t="s">
        <v>29</v>
      </c>
      <c r="L266" s="48" t="s">
        <v>331</v>
      </c>
      <c r="M266" s="48" t="s">
        <v>356</v>
      </c>
      <c r="N266" s="48" t="s">
        <v>179</v>
      </c>
      <c r="O266" s="48" t="s">
        <v>3470</v>
      </c>
      <c r="P266" s="48">
        <v>15</v>
      </c>
      <c r="Q266" s="48" t="s">
        <v>179</v>
      </c>
      <c r="R266" s="48" t="s">
        <v>179</v>
      </c>
      <c r="S266" s="48" t="b">
        <v>0</v>
      </c>
      <c r="T266" s="48"/>
      <c r="U266" s="181"/>
      <c r="V266" s="181">
        <v>43515</v>
      </c>
      <c r="W266" s="48" t="s">
        <v>3848</v>
      </c>
      <c r="X266" s="48"/>
      <c r="Y266" s="48"/>
      <c r="Z266" s="48" t="s">
        <v>179</v>
      </c>
      <c r="AA266" s="48"/>
      <c r="AB266" s="48"/>
      <c r="AC266" s="48" t="s">
        <v>179</v>
      </c>
      <c r="AD266" s="48"/>
      <c r="AE266" s="48" t="s">
        <v>179</v>
      </c>
      <c r="AF266" s="48" t="s">
        <v>179</v>
      </c>
      <c r="AG266" s="48" t="s">
        <v>179</v>
      </c>
      <c r="AH266" s="192"/>
      <c r="AI266" s="200" t="s">
        <v>179</v>
      </c>
      <c r="AJ266" s="167" t="str">
        <f t="shared" si="4"/>
        <v>PD&amp;C</v>
      </c>
      <c r="AK266" s="115" t="b">
        <f>ISNUMBER(SEARCH("IRT",Table1[[#This Row],[Current_Status]]))</f>
        <v>0</v>
      </c>
      <c r="AL266" s="116">
        <f>YEAR(Table1[[#This Row],[Project_Initiated]])</f>
        <v>2019</v>
      </c>
      <c r="AM266" s="53">
        <v>44166</v>
      </c>
      <c r="AN266" s="53" t="str">
        <f>IF(AND(Table1[[#This Row],[Completed Date]]&gt;="07/01/2020"+0,Table1[[#This Row],[Completed Date]]&lt;="6/30/2021"+0),"FY 20-21",IF(AND(Table1[[#This Row],[Completed Date]]&gt;="07/01/2019"+0,Table1[[#This Row],[Completed Date]]&lt;="6/30/2020"+0),"FY 19-20",""))</f>
        <v/>
      </c>
      <c r="AO266" s="116" t="str">
        <f>IFERROR(FIND("R",Table1[[#This Row],[FS_Priority]]),"")</f>
        <v/>
      </c>
    </row>
    <row r="267" spans="1:41" hidden="1" x14ac:dyDescent="0.25">
      <c r="A267" s="48" t="s">
        <v>2599</v>
      </c>
      <c r="B267" s="48" t="s">
        <v>2599</v>
      </c>
      <c r="C267" s="48" t="s">
        <v>179</v>
      </c>
      <c r="D267" s="48" t="b">
        <v>0</v>
      </c>
      <c r="E267" s="48" t="s">
        <v>3385</v>
      </c>
      <c r="F267" s="48" t="s">
        <v>4071</v>
      </c>
      <c r="G267" s="48" t="s">
        <v>3336</v>
      </c>
      <c r="H267" s="48" t="s">
        <v>179</v>
      </c>
      <c r="I267" s="48" t="s">
        <v>179</v>
      </c>
      <c r="J267" s="48" t="s">
        <v>2841</v>
      </c>
      <c r="K267" s="48" t="s">
        <v>2847</v>
      </c>
      <c r="L267" s="48" t="s">
        <v>2477</v>
      </c>
      <c r="M267" s="48" t="s">
        <v>2859</v>
      </c>
      <c r="N267" s="48" t="s">
        <v>179</v>
      </c>
      <c r="O267" s="48" t="s">
        <v>3982</v>
      </c>
      <c r="P267" s="48">
        <v>9</v>
      </c>
      <c r="Q267" s="48" t="s">
        <v>179</v>
      </c>
      <c r="R267" s="48" t="s">
        <v>179</v>
      </c>
      <c r="S267" s="48" t="b">
        <v>0</v>
      </c>
      <c r="T267" s="48">
        <v>100000000</v>
      </c>
      <c r="U267" s="181"/>
      <c r="V267" s="181">
        <v>43528</v>
      </c>
      <c r="W267" s="48" t="s">
        <v>4016</v>
      </c>
      <c r="X267" s="48"/>
      <c r="Y267" s="48"/>
      <c r="Z267" s="48" t="s">
        <v>179</v>
      </c>
      <c r="AA267" s="48"/>
      <c r="AB267" s="48"/>
      <c r="AC267" s="48" t="s">
        <v>179</v>
      </c>
      <c r="AD267" s="48"/>
      <c r="AE267" s="48" t="s">
        <v>179</v>
      </c>
      <c r="AF267" s="48" t="s">
        <v>179</v>
      </c>
      <c r="AG267" s="48" t="s">
        <v>179</v>
      </c>
      <c r="AH267" s="192"/>
      <c r="AI267" s="200" t="s">
        <v>179</v>
      </c>
      <c r="AJ267" s="167" t="str">
        <f t="shared" si="4"/>
        <v>PD&amp;C</v>
      </c>
      <c r="AK267" s="115" t="b">
        <f>ISNUMBER(SEARCH("IRT",Table1[[#This Row],[Current_Status]]))</f>
        <v>0</v>
      </c>
      <c r="AL267" s="116">
        <f>YEAR(Table1[[#This Row],[Project_Initiated]])</f>
        <v>2019</v>
      </c>
      <c r="AM267" s="53">
        <v>44166</v>
      </c>
      <c r="AN267" s="53" t="str">
        <f>IF(AND(Table1[[#This Row],[Completed Date]]&gt;="07/01/2020"+0,Table1[[#This Row],[Completed Date]]&lt;="6/30/2021"+0),"FY 20-21",IF(AND(Table1[[#This Row],[Completed Date]]&gt;="07/01/2019"+0,Table1[[#This Row],[Completed Date]]&lt;="6/30/2020"+0),"FY 19-20",""))</f>
        <v/>
      </c>
      <c r="AO267" s="116" t="str">
        <f>IFERROR(FIND("R",Table1[[#This Row],[FS_Priority]]),"")</f>
        <v/>
      </c>
    </row>
    <row r="268" spans="1:41" hidden="1" x14ac:dyDescent="0.25">
      <c r="A268" s="48" t="s">
        <v>2601</v>
      </c>
      <c r="B268" s="48" t="s">
        <v>2601</v>
      </c>
      <c r="C268" s="48" t="s">
        <v>179</v>
      </c>
      <c r="D268" s="48" t="b">
        <v>0</v>
      </c>
      <c r="E268" s="48" t="s">
        <v>3385</v>
      </c>
      <c r="F268" s="48" t="s">
        <v>3851</v>
      </c>
      <c r="G268" s="48" t="s">
        <v>2989</v>
      </c>
      <c r="H268" s="48" t="s">
        <v>179</v>
      </c>
      <c r="I268" s="48" t="s">
        <v>179</v>
      </c>
      <c r="J268" s="48" t="s">
        <v>41</v>
      </c>
      <c r="K268" s="48" t="s">
        <v>2847</v>
      </c>
      <c r="L268" s="48" t="s">
        <v>2477</v>
      </c>
      <c r="M268" s="48" t="s">
        <v>2865</v>
      </c>
      <c r="N268" s="48" t="s">
        <v>179</v>
      </c>
      <c r="O268" s="48" t="s">
        <v>157</v>
      </c>
      <c r="P268" s="48">
        <v>8</v>
      </c>
      <c r="Q268" s="48" t="s">
        <v>179</v>
      </c>
      <c r="R268" s="48" t="s">
        <v>179</v>
      </c>
      <c r="S268" s="48" t="b">
        <v>0</v>
      </c>
      <c r="T268" s="48">
        <v>6950000</v>
      </c>
      <c r="U268" s="181"/>
      <c r="V268" s="181">
        <v>43528</v>
      </c>
      <c r="W268" s="48" t="s">
        <v>27</v>
      </c>
      <c r="X268" s="48">
        <v>44348</v>
      </c>
      <c r="Y268" s="48">
        <v>45047</v>
      </c>
      <c r="Z268" s="48" t="s">
        <v>179</v>
      </c>
      <c r="AA268" s="48"/>
      <c r="AB268" s="48"/>
      <c r="AC268" s="48" t="s">
        <v>179</v>
      </c>
      <c r="AD268" s="48"/>
      <c r="AE268" s="48" t="s">
        <v>179</v>
      </c>
      <c r="AF268" s="48" t="s">
        <v>179</v>
      </c>
      <c r="AG268" s="48" t="s">
        <v>179</v>
      </c>
      <c r="AH268" s="192"/>
      <c r="AI268" s="200" t="s">
        <v>179</v>
      </c>
      <c r="AJ268" s="167" t="str">
        <f t="shared" si="4"/>
        <v>PD&amp;C</v>
      </c>
      <c r="AK268" s="115" t="b">
        <f>ISNUMBER(SEARCH("IRT",Table1[[#This Row],[Current_Status]]))</f>
        <v>0</v>
      </c>
      <c r="AL268" s="116">
        <f>YEAR(Table1[[#This Row],[Project_Initiated]])</f>
        <v>2019</v>
      </c>
      <c r="AM268" s="53">
        <v>44166</v>
      </c>
      <c r="AN268" s="53" t="str">
        <f>IF(AND(Table1[[#This Row],[Completed Date]]&gt;="07/01/2020"+0,Table1[[#This Row],[Completed Date]]&lt;="6/30/2021"+0),"FY 20-21",IF(AND(Table1[[#This Row],[Completed Date]]&gt;="07/01/2019"+0,Table1[[#This Row],[Completed Date]]&lt;="6/30/2020"+0),"FY 19-20",""))</f>
        <v/>
      </c>
      <c r="AO268" s="116" t="str">
        <f>IFERROR(FIND("R",Table1[[#This Row],[FS_Priority]]),"")</f>
        <v/>
      </c>
    </row>
    <row r="269" spans="1:41" hidden="1" x14ac:dyDescent="0.25">
      <c r="A269" s="48" t="s">
        <v>2600</v>
      </c>
      <c r="B269" s="48" t="s">
        <v>2600</v>
      </c>
      <c r="C269" s="48" t="s">
        <v>179</v>
      </c>
      <c r="D269" s="48" t="b">
        <v>0</v>
      </c>
      <c r="E269" s="48" t="s">
        <v>3385</v>
      </c>
      <c r="F269" s="48" t="s">
        <v>3861</v>
      </c>
      <c r="G269" s="48" t="s">
        <v>2988</v>
      </c>
      <c r="H269" s="48" t="s">
        <v>386</v>
      </c>
      <c r="I269" s="48" t="s">
        <v>179</v>
      </c>
      <c r="J269" s="48" t="s">
        <v>40</v>
      </c>
      <c r="K269" s="48" t="s">
        <v>2847</v>
      </c>
      <c r="L269" s="48" t="s">
        <v>2477</v>
      </c>
      <c r="M269" s="48" t="s">
        <v>2856</v>
      </c>
      <c r="N269" s="48" t="s">
        <v>179</v>
      </c>
      <c r="O269" s="48" t="s">
        <v>56</v>
      </c>
      <c r="P269" s="48">
        <v>4</v>
      </c>
      <c r="Q269" s="48" t="s">
        <v>179</v>
      </c>
      <c r="R269" s="48" t="s">
        <v>179</v>
      </c>
      <c r="S269" s="48" t="b">
        <v>0</v>
      </c>
      <c r="T269" s="48">
        <v>1312000</v>
      </c>
      <c r="U269" s="181"/>
      <c r="V269" s="181">
        <v>43528</v>
      </c>
      <c r="W269" s="48" t="s">
        <v>41</v>
      </c>
      <c r="X269" s="48">
        <v>44256</v>
      </c>
      <c r="Y269" s="48">
        <v>44378</v>
      </c>
      <c r="Z269" s="48" t="s">
        <v>179</v>
      </c>
      <c r="AA269" s="48"/>
      <c r="AB269" s="48"/>
      <c r="AC269" s="48" t="s">
        <v>179</v>
      </c>
      <c r="AD269" s="48"/>
      <c r="AE269" s="48" t="s">
        <v>179</v>
      </c>
      <c r="AF269" s="48" t="s">
        <v>179</v>
      </c>
      <c r="AG269" s="48" t="s">
        <v>179</v>
      </c>
      <c r="AH269" s="192"/>
      <c r="AI269" s="200" t="s">
        <v>179</v>
      </c>
      <c r="AJ269" s="167" t="str">
        <f t="shared" si="4"/>
        <v>PD&amp;C</v>
      </c>
      <c r="AK269" s="115" t="b">
        <f>ISNUMBER(SEARCH("IRT",Table1[[#This Row],[Current_Status]]))</f>
        <v>0</v>
      </c>
      <c r="AL269" s="116">
        <f>YEAR(Table1[[#This Row],[Project_Initiated]])</f>
        <v>2019</v>
      </c>
      <c r="AM269" s="53">
        <v>44166</v>
      </c>
      <c r="AN269" s="53" t="str">
        <f>IF(AND(Table1[[#This Row],[Completed Date]]&gt;="07/01/2020"+0,Table1[[#This Row],[Completed Date]]&lt;="6/30/2021"+0),"FY 20-21",IF(AND(Table1[[#This Row],[Completed Date]]&gt;="07/01/2019"+0,Table1[[#This Row],[Completed Date]]&lt;="6/30/2020"+0),"FY 19-20",""))</f>
        <v/>
      </c>
      <c r="AO269" s="116" t="str">
        <f>IFERROR(FIND("R",Table1[[#This Row],[FS_Priority]]),"")</f>
        <v/>
      </c>
    </row>
    <row r="270" spans="1:41" hidden="1" x14ac:dyDescent="0.25">
      <c r="A270" s="48" t="s">
        <v>2613</v>
      </c>
      <c r="B270" s="48" t="s">
        <v>2613</v>
      </c>
      <c r="C270" s="48" t="s">
        <v>179</v>
      </c>
      <c r="D270" s="48" t="b">
        <v>0</v>
      </c>
      <c r="E270" s="48" t="s">
        <v>3399</v>
      </c>
      <c r="F270" s="48" t="s">
        <v>2623</v>
      </c>
      <c r="G270" s="48" t="s">
        <v>2624</v>
      </c>
      <c r="H270" s="48" t="s">
        <v>42</v>
      </c>
      <c r="I270" s="48" t="s">
        <v>3016</v>
      </c>
      <c r="J270" s="48" t="s">
        <v>4060</v>
      </c>
      <c r="K270" s="48" t="s">
        <v>3010</v>
      </c>
      <c r="L270" s="48" t="s">
        <v>373</v>
      </c>
      <c r="M270" s="48" t="s">
        <v>3017</v>
      </c>
      <c r="N270" s="48" t="s">
        <v>179</v>
      </c>
      <c r="O270" s="48" t="s">
        <v>56</v>
      </c>
      <c r="P270" s="48">
        <v>2</v>
      </c>
      <c r="Q270" s="48" t="s">
        <v>179</v>
      </c>
      <c r="R270" s="48" t="s">
        <v>179</v>
      </c>
      <c r="S270" s="48" t="b">
        <v>0</v>
      </c>
      <c r="T270" s="48">
        <v>130000</v>
      </c>
      <c r="U270" s="181"/>
      <c r="V270" s="181">
        <v>43543</v>
      </c>
      <c r="W270" s="48" t="s">
        <v>3979</v>
      </c>
      <c r="X270" s="48"/>
      <c r="Y270" s="48"/>
      <c r="Z270" s="48" t="s">
        <v>179</v>
      </c>
      <c r="AA270" s="48"/>
      <c r="AB270" s="48"/>
      <c r="AC270" s="48" t="s">
        <v>179</v>
      </c>
      <c r="AD270" s="48"/>
      <c r="AE270" s="48" t="s">
        <v>179</v>
      </c>
      <c r="AF270" s="48" t="s">
        <v>179</v>
      </c>
      <c r="AG270" s="48" t="s">
        <v>179</v>
      </c>
      <c r="AH270" s="192"/>
      <c r="AI270" s="200" t="s">
        <v>179</v>
      </c>
      <c r="AJ270" s="167" t="str">
        <f t="shared" si="4"/>
        <v>PD&amp;C</v>
      </c>
      <c r="AK270" s="115" t="b">
        <f>ISNUMBER(SEARCH("IRT",Table1[[#This Row],[Current_Status]]))</f>
        <v>0</v>
      </c>
      <c r="AL270" s="116">
        <f>YEAR(Table1[[#This Row],[Project_Initiated]])</f>
        <v>2019</v>
      </c>
      <c r="AM270" s="53">
        <v>44166</v>
      </c>
      <c r="AN270" s="53" t="str">
        <f>IF(AND(Table1[[#This Row],[Completed Date]]&gt;="07/01/2020"+0,Table1[[#This Row],[Completed Date]]&lt;="6/30/2021"+0),"FY 20-21",IF(AND(Table1[[#This Row],[Completed Date]]&gt;="07/01/2019"+0,Table1[[#This Row],[Completed Date]]&lt;="6/30/2020"+0),"FY 19-20",""))</f>
        <v/>
      </c>
      <c r="AO270" s="116" t="str">
        <f>IFERROR(FIND("R",Table1[[#This Row],[FS_Priority]]),"")</f>
        <v/>
      </c>
    </row>
    <row r="271" spans="1:41" hidden="1" x14ac:dyDescent="0.25">
      <c r="A271" s="48" t="s">
        <v>2602</v>
      </c>
      <c r="B271" s="48" t="s">
        <v>2602</v>
      </c>
      <c r="C271" s="48" t="s">
        <v>179</v>
      </c>
      <c r="D271" s="48" t="b">
        <v>0</v>
      </c>
      <c r="E271" s="48" t="s">
        <v>3385</v>
      </c>
      <c r="F271" s="48" t="s">
        <v>2607</v>
      </c>
      <c r="G271" s="48" t="s">
        <v>2987</v>
      </c>
      <c r="H271" s="48" t="s">
        <v>179</v>
      </c>
      <c r="I271" s="48" t="s">
        <v>179</v>
      </c>
      <c r="J271" s="48" t="s">
        <v>4031</v>
      </c>
      <c r="K271" s="48" t="s">
        <v>2847</v>
      </c>
      <c r="L271" s="48" t="s">
        <v>2477</v>
      </c>
      <c r="M271" s="48" t="s">
        <v>2859</v>
      </c>
      <c r="N271" s="48" t="s">
        <v>179</v>
      </c>
      <c r="O271" s="48" t="s">
        <v>3415</v>
      </c>
      <c r="P271" s="48">
        <v>1</v>
      </c>
      <c r="Q271" s="48" t="s">
        <v>179</v>
      </c>
      <c r="R271" s="48" t="s">
        <v>179</v>
      </c>
      <c r="S271" s="48" t="b">
        <v>0</v>
      </c>
      <c r="T271" s="48">
        <v>33980000</v>
      </c>
      <c r="U271" s="181"/>
      <c r="V271" s="181">
        <v>43528</v>
      </c>
      <c r="W271" s="48" t="s">
        <v>4032</v>
      </c>
      <c r="X271" s="48">
        <v>44440</v>
      </c>
      <c r="Y271" s="48">
        <v>45013</v>
      </c>
      <c r="Z271" s="48" t="s">
        <v>179</v>
      </c>
      <c r="AA271" s="48"/>
      <c r="AB271" s="48"/>
      <c r="AC271" s="48" t="s">
        <v>179</v>
      </c>
      <c r="AD271" s="48"/>
      <c r="AE271" s="48" t="s">
        <v>179</v>
      </c>
      <c r="AF271" s="48" t="s">
        <v>179</v>
      </c>
      <c r="AG271" s="48" t="s">
        <v>179</v>
      </c>
      <c r="AH271" s="192"/>
      <c r="AI271" s="200" t="s">
        <v>179</v>
      </c>
      <c r="AJ271" s="167" t="str">
        <f t="shared" si="4"/>
        <v>PD&amp;C</v>
      </c>
      <c r="AK271" s="115" t="b">
        <f>ISNUMBER(SEARCH("IRT",Table1[[#This Row],[Current_Status]]))</f>
        <v>0</v>
      </c>
      <c r="AL271" s="116">
        <f>YEAR(Table1[[#This Row],[Project_Initiated]])</f>
        <v>2019</v>
      </c>
      <c r="AM271" s="53">
        <v>44166</v>
      </c>
      <c r="AN271" s="53" t="str">
        <f>IF(AND(Table1[[#This Row],[Completed Date]]&gt;="07/01/2020"+0,Table1[[#This Row],[Completed Date]]&lt;="6/30/2021"+0),"FY 20-21",IF(AND(Table1[[#This Row],[Completed Date]]&gt;="07/01/2019"+0,Table1[[#This Row],[Completed Date]]&lt;="6/30/2020"+0),"FY 19-20",""))</f>
        <v/>
      </c>
      <c r="AO271" s="116" t="str">
        <f>IFERROR(FIND("R",Table1[[#This Row],[FS_Priority]]),"")</f>
        <v/>
      </c>
    </row>
    <row r="272" spans="1:41" hidden="1" x14ac:dyDescent="0.25">
      <c r="A272" s="48" t="s">
        <v>2627</v>
      </c>
      <c r="B272" s="48" t="s">
        <v>2627</v>
      </c>
      <c r="C272" s="48" t="s">
        <v>179</v>
      </c>
      <c r="D272" s="48" t="b">
        <v>0</v>
      </c>
      <c r="E272" s="48" t="s">
        <v>3385</v>
      </c>
      <c r="F272" s="48" t="s">
        <v>2630</v>
      </c>
      <c r="G272" s="48" t="s">
        <v>2631</v>
      </c>
      <c r="H272" s="48" t="s">
        <v>179</v>
      </c>
      <c r="I272" s="48" t="s">
        <v>179</v>
      </c>
      <c r="J272" s="48" t="s">
        <v>4128</v>
      </c>
      <c r="K272" s="48" t="s">
        <v>2847</v>
      </c>
      <c r="L272" s="48" t="s">
        <v>2477</v>
      </c>
      <c r="M272" s="48" t="s">
        <v>2865</v>
      </c>
      <c r="N272" s="48" t="s">
        <v>179</v>
      </c>
      <c r="O272" s="48" t="s">
        <v>99</v>
      </c>
      <c r="P272" s="48">
        <v>3</v>
      </c>
      <c r="Q272" s="48" t="s">
        <v>179</v>
      </c>
      <c r="R272" s="48" t="s">
        <v>179</v>
      </c>
      <c r="S272" s="48" t="b">
        <v>0</v>
      </c>
      <c r="T272" s="48"/>
      <c r="U272" s="181"/>
      <c r="V272" s="181">
        <v>43577</v>
      </c>
      <c r="W272" s="48" t="s">
        <v>2635</v>
      </c>
      <c r="X272" s="48"/>
      <c r="Y272" s="48"/>
      <c r="Z272" s="48" t="s">
        <v>179</v>
      </c>
      <c r="AA272" s="48"/>
      <c r="AB272" s="48"/>
      <c r="AC272" s="48" t="s">
        <v>179</v>
      </c>
      <c r="AD272" s="48"/>
      <c r="AE272" s="48" t="s">
        <v>179</v>
      </c>
      <c r="AF272" s="48" t="s">
        <v>179</v>
      </c>
      <c r="AG272" s="48" t="s">
        <v>179</v>
      </c>
      <c r="AH272" s="192"/>
      <c r="AI272" s="200" t="s">
        <v>179</v>
      </c>
      <c r="AJ272" s="167" t="str">
        <f t="shared" si="4"/>
        <v>PD&amp;C</v>
      </c>
      <c r="AK272" s="115" t="b">
        <f>ISNUMBER(SEARCH("IRT",Table1[[#This Row],[Current_Status]]))</f>
        <v>0</v>
      </c>
      <c r="AL272" s="116">
        <f>YEAR(Table1[[#This Row],[Project_Initiated]])</f>
        <v>2019</v>
      </c>
      <c r="AM272" s="53">
        <v>44166</v>
      </c>
      <c r="AN272" s="53" t="str">
        <f>IF(AND(Table1[[#This Row],[Completed Date]]&gt;="07/01/2020"+0,Table1[[#This Row],[Completed Date]]&lt;="6/30/2021"+0),"FY 20-21",IF(AND(Table1[[#This Row],[Completed Date]]&gt;="07/01/2019"+0,Table1[[#This Row],[Completed Date]]&lt;="6/30/2020"+0),"FY 19-20",""))</f>
        <v/>
      </c>
      <c r="AO272" s="116" t="str">
        <f>IFERROR(FIND("R",Table1[[#This Row],[FS_Priority]]),"")</f>
        <v/>
      </c>
    </row>
    <row r="273" spans="1:41" hidden="1" x14ac:dyDescent="0.25">
      <c r="A273" s="48" t="s">
        <v>2628</v>
      </c>
      <c r="B273" s="48" t="s">
        <v>2628</v>
      </c>
      <c r="C273" s="48" t="s">
        <v>179</v>
      </c>
      <c r="D273" s="48" t="b">
        <v>0</v>
      </c>
      <c r="E273" s="48" t="s">
        <v>3399</v>
      </c>
      <c r="F273" s="48" t="s">
        <v>3547</v>
      </c>
      <c r="G273" s="48" t="s">
        <v>3012</v>
      </c>
      <c r="H273" s="48" t="s">
        <v>383</v>
      </c>
      <c r="I273" s="48" t="s">
        <v>179</v>
      </c>
      <c r="J273" s="48" t="s">
        <v>40</v>
      </c>
      <c r="K273" s="48" t="s">
        <v>3010</v>
      </c>
      <c r="L273" s="48" t="s">
        <v>373</v>
      </c>
      <c r="M273" s="48" t="s">
        <v>3013</v>
      </c>
      <c r="N273" s="48" t="s">
        <v>179</v>
      </c>
      <c r="O273" s="48" t="s">
        <v>2856</v>
      </c>
      <c r="P273" s="48">
        <v>1</v>
      </c>
      <c r="Q273" s="48" t="s">
        <v>179</v>
      </c>
      <c r="R273" s="48" t="s">
        <v>179</v>
      </c>
      <c r="S273" s="48" t="b">
        <v>0</v>
      </c>
      <c r="T273" s="48">
        <v>450000</v>
      </c>
      <c r="U273" s="181"/>
      <c r="V273" s="181">
        <v>43571</v>
      </c>
      <c r="W273" s="48" t="s">
        <v>4057</v>
      </c>
      <c r="X273" s="48">
        <v>44228</v>
      </c>
      <c r="Y273" s="48">
        <v>44256</v>
      </c>
      <c r="Z273" s="48" t="s">
        <v>179</v>
      </c>
      <c r="AA273" s="48"/>
      <c r="AB273" s="48"/>
      <c r="AC273" s="48" t="s">
        <v>179</v>
      </c>
      <c r="AD273" s="48"/>
      <c r="AE273" s="48" t="s">
        <v>179</v>
      </c>
      <c r="AF273" s="48" t="s">
        <v>179</v>
      </c>
      <c r="AG273" s="48" t="s">
        <v>179</v>
      </c>
      <c r="AH273" s="192"/>
      <c r="AI273" s="200" t="s">
        <v>179</v>
      </c>
      <c r="AJ273" s="167" t="str">
        <f t="shared" si="4"/>
        <v>PD&amp;C</v>
      </c>
      <c r="AK273" s="115" t="b">
        <f>ISNUMBER(SEARCH("IRT",Table1[[#This Row],[Current_Status]]))</f>
        <v>0</v>
      </c>
      <c r="AL273" s="116">
        <f>YEAR(Table1[[#This Row],[Project_Initiated]])</f>
        <v>2019</v>
      </c>
      <c r="AM273" s="53">
        <v>44166</v>
      </c>
      <c r="AN273" s="53" t="str">
        <f>IF(AND(Table1[[#This Row],[Completed Date]]&gt;="07/01/2020"+0,Table1[[#This Row],[Completed Date]]&lt;="6/30/2021"+0),"FY 20-21",IF(AND(Table1[[#This Row],[Completed Date]]&gt;="07/01/2019"+0,Table1[[#This Row],[Completed Date]]&lt;="6/30/2020"+0),"FY 19-20",""))</f>
        <v/>
      </c>
      <c r="AO273" s="116" t="str">
        <f>IFERROR(FIND("R",Table1[[#This Row],[FS_Priority]]),"")</f>
        <v/>
      </c>
    </row>
    <row r="274" spans="1:41" hidden="1" x14ac:dyDescent="0.25">
      <c r="A274" s="48" t="s">
        <v>2633</v>
      </c>
      <c r="B274" s="48" t="s">
        <v>2633</v>
      </c>
      <c r="C274" s="48" t="s">
        <v>179</v>
      </c>
      <c r="D274" s="48" t="b">
        <v>0</v>
      </c>
      <c r="E274" s="48" t="s">
        <v>155</v>
      </c>
      <c r="F274" s="48" t="s">
        <v>3554</v>
      </c>
      <c r="G274" s="48" t="s">
        <v>2634</v>
      </c>
      <c r="H274" s="48" t="s">
        <v>377</v>
      </c>
      <c r="I274" s="48" t="s">
        <v>179</v>
      </c>
      <c r="J274" s="48" t="s">
        <v>4139</v>
      </c>
      <c r="K274" s="48" t="s">
        <v>29</v>
      </c>
      <c r="L274" s="48" t="s">
        <v>331</v>
      </c>
      <c r="M274" s="48" t="s">
        <v>99</v>
      </c>
      <c r="N274" s="48" t="s">
        <v>179</v>
      </c>
      <c r="O274" s="48" t="s">
        <v>99</v>
      </c>
      <c r="P274" s="48">
        <v>3</v>
      </c>
      <c r="Q274" s="48" t="s">
        <v>179</v>
      </c>
      <c r="R274" s="48" t="s">
        <v>179</v>
      </c>
      <c r="S274" s="48" t="b">
        <v>0</v>
      </c>
      <c r="T274" s="48">
        <v>1340000</v>
      </c>
      <c r="U274" s="181"/>
      <c r="V274" s="181">
        <v>43600</v>
      </c>
      <c r="W274" s="48" t="s">
        <v>4140</v>
      </c>
      <c r="X274" s="48"/>
      <c r="Y274" s="48"/>
      <c r="Z274" s="48" t="s">
        <v>179</v>
      </c>
      <c r="AA274" s="48"/>
      <c r="AB274" s="48"/>
      <c r="AC274" s="48" t="s">
        <v>179</v>
      </c>
      <c r="AD274" s="48"/>
      <c r="AE274" s="48" t="s">
        <v>179</v>
      </c>
      <c r="AF274" s="48" t="s">
        <v>179</v>
      </c>
      <c r="AG274" s="48" t="s">
        <v>179</v>
      </c>
      <c r="AH274" s="192"/>
      <c r="AI274" s="200" t="s">
        <v>179</v>
      </c>
      <c r="AJ274" s="167" t="str">
        <f t="shared" si="4"/>
        <v>PD&amp;C</v>
      </c>
      <c r="AK274" s="115" t="b">
        <f>ISNUMBER(SEARCH("IRT",Table1[[#This Row],[Current_Status]]))</f>
        <v>0</v>
      </c>
      <c r="AL274" s="116">
        <f>YEAR(Table1[[#This Row],[Project_Initiated]])</f>
        <v>2019</v>
      </c>
      <c r="AM274" s="53">
        <v>44166</v>
      </c>
      <c r="AN274" s="53" t="str">
        <f>IF(AND(Table1[[#This Row],[Completed Date]]&gt;="07/01/2020"+0,Table1[[#This Row],[Completed Date]]&lt;="6/30/2021"+0),"FY 20-21",IF(AND(Table1[[#This Row],[Completed Date]]&gt;="07/01/2019"+0,Table1[[#This Row],[Completed Date]]&lt;="6/30/2020"+0),"FY 19-20",""))</f>
        <v/>
      </c>
      <c r="AO274" s="116" t="str">
        <f>IFERROR(FIND("R",Table1[[#This Row],[FS_Priority]]),"")</f>
        <v/>
      </c>
    </row>
    <row r="275" spans="1:41" hidden="1" x14ac:dyDescent="0.25">
      <c r="A275" s="48" t="s">
        <v>2637</v>
      </c>
      <c r="B275" s="48" t="s">
        <v>2637</v>
      </c>
      <c r="C275" s="48" t="s">
        <v>179</v>
      </c>
      <c r="D275" s="48" t="b">
        <v>0</v>
      </c>
      <c r="E275" s="48" t="s">
        <v>3385</v>
      </c>
      <c r="F275" s="48" t="s">
        <v>2638</v>
      </c>
      <c r="G275" s="48" t="s">
        <v>4085</v>
      </c>
      <c r="H275" s="48" t="s">
        <v>3834</v>
      </c>
      <c r="I275" s="48" t="s">
        <v>179</v>
      </c>
      <c r="J275" s="48" t="s">
        <v>2860</v>
      </c>
      <c r="K275" s="48" t="s">
        <v>2847</v>
      </c>
      <c r="L275" s="48" t="s">
        <v>2477</v>
      </c>
      <c r="M275" s="48" t="s">
        <v>2849</v>
      </c>
      <c r="N275" s="48" t="s">
        <v>179</v>
      </c>
      <c r="O275" s="48" t="s">
        <v>229</v>
      </c>
      <c r="P275" s="48">
        <v>11</v>
      </c>
      <c r="Q275" s="48" t="s">
        <v>179</v>
      </c>
      <c r="R275" s="48" t="s">
        <v>179</v>
      </c>
      <c r="S275" s="48" t="b">
        <v>0</v>
      </c>
      <c r="T275" s="48">
        <v>2165000</v>
      </c>
      <c r="U275" s="181"/>
      <c r="V275" s="181">
        <v>43619</v>
      </c>
      <c r="W275" s="48" t="s">
        <v>30</v>
      </c>
      <c r="X275" s="48">
        <v>44105</v>
      </c>
      <c r="Y275" s="48">
        <v>44197</v>
      </c>
      <c r="Z275" s="48" t="s">
        <v>179</v>
      </c>
      <c r="AA275" s="48"/>
      <c r="AB275" s="48"/>
      <c r="AC275" s="48" t="s">
        <v>179</v>
      </c>
      <c r="AD275" s="48"/>
      <c r="AE275" s="48" t="s">
        <v>179</v>
      </c>
      <c r="AF275" s="48" t="s">
        <v>179</v>
      </c>
      <c r="AG275" s="48" t="s">
        <v>179</v>
      </c>
      <c r="AH275" s="192"/>
      <c r="AI275" s="200" t="s">
        <v>179</v>
      </c>
      <c r="AJ275" s="167" t="str">
        <f t="shared" si="4"/>
        <v>PD&amp;C</v>
      </c>
      <c r="AK275" s="115" t="b">
        <f>ISNUMBER(SEARCH("IRT",Table1[[#This Row],[Current_Status]]))</f>
        <v>0</v>
      </c>
      <c r="AL275" s="116">
        <f>YEAR(Table1[[#This Row],[Project_Initiated]])</f>
        <v>2019</v>
      </c>
      <c r="AM275" s="53">
        <v>44166</v>
      </c>
      <c r="AN275" s="53" t="str">
        <f>IF(AND(Table1[[#This Row],[Completed Date]]&gt;="07/01/2020"+0,Table1[[#This Row],[Completed Date]]&lt;="6/30/2021"+0),"FY 20-21",IF(AND(Table1[[#This Row],[Completed Date]]&gt;="07/01/2019"+0,Table1[[#This Row],[Completed Date]]&lt;="6/30/2020"+0),"FY 19-20",""))</f>
        <v/>
      </c>
      <c r="AO275" s="116" t="str">
        <f>IFERROR(FIND("R",Table1[[#This Row],[FS_Priority]]),"")</f>
        <v/>
      </c>
    </row>
    <row r="276" spans="1:41" hidden="1" x14ac:dyDescent="0.25">
      <c r="A276" s="48" t="s">
        <v>2807</v>
      </c>
      <c r="B276" s="48" t="s">
        <v>2807</v>
      </c>
      <c r="C276" s="48" t="s">
        <v>179</v>
      </c>
      <c r="D276" s="48" t="b">
        <v>0</v>
      </c>
      <c r="E276" s="48" t="s">
        <v>86</v>
      </c>
      <c r="F276" s="48" t="s">
        <v>3859</v>
      </c>
      <c r="G276" s="48" t="s">
        <v>4078</v>
      </c>
      <c r="H276" s="48" t="s">
        <v>413</v>
      </c>
      <c r="I276" s="48" t="s">
        <v>3548</v>
      </c>
      <c r="J276" s="48" t="s">
        <v>2511</v>
      </c>
      <c r="K276" s="48" t="s">
        <v>4024</v>
      </c>
      <c r="L276" s="48" t="s">
        <v>257</v>
      </c>
      <c r="M276" s="48" t="s">
        <v>2923</v>
      </c>
      <c r="N276" s="48" t="s">
        <v>179</v>
      </c>
      <c r="O276" s="48" t="s">
        <v>56</v>
      </c>
      <c r="P276" s="48">
        <v>1</v>
      </c>
      <c r="Q276" s="48" t="s">
        <v>179</v>
      </c>
      <c r="R276" s="48" t="s">
        <v>179</v>
      </c>
      <c r="S276" s="48" t="b">
        <v>0</v>
      </c>
      <c r="T276" s="48">
        <v>133500</v>
      </c>
      <c r="U276" s="181"/>
      <c r="V276" s="181">
        <v>43656</v>
      </c>
      <c r="W276" s="48" t="s">
        <v>30</v>
      </c>
      <c r="X276" s="48">
        <v>44105</v>
      </c>
      <c r="Y276" s="48">
        <v>44136</v>
      </c>
      <c r="Z276" s="48" t="s">
        <v>179</v>
      </c>
      <c r="AA276" s="48"/>
      <c r="AB276" s="48"/>
      <c r="AC276" s="48" t="s">
        <v>179</v>
      </c>
      <c r="AD276" s="48"/>
      <c r="AE276" s="48" t="s">
        <v>179</v>
      </c>
      <c r="AF276" s="48" t="s">
        <v>179</v>
      </c>
      <c r="AG276" s="48" t="s">
        <v>179</v>
      </c>
      <c r="AH276" s="192"/>
      <c r="AI276" s="200" t="s">
        <v>179</v>
      </c>
      <c r="AJ276" s="167" t="str">
        <f t="shared" si="4"/>
        <v>PD&amp;C</v>
      </c>
      <c r="AK276" s="115" t="b">
        <f>ISNUMBER(SEARCH("IRT",Table1[[#This Row],[Current_Status]]))</f>
        <v>0</v>
      </c>
      <c r="AL276" s="116">
        <f>YEAR(Table1[[#This Row],[Project_Initiated]])</f>
        <v>2019</v>
      </c>
      <c r="AM276" s="53">
        <v>44166</v>
      </c>
      <c r="AN276" s="53" t="str">
        <f>IF(AND(Table1[[#This Row],[Completed Date]]&gt;="07/01/2020"+0,Table1[[#This Row],[Completed Date]]&lt;="6/30/2021"+0),"FY 20-21",IF(AND(Table1[[#This Row],[Completed Date]]&gt;="07/01/2019"+0,Table1[[#This Row],[Completed Date]]&lt;="6/30/2020"+0),"FY 19-20",""))</f>
        <v/>
      </c>
      <c r="AO276" s="116" t="str">
        <f>IFERROR(FIND("R",Table1[[#This Row],[FS_Priority]]),"")</f>
        <v/>
      </c>
    </row>
    <row r="277" spans="1:41" hidden="1" x14ac:dyDescent="0.25">
      <c r="A277" s="48" t="s">
        <v>3402</v>
      </c>
      <c r="B277" s="48" t="s">
        <v>3402</v>
      </c>
      <c r="C277" s="48" t="s">
        <v>179</v>
      </c>
      <c r="D277" s="48" t="b">
        <v>0</v>
      </c>
      <c r="E277" s="48" t="s">
        <v>3425</v>
      </c>
      <c r="F277" s="48" t="s">
        <v>3426</v>
      </c>
      <c r="G277" s="48" t="s">
        <v>3427</v>
      </c>
      <c r="H277" s="48" t="s">
        <v>387</v>
      </c>
      <c r="I277" s="48" t="s">
        <v>179</v>
      </c>
      <c r="J277" s="48" t="s">
        <v>2857</v>
      </c>
      <c r="K277" s="48" t="s">
        <v>2847</v>
      </c>
      <c r="L277" s="48" t="s">
        <v>28</v>
      </c>
      <c r="M277" s="48" t="s">
        <v>2845</v>
      </c>
      <c r="N277" s="48" t="s">
        <v>179</v>
      </c>
      <c r="O277" s="48" t="s">
        <v>2856</v>
      </c>
      <c r="P277" s="48">
        <v>2</v>
      </c>
      <c r="Q277" s="48" t="s">
        <v>179</v>
      </c>
      <c r="R277" s="48" t="s">
        <v>179</v>
      </c>
      <c r="S277" s="48" t="b">
        <v>0</v>
      </c>
      <c r="T277" s="48">
        <v>50000</v>
      </c>
      <c r="U277" s="181"/>
      <c r="V277" s="181">
        <v>43676</v>
      </c>
      <c r="W277" s="48" t="s">
        <v>4092</v>
      </c>
      <c r="X277" s="48">
        <v>44228</v>
      </c>
      <c r="Y277" s="48">
        <v>44228</v>
      </c>
      <c r="Z277" s="48" t="s">
        <v>179</v>
      </c>
      <c r="AA277" s="48"/>
      <c r="AB277" s="48"/>
      <c r="AC277" s="48" t="s">
        <v>179</v>
      </c>
      <c r="AD277" s="48"/>
      <c r="AE277" s="48" t="s">
        <v>179</v>
      </c>
      <c r="AF277" s="48" t="s">
        <v>179</v>
      </c>
      <c r="AG277" s="48" t="s">
        <v>179</v>
      </c>
      <c r="AH277" s="192"/>
      <c r="AI277" s="200" t="s">
        <v>179</v>
      </c>
      <c r="AJ277" s="167" t="str">
        <f t="shared" si="4"/>
        <v>PD&amp;C</v>
      </c>
      <c r="AK277" s="115" t="b">
        <f>ISNUMBER(SEARCH("IRT",Table1[[#This Row],[Current_Status]]))</f>
        <v>0</v>
      </c>
      <c r="AL277" s="116">
        <f>YEAR(Table1[[#This Row],[Project_Initiated]])</f>
        <v>2019</v>
      </c>
      <c r="AM277" s="53">
        <v>44166</v>
      </c>
      <c r="AN277" s="53" t="str">
        <f>IF(AND(Table1[[#This Row],[Completed Date]]&gt;="07/01/2020"+0,Table1[[#This Row],[Completed Date]]&lt;="6/30/2021"+0),"FY 20-21",IF(AND(Table1[[#This Row],[Completed Date]]&gt;="07/01/2019"+0,Table1[[#This Row],[Completed Date]]&lt;="6/30/2020"+0),"FY 19-20",""))</f>
        <v/>
      </c>
      <c r="AO277" s="116" t="str">
        <f>IFERROR(FIND("R",Table1[[#This Row],[FS_Priority]]),"")</f>
        <v/>
      </c>
    </row>
    <row r="278" spans="1:41" hidden="1" x14ac:dyDescent="0.25">
      <c r="A278" s="48" t="s">
        <v>3192</v>
      </c>
      <c r="B278" s="48" t="s">
        <v>3192</v>
      </c>
      <c r="C278" s="48" t="s">
        <v>179</v>
      </c>
      <c r="D278" s="48" t="b">
        <v>0</v>
      </c>
      <c r="E278" s="48" t="s">
        <v>155</v>
      </c>
      <c r="F278" s="48" t="s">
        <v>4011</v>
      </c>
      <c r="G278" s="48" t="s">
        <v>3338</v>
      </c>
      <c r="H278" s="48" t="s">
        <v>147</v>
      </c>
      <c r="I278" s="48" t="s">
        <v>179</v>
      </c>
      <c r="J278" s="48" t="s">
        <v>2841</v>
      </c>
      <c r="K278" s="48" t="s">
        <v>29</v>
      </c>
      <c r="L278" s="48" t="s">
        <v>331</v>
      </c>
      <c r="M278" s="48" t="s">
        <v>99</v>
      </c>
      <c r="N278" s="48" t="s">
        <v>179</v>
      </c>
      <c r="O278" s="48" t="s">
        <v>56</v>
      </c>
      <c r="P278" s="48">
        <v>10</v>
      </c>
      <c r="Q278" s="48" t="s">
        <v>179</v>
      </c>
      <c r="R278" s="48" t="s">
        <v>179</v>
      </c>
      <c r="S278" s="48" t="b">
        <v>0</v>
      </c>
      <c r="T278" s="48">
        <v>500000</v>
      </c>
      <c r="U278" s="181"/>
      <c r="V278" s="181">
        <v>43713</v>
      </c>
      <c r="W278" s="48" t="s">
        <v>2635</v>
      </c>
      <c r="X278" s="48"/>
      <c r="Y278" s="48"/>
      <c r="Z278" s="48" t="s">
        <v>179</v>
      </c>
      <c r="AA278" s="48"/>
      <c r="AB278" s="48"/>
      <c r="AC278" s="48" t="s">
        <v>179</v>
      </c>
      <c r="AD278" s="48"/>
      <c r="AE278" s="48" t="s">
        <v>179</v>
      </c>
      <c r="AF278" s="48" t="s">
        <v>179</v>
      </c>
      <c r="AG278" s="48" t="s">
        <v>179</v>
      </c>
      <c r="AH278" s="192"/>
      <c r="AI278" s="200" t="s">
        <v>179</v>
      </c>
      <c r="AJ278" s="167" t="str">
        <f t="shared" si="4"/>
        <v>PD&amp;C</v>
      </c>
      <c r="AK278" s="115" t="b">
        <f>ISNUMBER(SEARCH("IRT",Table1[[#This Row],[Current_Status]]))</f>
        <v>0</v>
      </c>
      <c r="AL278" s="116">
        <f>YEAR(Table1[[#This Row],[Project_Initiated]])</f>
        <v>2019</v>
      </c>
      <c r="AM278" s="53">
        <v>44166</v>
      </c>
      <c r="AN278" s="53" t="str">
        <f>IF(AND(Table1[[#This Row],[Completed Date]]&gt;="07/01/2020"+0,Table1[[#This Row],[Completed Date]]&lt;="6/30/2021"+0),"FY 20-21",IF(AND(Table1[[#This Row],[Completed Date]]&gt;="07/01/2019"+0,Table1[[#This Row],[Completed Date]]&lt;="6/30/2020"+0),"FY 19-20",""))</f>
        <v/>
      </c>
      <c r="AO278" s="116" t="str">
        <f>IFERROR(FIND("R",Table1[[#This Row],[FS_Priority]]),"")</f>
        <v/>
      </c>
    </row>
    <row r="279" spans="1:41" hidden="1" x14ac:dyDescent="0.25">
      <c r="A279" s="48" t="s">
        <v>3193</v>
      </c>
      <c r="B279" s="48" t="s">
        <v>3193</v>
      </c>
      <c r="C279" s="48" t="s">
        <v>179</v>
      </c>
      <c r="D279" s="48" t="b">
        <v>0</v>
      </c>
      <c r="E279" s="48" t="s">
        <v>155</v>
      </c>
      <c r="F279" s="48" t="s">
        <v>3555</v>
      </c>
      <c r="G279" s="48" t="s">
        <v>3339</v>
      </c>
      <c r="H279" s="48" t="s">
        <v>147</v>
      </c>
      <c r="I279" s="48" t="s">
        <v>179</v>
      </c>
      <c r="J279" s="48" t="s">
        <v>2841</v>
      </c>
      <c r="K279" s="48" t="s">
        <v>29</v>
      </c>
      <c r="L279" s="48" t="s">
        <v>331</v>
      </c>
      <c r="M279" s="48" t="s">
        <v>99</v>
      </c>
      <c r="N279" s="48" t="s">
        <v>179</v>
      </c>
      <c r="O279" s="48" t="s">
        <v>56</v>
      </c>
      <c r="P279" s="48">
        <v>9</v>
      </c>
      <c r="Q279" s="48" t="s">
        <v>179</v>
      </c>
      <c r="R279" s="48" t="s">
        <v>179</v>
      </c>
      <c r="S279" s="48" t="b">
        <v>0</v>
      </c>
      <c r="T279" s="48">
        <v>600000</v>
      </c>
      <c r="U279" s="181"/>
      <c r="V279" s="181">
        <v>43713</v>
      </c>
      <c r="W279" s="48" t="s">
        <v>2635</v>
      </c>
      <c r="X279" s="48"/>
      <c r="Y279" s="48"/>
      <c r="Z279" s="48" t="s">
        <v>179</v>
      </c>
      <c r="AA279" s="48"/>
      <c r="AB279" s="48"/>
      <c r="AC279" s="48" t="s">
        <v>179</v>
      </c>
      <c r="AD279" s="48"/>
      <c r="AE279" s="48" t="s">
        <v>179</v>
      </c>
      <c r="AF279" s="48" t="s">
        <v>179</v>
      </c>
      <c r="AG279" s="48" t="s">
        <v>179</v>
      </c>
      <c r="AH279" s="192"/>
      <c r="AI279" s="200" t="s">
        <v>179</v>
      </c>
      <c r="AJ279" s="167" t="str">
        <f t="shared" si="4"/>
        <v>PD&amp;C</v>
      </c>
      <c r="AK279" s="115" t="b">
        <f>ISNUMBER(SEARCH("IRT",Table1[[#This Row],[Current_Status]]))</f>
        <v>0</v>
      </c>
      <c r="AL279" s="116">
        <f>YEAR(Table1[[#This Row],[Project_Initiated]])</f>
        <v>2019</v>
      </c>
      <c r="AM279" s="53">
        <v>44166</v>
      </c>
      <c r="AN279" s="53" t="str">
        <f>IF(AND(Table1[[#This Row],[Completed Date]]&gt;="07/01/2020"+0,Table1[[#This Row],[Completed Date]]&lt;="6/30/2021"+0),"FY 20-21",IF(AND(Table1[[#This Row],[Completed Date]]&gt;="07/01/2019"+0,Table1[[#This Row],[Completed Date]]&lt;="6/30/2020"+0),"FY 19-20",""))</f>
        <v/>
      </c>
      <c r="AO279" s="116" t="str">
        <f>IFERROR(FIND("R",Table1[[#This Row],[FS_Priority]]),"")</f>
        <v/>
      </c>
    </row>
    <row r="280" spans="1:41" hidden="1" x14ac:dyDescent="0.25">
      <c r="A280" s="48" t="s">
        <v>3191</v>
      </c>
      <c r="B280" s="48" t="s">
        <v>3191</v>
      </c>
      <c r="C280" s="48" t="s">
        <v>179</v>
      </c>
      <c r="D280" s="48" t="b">
        <v>0</v>
      </c>
      <c r="E280" s="48" t="s">
        <v>155</v>
      </c>
      <c r="F280" s="48" t="s">
        <v>3556</v>
      </c>
      <c r="G280" s="48" t="s">
        <v>3340</v>
      </c>
      <c r="H280" s="48" t="s">
        <v>2873</v>
      </c>
      <c r="I280" s="48" t="s">
        <v>179</v>
      </c>
      <c r="J280" s="48" t="s">
        <v>2855</v>
      </c>
      <c r="K280" s="48" t="s">
        <v>29</v>
      </c>
      <c r="L280" s="48" t="s">
        <v>331</v>
      </c>
      <c r="M280" s="48" t="s">
        <v>99</v>
      </c>
      <c r="N280" s="48" t="s">
        <v>179</v>
      </c>
      <c r="O280" s="48" t="s">
        <v>99</v>
      </c>
      <c r="P280" s="48">
        <v>8</v>
      </c>
      <c r="Q280" s="48" t="s">
        <v>179</v>
      </c>
      <c r="R280" s="48" t="s">
        <v>179</v>
      </c>
      <c r="S280" s="48" t="b">
        <v>0</v>
      </c>
      <c r="T280" s="48">
        <v>1177000</v>
      </c>
      <c r="U280" s="181"/>
      <c r="V280" s="181">
        <v>43713</v>
      </c>
      <c r="W280" s="48" t="s">
        <v>27</v>
      </c>
      <c r="X280" s="48">
        <v>44197</v>
      </c>
      <c r="Y280" s="48">
        <v>44317</v>
      </c>
      <c r="Z280" s="48" t="s">
        <v>179</v>
      </c>
      <c r="AA280" s="48"/>
      <c r="AB280" s="48"/>
      <c r="AC280" s="48" t="s">
        <v>179</v>
      </c>
      <c r="AD280" s="48"/>
      <c r="AE280" s="48" t="s">
        <v>179</v>
      </c>
      <c r="AF280" s="48" t="s">
        <v>179</v>
      </c>
      <c r="AG280" s="48" t="s">
        <v>179</v>
      </c>
      <c r="AH280" s="192"/>
      <c r="AI280" s="200" t="s">
        <v>179</v>
      </c>
      <c r="AJ280" s="167" t="str">
        <f t="shared" si="4"/>
        <v>PD&amp;C</v>
      </c>
      <c r="AK280" s="115" t="b">
        <f>ISNUMBER(SEARCH("IRT",Table1[[#This Row],[Current_Status]]))</f>
        <v>0</v>
      </c>
      <c r="AL280" s="116">
        <f>YEAR(Table1[[#This Row],[Project_Initiated]])</f>
        <v>2019</v>
      </c>
      <c r="AM280" s="53">
        <v>44166</v>
      </c>
      <c r="AN280" s="53" t="str">
        <f>IF(AND(Table1[[#This Row],[Completed Date]]&gt;="07/01/2020"+0,Table1[[#This Row],[Completed Date]]&lt;="6/30/2021"+0),"FY 20-21",IF(AND(Table1[[#This Row],[Completed Date]]&gt;="07/01/2019"+0,Table1[[#This Row],[Completed Date]]&lt;="6/30/2020"+0),"FY 19-20",""))</f>
        <v/>
      </c>
      <c r="AO280" s="116" t="str">
        <f>IFERROR(FIND("R",Table1[[#This Row],[FS_Priority]]),"")</f>
        <v/>
      </c>
    </row>
    <row r="281" spans="1:41" hidden="1" x14ac:dyDescent="0.25">
      <c r="A281" s="48" t="s">
        <v>3483</v>
      </c>
      <c r="B281" s="48" t="s">
        <v>3483</v>
      </c>
      <c r="C281" s="48" t="s">
        <v>179</v>
      </c>
      <c r="D281" s="48" t="b">
        <v>0</v>
      </c>
      <c r="E281" s="48" t="s">
        <v>86</v>
      </c>
      <c r="F281" s="48" t="s">
        <v>3860</v>
      </c>
      <c r="G281" s="48" t="s">
        <v>3549</v>
      </c>
      <c r="H281" s="48" t="s">
        <v>179</v>
      </c>
      <c r="I281" s="48" t="s">
        <v>179</v>
      </c>
      <c r="J281" s="48" t="s">
        <v>2511</v>
      </c>
      <c r="K281" s="48" t="s">
        <v>4024</v>
      </c>
      <c r="L281" s="48" t="s">
        <v>257</v>
      </c>
      <c r="M281" s="48" t="s">
        <v>3550</v>
      </c>
      <c r="N281" s="48" t="s">
        <v>179</v>
      </c>
      <c r="O281" s="48" t="s">
        <v>56</v>
      </c>
      <c r="P281" s="48">
        <v>3</v>
      </c>
      <c r="Q281" s="48" t="s">
        <v>179</v>
      </c>
      <c r="R281" s="48" t="s">
        <v>179</v>
      </c>
      <c r="S281" s="48" t="b">
        <v>0</v>
      </c>
      <c r="T281" s="48">
        <v>82000</v>
      </c>
      <c r="U281" s="181"/>
      <c r="V281" s="181">
        <v>43796</v>
      </c>
      <c r="W281" s="48" t="s">
        <v>30</v>
      </c>
      <c r="X281" s="48">
        <v>44075</v>
      </c>
      <c r="Y281" s="48">
        <v>44136</v>
      </c>
      <c r="Z281" s="48" t="s">
        <v>179</v>
      </c>
      <c r="AA281" s="48"/>
      <c r="AB281" s="48"/>
      <c r="AC281" s="48" t="s">
        <v>179</v>
      </c>
      <c r="AD281" s="48"/>
      <c r="AE281" s="48" t="s">
        <v>179</v>
      </c>
      <c r="AF281" s="48" t="s">
        <v>179</v>
      </c>
      <c r="AG281" s="48" t="s">
        <v>179</v>
      </c>
      <c r="AH281" s="192"/>
      <c r="AI281" s="200" t="s">
        <v>179</v>
      </c>
      <c r="AJ281" s="167" t="str">
        <f t="shared" si="4"/>
        <v>PD&amp;C</v>
      </c>
      <c r="AK281" s="115" t="b">
        <f>ISNUMBER(SEARCH("IRT",Table1[[#This Row],[Current_Status]]))</f>
        <v>0</v>
      </c>
      <c r="AL281" s="116">
        <f>YEAR(Table1[[#This Row],[Project_Initiated]])</f>
        <v>2019</v>
      </c>
      <c r="AM281" s="53">
        <v>44166</v>
      </c>
      <c r="AN281" s="53" t="str">
        <f>IF(AND(Table1[[#This Row],[Completed Date]]&gt;="07/01/2020"+0,Table1[[#This Row],[Completed Date]]&lt;="6/30/2021"+0),"FY 20-21",IF(AND(Table1[[#This Row],[Completed Date]]&gt;="07/01/2019"+0,Table1[[#This Row],[Completed Date]]&lt;="6/30/2020"+0),"FY 19-20",""))</f>
        <v/>
      </c>
      <c r="AO281" s="116" t="str">
        <f>IFERROR(FIND("R",Table1[[#This Row],[FS_Priority]]),"")</f>
        <v/>
      </c>
    </row>
    <row r="282" spans="1:41" hidden="1" x14ac:dyDescent="0.25">
      <c r="A282" s="48" t="s">
        <v>3412</v>
      </c>
      <c r="B282" s="48" t="s">
        <v>3412</v>
      </c>
      <c r="C282" s="48" t="s">
        <v>179</v>
      </c>
      <c r="D282" s="48" t="b">
        <v>0</v>
      </c>
      <c r="E282" s="48" t="s">
        <v>92</v>
      </c>
      <c r="F282" s="48" t="s">
        <v>3413</v>
      </c>
      <c r="G282" s="48" t="s">
        <v>3419</v>
      </c>
      <c r="H282" s="48" t="s">
        <v>251</v>
      </c>
      <c r="I282" s="48" t="s">
        <v>179</v>
      </c>
      <c r="J282" s="48" t="s">
        <v>2857</v>
      </c>
      <c r="K282" s="48" t="s">
        <v>2925</v>
      </c>
      <c r="L282" s="48" t="s">
        <v>2477</v>
      </c>
      <c r="M282" s="48" t="s">
        <v>3145</v>
      </c>
      <c r="N282" s="48" t="s">
        <v>179</v>
      </c>
      <c r="O282" s="48" t="s">
        <v>99</v>
      </c>
      <c r="P282" s="48">
        <v>2</v>
      </c>
      <c r="Q282" s="48" t="s">
        <v>179</v>
      </c>
      <c r="R282" s="48" t="s">
        <v>179</v>
      </c>
      <c r="S282" s="48" t="b">
        <v>0</v>
      </c>
      <c r="T282" s="48">
        <v>2500</v>
      </c>
      <c r="U282" s="181"/>
      <c r="V282" s="181">
        <v>43742</v>
      </c>
      <c r="W282" s="48" t="s">
        <v>4086</v>
      </c>
      <c r="X282" s="48"/>
      <c r="Y282" s="48"/>
      <c r="Z282" s="48" t="s">
        <v>179</v>
      </c>
      <c r="AA282" s="48"/>
      <c r="AB282" s="48"/>
      <c r="AC282" s="48" t="s">
        <v>179</v>
      </c>
      <c r="AD282" s="48"/>
      <c r="AE282" s="48" t="s">
        <v>179</v>
      </c>
      <c r="AF282" s="48" t="s">
        <v>179</v>
      </c>
      <c r="AG282" s="48" t="s">
        <v>179</v>
      </c>
      <c r="AH282" s="192"/>
      <c r="AI282" s="200" t="s">
        <v>179</v>
      </c>
      <c r="AJ282" s="167" t="str">
        <f t="shared" si="4"/>
        <v>PD&amp;C</v>
      </c>
      <c r="AK282" s="115" t="b">
        <f>ISNUMBER(SEARCH("IRT",Table1[[#This Row],[Current_Status]]))</f>
        <v>0</v>
      </c>
      <c r="AL282" s="116">
        <f>YEAR(Table1[[#This Row],[Project_Initiated]])</f>
        <v>2019</v>
      </c>
      <c r="AM282" s="53">
        <v>44166</v>
      </c>
      <c r="AN282" s="53" t="str">
        <f>IF(AND(Table1[[#This Row],[Completed Date]]&gt;="07/01/2020"+0,Table1[[#This Row],[Completed Date]]&lt;="6/30/2021"+0),"FY 20-21",IF(AND(Table1[[#This Row],[Completed Date]]&gt;="07/01/2019"+0,Table1[[#This Row],[Completed Date]]&lt;="6/30/2020"+0),"FY 19-20",""))</f>
        <v/>
      </c>
      <c r="AO282" s="116" t="str">
        <f>IFERROR(FIND("R",Table1[[#This Row],[FS_Priority]]),"")</f>
        <v/>
      </c>
    </row>
    <row r="283" spans="1:41" hidden="1" x14ac:dyDescent="0.25">
      <c r="A283" s="48" t="s">
        <v>3422</v>
      </c>
      <c r="B283" s="48" t="s">
        <v>3422</v>
      </c>
      <c r="C283" s="48" t="s">
        <v>179</v>
      </c>
      <c r="D283" s="48" t="b">
        <v>0</v>
      </c>
      <c r="E283" s="48" t="s">
        <v>92</v>
      </c>
      <c r="F283" s="48" t="s">
        <v>3423</v>
      </c>
      <c r="G283" s="48" t="s">
        <v>3424</v>
      </c>
      <c r="H283" s="48" t="s">
        <v>251</v>
      </c>
      <c r="I283" s="48" t="s">
        <v>179</v>
      </c>
      <c r="J283" s="48" t="s">
        <v>4141</v>
      </c>
      <c r="K283" s="48" t="s">
        <v>2925</v>
      </c>
      <c r="L283" s="48" t="s">
        <v>2477</v>
      </c>
      <c r="M283" s="48" t="s">
        <v>3145</v>
      </c>
      <c r="N283" s="48" t="s">
        <v>179</v>
      </c>
      <c r="O283" s="48" t="s">
        <v>99</v>
      </c>
      <c r="P283" s="48">
        <v>3</v>
      </c>
      <c r="Q283" s="48" t="s">
        <v>179</v>
      </c>
      <c r="R283" s="48" t="s">
        <v>179</v>
      </c>
      <c r="S283" s="48" t="b">
        <v>0</v>
      </c>
      <c r="T283" s="48">
        <v>2500</v>
      </c>
      <c r="U283" s="181"/>
      <c r="V283" s="181">
        <v>43742</v>
      </c>
      <c r="W283" s="48" t="s">
        <v>4142</v>
      </c>
      <c r="X283" s="48">
        <v>44136</v>
      </c>
      <c r="Y283" s="48">
        <v>44256</v>
      </c>
      <c r="Z283" s="48" t="s">
        <v>179</v>
      </c>
      <c r="AA283" s="48"/>
      <c r="AB283" s="48"/>
      <c r="AC283" s="48" t="s">
        <v>179</v>
      </c>
      <c r="AD283" s="48"/>
      <c r="AE283" s="48" t="s">
        <v>179</v>
      </c>
      <c r="AF283" s="48" t="s">
        <v>179</v>
      </c>
      <c r="AG283" s="48" t="s">
        <v>179</v>
      </c>
      <c r="AH283" s="192"/>
      <c r="AI283" s="200" t="s">
        <v>179</v>
      </c>
      <c r="AJ283" s="167" t="str">
        <f t="shared" si="4"/>
        <v>PD&amp;C</v>
      </c>
      <c r="AK283" s="115" t="b">
        <f>ISNUMBER(SEARCH("IRT",Table1[[#This Row],[Current_Status]]))</f>
        <v>0</v>
      </c>
      <c r="AL283" s="116">
        <f>YEAR(Table1[[#This Row],[Project_Initiated]])</f>
        <v>2019</v>
      </c>
      <c r="AM283" s="53">
        <v>44166</v>
      </c>
      <c r="AN283" s="53" t="str">
        <f>IF(AND(Table1[[#This Row],[Completed Date]]&gt;="07/01/2020"+0,Table1[[#This Row],[Completed Date]]&lt;="6/30/2021"+0),"FY 20-21",IF(AND(Table1[[#This Row],[Completed Date]]&gt;="07/01/2019"+0,Table1[[#This Row],[Completed Date]]&lt;="6/30/2020"+0),"FY 19-20",""))</f>
        <v/>
      </c>
      <c r="AO283" s="116" t="str">
        <f>IFERROR(FIND("R",Table1[[#This Row],[FS_Priority]]),"")</f>
        <v/>
      </c>
    </row>
    <row r="284" spans="1:41" hidden="1" x14ac:dyDescent="0.25">
      <c r="A284" s="48" t="s">
        <v>3473</v>
      </c>
      <c r="B284" s="48" t="s">
        <v>3473</v>
      </c>
      <c r="C284" s="48" t="s">
        <v>179</v>
      </c>
      <c r="D284" s="48" t="b">
        <v>0</v>
      </c>
      <c r="E284" s="48" t="s">
        <v>155</v>
      </c>
      <c r="F284" s="48" t="s">
        <v>4143</v>
      </c>
      <c r="G284" s="48" t="s">
        <v>3478</v>
      </c>
      <c r="H284" s="48" t="s">
        <v>234</v>
      </c>
      <c r="I284" s="48" t="s">
        <v>179</v>
      </c>
      <c r="J284" s="48" t="s">
        <v>91</v>
      </c>
      <c r="K284" s="48" t="s">
        <v>29</v>
      </c>
      <c r="L284" s="48" t="s">
        <v>331</v>
      </c>
      <c r="M284" s="48" t="s">
        <v>99</v>
      </c>
      <c r="N284" s="48" t="s">
        <v>179</v>
      </c>
      <c r="O284" s="48" t="s">
        <v>97</v>
      </c>
      <c r="P284" s="48">
        <v>11</v>
      </c>
      <c r="Q284" s="48" t="s">
        <v>179</v>
      </c>
      <c r="R284" s="48" t="s">
        <v>179</v>
      </c>
      <c r="S284" s="48" t="b">
        <v>0</v>
      </c>
      <c r="T284" s="48">
        <v>1500000</v>
      </c>
      <c r="U284" s="181"/>
      <c r="V284" s="181">
        <v>43775</v>
      </c>
      <c r="W284" s="48" t="s">
        <v>91</v>
      </c>
      <c r="X284" s="48"/>
      <c r="Y284" s="48"/>
      <c r="Z284" s="48" t="s">
        <v>179</v>
      </c>
      <c r="AA284" s="48"/>
      <c r="AB284" s="48"/>
      <c r="AC284" s="48" t="s">
        <v>179</v>
      </c>
      <c r="AD284" s="48"/>
      <c r="AE284" s="48" t="s">
        <v>179</v>
      </c>
      <c r="AF284" s="48" t="s">
        <v>179</v>
      </c>
      <c r="AG284" s="48" t="s">
        <v>179</v>
      </c>
      <c r="AH284" s="192"/>
      <c r="AI284" s="200" t="s">
        <v>179</v>
      </c>
      <c r="AJ284" s="167" t="str">
        <f t="shared" si="4"/>
        <v>PD&amp;C</v>
      </c>
      <c r="AK284" s="115" t="b">
        <f>ISNUMBER(SEARCH("IRT",Table1[[#This Row],[Current_Status]]))</f>
        <v>0</v>
      </c>
      <c r="AL284" s="116">
        <f>YEAR(Table1[[#This Row],[Project_Initiated]])</f>
        <v>2019</v>
      </c>
      <c r="AM284" s="53">
        <v>44166</v>
      </c>
      <c r="AN284" s="53" t="str">
        <f>IF(AND(Table1[[#This Row],[Completed Date]]&gt;="07/01/2020"+0,Table1[[#This Row],[Completed Date]]&lt;="6/30/2021"+0),"FY 20-21",IF(AND(Table1[[#This Row],[Completed Date]]&gt;="07/01/2019"+0,Table1[[#This Row],[Completed Date]]&lt;="6/30/2020"+0),"FY 19-20",""))</f>
        <v/>
      </c>
      <c r="AO284" s="116" t="str">
        <f>IFERROR(FIND("R",Table1[[#This Row],[FS_Priority]]),"")</f>
        <v/>
      </c>
    </row>
    <row r="285" spans="1:41" hidden="1" x14ac:dyDescent="0.25">
      <c r="A285" s="48" t="s">
        <v>3749</v>
      </c>
      <c r="B285" s="48" t="s">
        <v>3749</v>
      </c>
      <c r="C285" s="48" t="s">
        <v>179</v>
      </c>
      <c r="D285" s="48" t="b">
        <v>0</v>
      </c>
      <c r="E285" s="48" t="s">
        <v>3750</v>
      </c>
      <c r="F285" s="48" t="s">
        <v>3751</v>
      </c>
      <c r="G285" s="48" t="s">
        <v>3752</v>
      </c>
      <c r="H285" s="48" t="s">
        <v>1917</v>
      </c>
      <c r="I285" s="48" t="s">
        <v>179</v>
      </c>
      <c r="J285" s="48" t="s">
        <v>91</v>
      </c>
      <c r="K285" s="48" t="s">
        <v>3753</v>
      </c>
      <c r="L285" s="48" t="s">
        <v>3754</v>
      </c>
      <c r="M285" s="48" t="s">
        <v>3755</v>
      </c>
      <c r="N285" s="48" t="s">
        <v>179</v>
      </c>
      <c r="O285" s="48" t="s">
        <v>56</v>
      </c>
      <c r="P285" s="48">
        <v>2</v>
      </c>
      <c r="Q285" s="48" t="s">
        <v>179</v>
      </c>
      <c r="R285" s="48" t="s">
        <v>179</v>
      </c>
      <c r="S285" s="48" t="b">
        <v>0</v>
      </c>
      <c r="T285" s="48"/>
      <c r="U285" s="181"/>
      <c r="V285" s="181">
        <v>43809</v>
      </c>
      <c r="W285" s="48" t="s">
        <v>3980</v>
      </c>
      <c r="X285" s="48"/>
      <c r="Y285" s="48"/>
      <c r="Z285" s="48" t="s">
        <v>179</v>
      </c>
      <c r="AA285" s="48"/>
      <c r="AB285" s="48"/>
      <c r="AC285" s="48" t="s">
        <v>179</v>
      </c>
      <c r="AD285" s="48"/>
      <c r="AE285" s="48" t="s">
        <v>179</v>
      </c>
      <c r="AF285" s="48" t="s">
        <v>179</v>
      </c>
      <c r="AG285" s="48" t="s">
        <v>179</v>
      </c>
      <c r="AH285" s="192"/>
      <c r="AI285" s="200" t="s">
        <v>179</v>
      </c>
      <c r="AJ285" s="167" t="str">
        <f t="shared" si="4"/>
        <v>PD&amp;C</v>
      </c>
      <c r="AK285" s="115" t="b">
        <f>ISNUMBER(SEARCH("IRT",Table1[[#This Row],[Current_Status]]))</f>
        <v>0</v>
      </c>
      <c r="AL285" s="116">
        <f>YEAR(Table1[[#This Row],[Project_Initiated]])</f>
        <v>2019</v>
      </c>
      <c r="AM285" s="53">
        <v>44166</v>
      </c>
      <c r="AN285" s="53" t="str">
        <f>IF(AND(Table1[[#This Row],[Completed Date]]&gt;="07/01/2020"+0,Table1[[#This Row],[Completed Date]]&lt;="6/30/2021"+0),"FY 20-21",IF(AND(Table1[[#This Row],[Completed Date]]&gt;="07/01/2019"+0,Table1[[#This Row],[Completed Date]]&lt;="6/30/2020"+0),"FY 19-20",""))</f>
        <v/>
      </c>
      <c r="AO285" s="116" t="str">
        <f>IFERROR(FIND("R",Table1[[#This Row],[FS_Priority]]),"")</f>
        <v/>
      </c>
    </row>
    <row r="286" spans="1:41" hidden="1" x14ac:dyDescent="0.25">
      <c r="A286" s="48" t="s">
        <v>3960</v>
      </c>
      <c r="B286" s="48" t="s">
        <v>3960</v>
      </c>
      <c r="C286" s="48" t="s">
        <v>179</v>
      </c>
      <c r="D286" s="48" t="b">
        <v>0</v>
      </c>
      <c r="E286" s="48" t="s">
        <v>117</v>
      </c>
      <c r="F286" s="48" t="s">
        <v>3961</v>
      </c>
      <c r="G286" s="48" t="s">
        <v>4090</v>
      </c>
      <c r="H286" s="48" t="s">
        <v>179</v>
      </c>
      <c r="I286" s="48" t="s">
        <v>179</v>
      </c>
      <c r="J286" s="48" t="s">
        <v>4144</v>
      </c>
      <c r="K286" s="48" t="s">
        <v>2999</v>
      </c>
      <c r="L286" s="48" t="s">
        <v>3414</v>
      </c>
      <c r="M286" s="48" t="s">
        <v>3962</v>
      </c>
      <c r="N286" s="48" t="s">
        <v>179</v>
      </c>
      <c r="O286" s="48" t="s">
        <v>56</v>
      </c>
      <c r="P286" s="48">
        <v>2</v>
      </c>
      <c r="Q286" s="48" t="s">
        <v>179</v>
      </c>
      <c r="R286" s="48" t="s">
        <v>179</v>
      </c>
      <c r="S286" s="48" t="b">
        <v>0</v>
      </c>
      <c r="T286" s="48"/>
      <c r="U286" s="181"/>
      <c r="V286" s="181">
        <v>43894</v>
      </c>
      <c r="W286" s="48" t="s">
        <v>40</v>
      </c>
      <c r="X286" s="48"/>
      <c r="Y286" s="48"/>
      <c r="Z286" s="48" t="s">
        <v>179</v>
      </c>
      <c r="AA286" s="48"/>
      <c r="AB286" s="48"/>
      <c r="AC286" s="48" t="s">
        <v>179</v>
      </c>
      <c r="AD286" s="48"/>
      <c r="AE286" s="48" t="s">
        <v>179</v>
      </c>
      <c r="AF286" s="48" t="s">
        <v>179</v>
      </c>
      <c r="AG286" s="48" t="s">
        <v>179</v>
      </c>
      <c r="AH286" s="192"/>
      <c r="AI286" s="200" t="s">
        <v>179</v>
      </c>
      <c r="AJ286" s="167" t="str">
        <f t="shared" si="4"/>
        <v>PD&amp;C</v>
      </c>
      <c r="AK286" s="115" t="b">
        <f>ISNUMBER(SEARCH("IRT",Table1[[#This Row],[Current_Status]]))</f>
        <v>0</v>
      </c>
      <c r="AL286" s="116">
        <f>YEAR(Table1[[#This Row],[Project_Initiated]])</f>
        <v>2020</v>
      </c>
      <c r="AM286" s="53">
        <v>44166</v>
      </c>
      <c r="AN286" s="53" t="str">
        <f>IF(AND(Table1[[#This Row],[Completed Date]]&gt;="07/01/2020"+0,Table1[[#This Row],[Completed Date]]&lt;="6/30/2021"+0),"FY 20-21",IF(AND(Table1[[#This Row],[Completed Date]]&gt;="07/01/2019"+0,Table1[[#This Row],[Completed Date]]&lt;="6/30/2020"+0),"FY 19-20",""))</f>
        <v/>
      </c>
      <c r="AO286" s="116" t="str">
        <f>IFERROR(FIND("R",Table1[[#This Row],[FS_Priority]]),"")</f>
        <v/>
      </c>
    </row>
    <row r="287" spans="1:41" hidden="1" x14ac:dyDescent="0.25">
      <c r="A287" s="48" t="s">
        <v>4145</v>
      </c>
      <c r="B287" s="48" t="s">
        <v>4145</v>
      </c>
      <c r="C287" s="48" t="s">
        <v>179</v>
      </c>
      <c r="D287" s="48" t="b">
        <v>0</v>
      </c>
      <c r="E287" s="48" t="s">
        <v>3371</v>
      </c>
      <c r="F287" s="48" t="s">
        <v>4146</v>
      </c>
      <c r="G287" s="48" t="s">
        <v>4147</v>
      </c>
      <c r="H287" s="48" t="s">
        <v>179</v>
      </c>
      <c r="I287" s="48" t="s">
        <v>179</v>
      </c>
      <c r="J287" s="48" t="s">
        <v>4148</v>
      </c>
      <c r="K287" s="48" t="s">
        <v>48</v>
      </c>
      <c r="L287" s="48" t="s">
        <v>28</v>
      </c>
      <c r="M287" s="48" t="s">
        <v>4149</v>
      </c>
      <c r="N287" s="48" t="s">
        <v>179</v>
      </c>
      <c r="O287" s="48" t="s">
        <v>3470</v>
      </c>
      <c r="P287" s="48"/>
      <c r="Q287" s="48" t="s">
        <v>179</v>
      </c>
      <c r="R287" s="48" t="s">
        <v>179</v>
      </c>
      <c r="S287" s="48" t="b">
        <v>0</v>
      </c>
      <c r="T287" s="48"/>
      <c r="U287" s="181"/>
      <c r="V287" s="181">
        <v>44131</v>
      </c>
      <c r="W287" s="48" t="s">
        <v>4148</v>
      </c>
      <c r="X287" s="48"/>
      <c r="Y287" s="48"/>
      <c r="Z287" s="48" t="s">
        <v>179</v>
      </c>
      <c r="AA287" s="48"/>
      <c r="AB287" s="48"/>
      <c r="AC287" s="48" t="s">
        <v>179</v>
      </c>
      <c r="AD287" s="48"/>
      <c r="AE287" s="48" t="s">
        <v>179</v>
      </c>
      <c r="AF287" s="48" t="s">
        <v>179</v>
      </c>
      <c r="AG287" s="48" t="s">
        <v>179</v>
      </c>
      <c r="AH287" s="192"/>
      <c r="AI287" s="200" t="s">
        <v>179</v>
      </c>
      <c r="AJ287" s="167" t="str">
        <f t="shared" si="4"/>
        <v>PD&amp;C</v>
      </c>
      <c r="AK287" s="115" t="b">
        <f>ISNUMBER(SEARCH("IRT",Table1[[#This Row],[Current_Status]]))</f>
        <v>0</v>
      </c>
      <c r="AL287" s="116">
        <f>YEAR(Table1[[#This Row],[Project_Initiated]])</f>
        <v>2020</v>
      </c>
      <c r="AM287" s="53">
        <v>44166</v>
      </c>
      <c r="AN287" s="53" t="str">
        <f>IF(AND(Table1[[#This Row],[Completed Date]]&gt;="07/01/2020"+0,Table1[[#This Row],[Completed Date]]&lt;="6/30/2021"+0),"FY 20-21",IF(AND(Table1[[#This Row],[Completed Date]]&gt;="07/01/2019"+0,Table1[[#This Row],[Completed Date]]&lt;="6/30/2020"+0),"FY 19-20",""))</f>
        <v/>
      </c>
      <c r="AO287" s="116" t="str">
        <f>IFERROR(FIND("R",Table1[[#This Row],[FS_Priority]]),"")</f>
        <v/>
      </c>
    </row>
    <row r="288" spans="1:41" hidden="1" x14ac:dyDescent="0.25">
      <c r="A288" s="48" t="s">
        <v>3907</v>
      </c>
      <c r="B288" s="48" t="s">
        <v>3907</v>
      </c>
      <c r="C288" s="48" t="s">
        <v>179</v>
      </c>
      <c r="D288" s="48" t="b">
        <v>0</v>
      </c>
      <c r="E288" s="48" t="s">
        <v>3371</v>
      </c>
      <c r="F288" s="48" t="s">
        <v>3908</v>
      </c>
      <c r="G288" s="48" t="s">
        <v>3909</v>
      </c>
      <c r="H288" s="48" t="s">
        <v>179</v>
      </c>
      <c r="I288" s="48" t="s">
        <v>179</v>
      </c>
      <c r="J288" s="48" t="s">
        <v>40</v>
      </c>
      <c r="K288" s="48" t="s">
        <v>48</v>
      </c>
      <c r="L288" s="48" t="s">
        <v>28</v>
      </c>
      <c r="M288" s="48" t="s">
        <v>3910</v>
      </c>
      <c r="N288" s="48" t="s">
        <v>179</v>
      </c>
      <c r="O288" s="48" t="s">
        <v>97</v>
      </c>
      <c r="P288" s="48">
        <v>19</v>
      </c>
      <c r="Q288" s="48" t="s">
        <v>179</v>
      </c>
      <c r="R288" s="48" t="s">
        <v>179</v>
      </c>
      <c r="S288" s="48" t="b">
        <v>0</v>
      </c>
      <c r="T288" s="48">
        <v>780545</v>
      </c>
      <c r="U288" s="181"/>
      <c r="V288" s="181">
        <v>43901</v>
      </c>
      <c r="W288" s="48" t="s">
        <v>4150</v>
      </c>
      <c r="X288" s="48">
        <v>44287</v>
      </c>
      <c r="Y288" s="48">
        <v>44317</v>
      </c>
      <c r="Z288" s="48" t="s">
        <v>179</v>
      </c>
      <c r="AA288" s="48"/>
      <c r="AB288" s="48"/>
      <c r="AC288" s="48" t="s">
        <v>179</v>
      </c>
      <c r="AD288" s="48"/>
      <c r="AE288" s="48" t="s">
        <v>179</v>
      </c>
      <c r="AF288" s="48" t="s">
        <v>179</v>
      </c>
      <c r="AG288" s="48" t="s">
        <v>179</v>
      </c>
      <c r="AH288" s="192"/>
      <c r="AI288" s="200" t="s">
        <v>179</v>
      </c>
      <c r="AJ288" s="167" t="str">
        <f t="shared" si="4"/>
        <v>PD&amp;C</v>
      </c>
      <c r="AK288" s="115" t="b">
        <f>ISNUMBER(SEARCH("IRT",Table1[[#This Row],[Current_Status]]))</f>
        <v>0</v>
      </c>
      <c r="AL288" s="116">
        <f>YEAR(Table1[[#This Row],[Project_Initiated]])</f>
        <v>2020</v>
      </c>
      <c r="AM288" s="53">
        <v>44166</v>
      </c>
      <c r="AN288" s="53" t="str">
        <f>IF(AND(Table1[[#This Row],[Completed Date]]&gt;="07/01/2020"+0,Table1[[#This Row],[Completed Date]]&lt;="6/30/2021"+0),"FY 20-21",IF(AND(Table1[[#This Row],[Completed Date]]&gt;="07/01/2019"+0,Table1[[#This Row],[Completed Date]]&lt;="6/30/2020"+0),"FY 19-20",""))</f>
        <v/>
      </c>
      <c r="AO288" s="116" t="str">
        <f>IFERROR(FIND("R",Table1[[#This Row],[FS_Priority]]),"")</f>
        <v/>
      </c>
    </row>
    <row r="289" spans="1:41" hidden="1" x14ac:dyDescent="0.25">
      <c r="A289" s="48" t="s">
        <v>3990</v>
      </c>
      <c r="B289" s="48" t="s">
        <v>3990</v>
      </c>
      <c r="C289" s="48" t="s">
        <v>179</v>
      </c>
      <c r="D289" s="48" t="b">
        <v>0</v>
      </c>
      <c r="E289" s="48" t="s">
        <v>92</v>
      </c>
      <c r="F289" s="48" t="s">
        <v>3991</v>
      </c>
      <c r="G289" s="48" t="s">
        <v>3992</v>
      </c>
      <c r="H289" s="48" t="s">
        <v>179</v>
      </c>
      <c r="I289" s="48" t="s">
        <v>179</v>
      </c>
      <c r="J289" s="48" t="s">
        <v>2841</v>
      </c>
      <c r="K289" s="48" t="s">
        <v>2925</v>
      </c>
      <c r="L289" s="48" t="s">
        <v>2477</v>
      </c>
      <c r="M289" s="48" t="s">
        <v>3989</v>
      </c>
      <c r="N289" s="48" t="s">
        <v>179</v>
      </c>
      <c r="O289" s="48" t="s">
        <v>99</v>
      </c>
      <c r="P289" s="48">
        <v>6</v>
      </c>
      <c r="Q289" s="48" t="s">
        <v>179</v>
      </c>
      <c r="R289" s="48" t="s">
        <v>179</v>
      </c>
      <c r="S289" s="48" t="b">
        <v>0</v>
      </c>
      <c r="T289" s="48"/>
      <c r="U289" s="181"/>
      <c r="V289" s="181">
        <v>43959</v>
      </c>
      <c r="W289" s="48" t="s">
        <v>40</v>
      </c>
      <c r="X289" s="48"/>
      <c r="Y289" s="48"/>
      <c r="Z289" s="48" t="s">
        <v>179</v>
      </c>
      <c r="AA289" s="48"/>
      <c r="AB289" s="48"/>
      <c r="AC289" s="48" t="s">
        <v>179</v>
      </c>
      <c r="AD289" s="48"/>
      <c r="AE289" s="48" t="s">
        <v>179</v>
      </c>
      <c r="AF289" s="48" t="s">
        <v>179</v>
      </c>
      <c r="AG289" s="48" t="s">
        <v>179</v>
      </c>
      <c r="AH289" s="192"/>
      <c r="AI289" s="200" t="s">
        <v>179</v>
      </c>
      <c r="AJ289" s="167" t="str">
        <f t="shared" si="4"/>
        <v>PD&amp;C</v>
      </c>
      <c r="AK289" s="115" t="b">
        <f>ISNUMBER(SEARCH("IRT",Table1[[#This Row],[Current_Status]]))</f>
        <v>0</v>
      </c>
      <c r="AL289" s="116">
        <f>YEAR(Table1[[#This Row],[Project_Initiated]])</f>
        <v>2020</v>
      </c>
      <c r="AM289" s="53">
        <v>44166</v>
      </c>
      <c r="AN289" s="53" t="str">
        <f>IF(AND(Table1[[#This Row],[Completed Date]]&gt;="07/01/2020"+0,Table1[[#This Row],[Completed Date]]&lt;="6/30/2021"+0),"FY 20-21",IF(AND(Table1[[#This Row],[Completed Date]]&gt;="07/01/2019"+0,Table1[[#This Row],[Completed Date]]&lt;="6/30/2020"+0),"FY 19-20",""))</f>
        <v/>
      </c>
      <c r="AO289" s="116" t="str">
        <f>IFERROR(FIND("R",Table1[[#This Row],[FS_Priority]]),"")</f>
        <v/>
      </c>
    </row>
    <row r="290" spans="1:41" hidden="1" x14ac:dyDescent="0.25">
      <c r="A290" s="48" t="s">
        <v>3987</v>
      </c>
      <c r="B290" s="48" t="s">
        <v>3987</v>
      </c>
      <c r="C290" s="48" t="s">
        <v>179</v>
      </c>
      <c r="D290" s="48" t="b">
        <v>0</v>
      </c>
      <c r="E290" s="48" t="s">
        <v>92</v>
      </c>
      <c r="F290" s="48" t="s">
        <v>4002</v>
      </c>
      <c r="G290" s="48" t="s">
        <v>3988</v>
      </c>
      <c r="H290" s="48" t="s">
        <v>179</v>
      </c>
      <c r="I290" s="48" t="s">
        <v>179</v>
      </c>
      <c r="J290" s="48" t="s">
        <v>91</v>
      </c>
      <c r="K290" s="48" t="s">
        <v>2925</v>
      </c>
      <c r="L290" s="48" t="s">
        <v>2477</v>
      </c>
      <c r="M290" s="48" t="s">
        <v>3989</v>
      </c>
      <c r="N290" s="48" t="s">
        <v>179</v>
      </c>
      <c r="O290" s="48" t="s">
        <v>99</v>
      </c>
      <c r="P290" s="48">
        <v>7</v>
      </c>
      <c r="Q290" s="48" t="s">
        <v>179</v>
      </c>
      <c r="R290" s="48" t="s">
        <v>179</v>
      </c>
      <c r="S290" s="48" t="b">
        <v>0</v>
      </c>
      <c r="T290" s="48"/>
      <c r="U290" s="181"/>
      <c r="V290" s="181">
        <v>43972</v>
      </c>
      <c r="W290" s="48" t="s">
        <v>4092</v>
      </c>
      <c r="X290" s="48"/>
      <c r="Y290" s="48"/>
      <c r="Z290" s="48" t="s">
        <v>179</v>
      </c>
      <c r="AA290" s="48"/>
      <c r="AB290" s="48"/>
      <c r="AC290" s="48" t="s">
        <v>179</v>
      </c>
      <c r="AD290" s="48"/>
      <c r="AE290" s="48" t="s">
        <v>179</v>
      </c>
      <c r="AF290" s="48" t="s">
        <v>179</v>
      </c>
      <c r="AG290" s="48" t="s">
        <v>179</v>
      </c>
      <c r="AH290" s="192"/>
      <c r="AI290" s="200" t="s">
        <v>179</v>
      </c>
      <c r="AJ290" s="167" t="str">
        <f t="shared" si="4"/>
        <v>PD&amp;C</v>
      </c>
      <c r="AK290" s="115" t="b">
        <f>ISNUMBER(SEARCH("IRT",Table1[[#This Row],[Current_Status]]))</f>
        <v>0</v>
      </c>
      <c r="AL290" s="116">
        <f>YEAR(Table1[[#This Row],[Project_Initiated]])</f>
        <v>2020</v>
      </c>
      <c r="AM290" s="53">
        <v>44166</v>
      </c>
      <c r="AN290" s="53" t="str">
        <f>IF(AND(Table1[[#This Row],[Completed Date]]&gt;="07/01/2020"+0,Table1[[#This Row],[Completed Date]]&lt;="6/30/2021"+0),"FY 20-21",IF(AND(Table1[[#This Row],[Completed Date]]&gt;="07/01/2019"+0,Table1[[#This Row],[Completed Date]]&lt;="6/30/2020"+0),"FY 19-20",""))</f>
        <v/>
      </c>
      <c r="AO290" s="116" t="str">
        <f>IFERROR(FIND("R",Table1[[#This Row],[FS_Priority]]),"")</f>
        <v/>
      </c>
    </row>
    <row r="291" spans="1:41" hidden="1" x14ac:dyDescent="0.25">
      <c r="A291" s="48" t="s">
        <v>4065</v>
      </c>
      <c r="B291" s="48" t="s">
        <v>4065</v>
      </c>
      <c r="C291" s="48" t="s">
        <v>179</v>
      </c>
      <c r="D291" s="48" t="b">
        <v>0</v>
      </c>
      <c r="E291" s="48" t="s">
        <v>92</v>
      </c>
      <c r="F291" s="48" t="s">
        <v>4096</v>
      </c>
      <c r="G291" s="48" t="s">
        <v>4068</v>
      </c>
      <c r="H291" s="48" t="s">
        <v>179</v>
      </c>
      <c r="I291" s="48" t="s">
        <v>179</v>
      </c>
      <c r="J291" s="48" t="s">
        <v>4097</v>
      </c>
      <c r="K291" s="48" t="s">
        <v>2925</v>
      </c>
      <c r="L291" s="48" t="s">
        <v>2477</v>
      </c>
      <c r="M291" s="48" t="s">
        <v>4069</v>
      </c>
      <c r="N291" s="48" t="s">
        <v>179</v>
      </c>
      <c r="O291" s="48" t="s">
        <v>99</v>
      </c>
      <c r="P291" s="48">
        <v>8</v>
      </c>
      <c r="Q291" s="48" t="s">
        <v>179</v>
      </c>
      <c r="R291" s="48" t="s">
        <v>179</v>
      </c>
      <c r="S291" s="48" t="b">
        <v>0</v>
      </c>
      <c r="T291" s="48">
        <v>15000</v>
      </c>
      <c r="U291" s="181"/>
      <c r="V291" s="181">
        <v>44085</v>
      </c>
      <c r="W291" s="48" t="s">
        <v>4151</v>
      </c>
      <c r="X291" s="48">
        <v>44197</v>
      </c>
      <c r="Y291" s="48">
        <v>44228</v>
      </c>
      <c r="Z291" s="48" t="s">
        <v>179</v>
      </c>
      <c r="AA291" s="48"/>
      <c r="AB291" s="48"/>
      <c r="AC291" s="48" t="s">
        <v>179</v>
      </c>
      <c r="AD291" s="48"/>
      <c r="AE291" s="48" t="s">
        <v>179</v>
      </c>
      <c r="AF291" s="48" t="s">
        <v>179</v>
      </c>
      <c r="AG291" s="48" t="s">
        <v>179</v>
      </c>
      <c r="AH291" s="192"/>
      <c r="AI291" s="200" t="s">
        <v>179</v>
      </c>
      <c r="AJ291" s="167" t="str">
        <f t="shared" si="4"/>
        <v>PD&amp;C</v>
      </c>
      <c r="AK291" s="115" t="b">
        <f>ISNUMBER(SEARCH("IRT",Table1[[#This Row],[Current_Status]]))</f>
        <v>0</v>
      </c>
      <c r="AL291" s="116">
        <f>YEAR(Table1[[#This Row],[Project_Initiated]])</f>
        <v>2020</v>
      </c>
      <c r="AM291" s="53">
        <v>44166</v>
      </c>
      <c r="AN291" s="53" t="str">
        <f>IF(AND(Table1[[#This Row],[Completed Date]]&gt;="07/01/2020"+0,Table1[[#This Row],[Completed Date]]&lt;="6/30/2021"+0),"FY 20-21",IF(AND(Table1[[#This Row],[Completed Date]]&gt;="07/01/2019"+0,Table1[[#This Row],[Completed Date]]&lt;="6/30/2020"+0),"FY 19-20",""))</f>
        <v/>
      </c>
      <c r="AO291" s="116" t="str">
        <f>IFERROR(FIND("R",Table1[[#This Row],[FS_Priority]]),"")</f>
        <v/>
      </c>
    </row>
    <row r="292" spans="1:41" hidden="1" x14ac:dyDescent="0.25">
      <c r="A292" s="48" t="s">
        <v>4003</v>
      </c>
      <c r="B292" s="48" t="s">
        <v>4003</v>
      </c>
      <c r="C292" s="48" t="s">
        <v>179</v>
      </c>
      <c r="D292" s="48" t="b">
        <v>0</v>
      </c>
      <c r="E292" s="48" t="s">
        <v>3385</v>
      </c>
      <c r="F292" s="48" t="s">
        <v>4008</v>
      </c>
      <c r="G292" s="48" t="s">
        <v>4009</v>
      </c>
      <c r="H292" s="48" t="s">
        <v>179</v>
      </c>
      <c r="I292" s="48" t="s">
        <v>179</v>
      </c>
      <c r="J292" s="48" t="s">
        <v>2857</v>
      </c>
      <c r="K292" s="48" t="s">
        <v>2847</v>
      </c>
      <c r="L292" s="48" t="s">
        <v>2477</v>
      </c>
      <c r="M292" s="48" t="s">
        <v>4010</v>
      </c>
      <c r="N292" s="48" t="s">
        <v>179</v>
      </c>
      <c r="O292" s="48" t="s">
        <v>229</v>
      </c>
      <c r="P292" s="48">
        <v>19</v>
      </c>
      <c r="Q292" s="48" t="s">
        <v>179</v>
      </c>
      <c r="R292" s="48" t="s">
        <v>179</v>
      </c>
      <c r="S292" s="48" t="b">
        <v>0</v>
      </c>
      <c r="T292" s="48">
        <v>250000</v>
      </c>
      <c r="U292" s="181"/>
      <c r="V292" s="181">
        <v>43999</v>
      </c>
      <c r="W292" s="48" t="s">
        <v>4066</v>
      </c>
      <c r="X292" s="48"/>
      <c r="Y292" s="48"/>
      <c r="Z292" s="48" t="s">
        <v>179</v>
      </c>
      <c r="AA292" s="48"/>
      <c r="AB292" s="48"/>
      <c r="AC292" s="48" t="s">
        <v>179</v>
      </c>
      <c r="AD292" s="48"/>
      <c r="AE292" s="48" t="s">
        <v>179</v>
      </c>
      <c r="AF292" s="48" t="s">
        <v>179</v>
      </c>
      <c r="AG292" s="48" t="s">
        <v>179</v>
      </c>
      <c r="AH292" s="192"/>
      <c r="AI292" s="200" t="s">
        <v>179</v>
      </c>
      <c r="AJ292" s="167" t="str">
        <f t="shared" si="4"/>
        <v>PD&amp;C</v>
      </c>
      <c r="AK292" s="115" t="b">
        <f>ISNUMBER(SEARCH("IRT",Table1[[#This Row],[Current_Status]]))</f>
        <v>0</v>
      </c>
      <c r="AL292" s="116">
        <f>YEAR(Table1[[#This Row],[Project_Initiated]])</f>
        <v>2020</v>
      </c>
      <c r="AM292" s="53">
        <v>44166</v>
      </c>
      <c r="AN292" s="53" t="str">
        <f>IF(AND(Table1[[#This Row],[Completed Date]]&gt;="07/01/2020"+0,Table1[[#This Row],[Completed Date]]&lt;="6/30/2021"+0),"FY 20-21",IF(AND(Table1[[#This Row],[Completed Date]]&gt;="07/01/2019"+0,Table1[[#This Row],[Completed Date]]&lt;="6/30/2020"+0),"FY 19-20",""))</f>
        <v/>
      </c>
      <c r="AO292" s="116" t="str">
        <f>IFERROR(FIND("R",Table1[[#This Row],[FS_Priority]]),"")</f>
        <v/>
      </c>
    </row>
    <row r="293" spans="1:41" hidden="1" x14ac:dyDescent="0.25">
      <c r="A293" s="48" t="s">
        <v>4004</v>
      </c>
      <c r="B293" s="48" t="s">
        <v>4004</v>
      </c>
      <c r="C293" s="48" t="s">
        <v>179</v>
      </c>
      <c r="D293" s="48" t="b">
        <v>0</v>
      </c>
      <c r="E293" s="48" t="s">
        <v>92</v>
      </c>
      <c r="F293" s="48" t="s">
        <v>4087</v>
      </c>
      <c r="G293" s="48" t="s">
        <v>4012</v>
      </c>
      <c r="H293" s="48" t="s">
        <v>179</v>
      </c>
      <c r="I293" s="48" t="s">
        <v>4013</v>
      </c>
      <c r="J293" s="48" t="s">
        <v>2857</v>
      </c>
      <c r="K293" s="48" t="s">
        <v>2925</v>
      </c>
      <c r="L293" s="48" t="s">
        <v>2477</v>
      </c>
      <c r="M293" s="48" t="s">
        <v>4014</v>
      </c>
      <c r="N293" s="48" t="s">
        <v>179</v>
      </c>
      <c r="O293" s="48" t="s">
        <v>99</v>
      </c>
      <c r="P293" s="48">
        <v>4</v>
      </c>
      <c r="Q293" s="48" t="s">
        <v>179</v>
      </c>
      <c r="R293" s="48" t="s">
        <v>179</v>
      </c>
      <c r="S293" s="48" t="b">
        <v>0</v>
      </c>
      <c r="T293" s="48"/>
      <c r="U293" s="181"/>
      <c r="V293" s="181">
        <v>44001</v>
      </c>
      <c r="W293" s="48" t="s">
        <v>41</v>
      </c>
      <c r="X293" s="48">
        <v>44228</v>
      </c>
      <c r="Y293" s="48">
        <v>44256</v>
      </c>
      <c r="Z293" s="48" t="s">
        <v>179</v>
      </c>
      <c r="AA293" s="48"/>
      <c r="AB293" s="48"/>
      <c r="AC293" s="48" t="s">
        <v>179</v>
      </c>
      <c r="AD293" s="48"/>
      <c r="AE293" s="48" t="s">
        <v>179</v>
      </c>
      <c r="AF293" s="48" t="s">
        <v>179</v>
      </c>
      <c r="AG293" s="48" t="s">
        <v>179</v>
      </c>
      <c r="AH293" s="192"/>
      <c r="AI293" s="200" t="s">
        <v>179</v>
      </c>
      <c r="AJ293" s="167" t="str">
        <f t="shared" si="4"/>
        <v>PD&amp;C</v>
      </c>
      <c r="AK293" s="115" t="b">
        <f>ISNUMBER(SEARCH("IRT",Table1[[#This Row],[Current_Status]]))</f>
        <v>0</v>
      </c>
      <c r="AL293" s="116">
        <f>YEAR(Table1[[#This Row],[Project_Initiated]])</f>
        <v>2020</v>
      </c>
      <c r="AM293" s="53">
        <v>44166</v>
      </c>
      <c r="AN293" s="53" t="str">
        <f>IF(AND(Table1[[#This Row],[Completed Date]]&gt;="07/01/2020"+0,Table1[[#This Row],[Completed Date]]&lt;="6/30/2021"+0),"FY 20-21",IF(AND(Table1[[#This Row],[Completed Date]]&gt;="07/01/2019"+0,Table1[[#This Row],[Completed Date]]&lt;="6/30/2020"+0),"FY 19-20",""))</f>
        <v/>
      </c>
      <c r="AO293" s="116" t="str">
        <f>IFERROR(FIND("R",Table1[[#This Row],[FS_Priority]]),"")</f>
        <v/>
      </c>
    </row>
    <row r="294" spans="1:41" hidden="1" x14ac:dyDescent="0.25">
      <c r="A294" s="48" t="s">
        <v>4018</v>
      </c>
      <c r="B294" s="48" t="s">
        <v>4018</v>
      </c>
      <c r="C294" s="48" t="s">
        <v>179</v>
      </c>
      <c r="D294" s="48" t="b">
        <v>0</v>
      </c>
      <c r="E294" s="48" t="s">
        <v>92</v>
      </c>
      <c r="F294" s="48" t="s">
        <v>4019</v>
      </c>
      <c r="G294" s="48" t="s">
        <v>4025</v>
      </c>
      <c r="H294" s="48" t="s">
        <v>179</v>
      </c>
      <c r="I294" s="48" t="s">
        <v>179</v>
      </c>
      <c r="J294" s="48" t="s">
        <v>2860</v>
      </c>
      <c r="K294" s="48" t="s">
        <v>2925</v>
      </c>
      <c r="L294" s="48" t="s">
        <v>2477</v>
      </c>
      <c r="M294" s="48" t="s">
        <v>4020</v>
      </c>
      <c r="N294" s="48" t="s">
        <v>179</v>
      </c>
      <c r="O294" s="48" t="s">
        <v>99</v>
      </c>
      <c r="P294" s="48">
        <v>5</v>
      </c>
      <c r="Q294" s="48" t="s">
        <v>179</v>
      </c>
      <c r="R294" s="48" t="s">
        <v>179</v>
      </c>
      <c r="S294" s="48" t="b">
        <v>0</v>
      </c>
      <c r="T294" s="48">
        <v>32871.65</v>
      </c>
      <c r="U294" s="181"/>
      <c r="V294" s="181">
        <v>44026</v>
      </c>
      <c r="W294" s="48" t="s">
        <v>30</v>
      </c>
      <c r="X294" s="48">
        <v>44136</v>
      </c>
      <c r="Y294" s="48">
        <v>44166</v>
      </c>
      <c r="Z294" s="48" t="s">
        <v>179</v>
      </c>
      <c r="AA294" s="48"/>
      <c r="AB294" s="48"/>
      <c r="AC294" s="48" t="s">
        <v>179</v>
      </c>
      <c r="AD294" s="48"/>
      <c r="AE294" s="48" t="s">
        <v>179</v>
      </c>
      <c r="AF294" s="48" t="s">
        <v>179</v>
      </c>
      <c r="AG294" s="48" t="s">
        <v>179</v>
      </c>
      <c r="AH294" s="192"/>
      <c r="AI294" s="200" t="s">
        <v>179</v>
      </c>
      <c r="AJ294" s="167" t="str">
        <f t="shared" si="4"/>
        <v>PD&amp;C</v>
      </c>
      <c r="AK294" s="115" t="b">
        <f>ISNUMBER(SEARCH("IRT",Table1[[#This Row],[Current_Status]]))</f>
        <v>0</v>
      </c>
      <c r="AL294" s="116">
        <f>YEAR(Table1[[#This Row],[Project_Initiated]])</f>
        <v>2020</v>
      </c>
      <c r="AM294" s="53">
        <v>44166</v>
      </c>
      <c r="AN294" s="53" t="str">
        <f>IF(AND(Table1[[#This Row],[Completed Date]]&gt;="07/01/2020"+0,Table1[[#This Row],[Completed Date]]&lt;="6/30/2021"+0),"FY 20-21",IF(AND(Table1[[#This Row],[Completed Date]]&gt;="07/01/2019"+0,Table1[[#This Row],[Completed Date]]&lt;="6/30/2020"+0),"FY 19-20",""))</f>
        <v/>
      </c>
      <c r="AO294" s="116" t="str">
        <f>IFERROR(FIND("R",Table1[[#This Row],[FS_Priority]]),"")</f>
        <v/>
      </c>
    </row>
    <row r="295" spans="1:41" hidden="1" x14ac:dyDescent="0.25">
      <c r="A295" s="48" t="s">
        <v>4034</v>
      </c>
      <c r="B295" s="48" t="s">
        <v>4034</v>
      </c>
      <c r="C295" s="48" t="s">
        <v>179</v>
      </c>
      <c r="D295" s="48" t="b">
        <v>0</v>
      </c>
      <c r="E295" s="48" t="s">
        <v>117</v>
      </c>
      <c r="F295" s="48" t="s">
        <v>4035</v>
      </c>
      <c r="G295" s="48" t="s">
        <v>4036</v>
      </c>
      <c r="H295" s="48" t="s">
        <v>179</v>
      </c>
      <c r="I295" s="48" t="s">
        <v>179</v>
      </c>
      <c r="J295" s="48" t="s">
        <v>2855</v>
      </c>
      <c r="K295" s="48" t="s">
        <v>2999</v>
      </c>
      <c r="L295" s="48" t="s">
        <v>3414</v>
      </c>
      <c r="M295" s="48" t="s">
        <v>3414</v>
      </c>
      <c r="N295" s="48" t="s">
        <v>179</v>
      </c>
      <c r="O295" s="48" t="s">
        <v>3415</v>
      </c>
      <c r="P295" s="48">
        <v>1</v>
      </c>
      <c r="Q295" s="48" t="s">
        <v>179</v>
      </c>
      <c r="R295" s="48" t="s">
        <v>179</v>
      </c>
      <c r="S295" s="48" t="b">
        <v>0</v>
      </c>
      <c r="T295" s="48">
        <v>1652000</v>
      </c>
      <c r="U295" s="181"/>
      <c r="V295" s="181">
        <v>44039</v>
      </c>
      <c r="W295" s="48" t="s">
        <v>27</v>
      </c>
      <c r="X295" s="48">
        <v>44197</v>
      </c>
      <c r="Y295" s="48">
        <v>44228</v>
      </c>
      <c r="Z295" s="48" t="s">
        <v>179</v>
      </c>
      <c r="AA295" s="48"/>
      <c r="AB295" s="48"/>
      <c r="AC295" s="48" t="s">
        <v>179</v>
      </c>
      <c r="AD295" s="48"/>
      <c r="AE295" s="48" t="s">
        <v>179</v>
      </c>
      <c r="AF295" s="48" t="s">
        <v>179</v>
      </c>
      <c r="AG295" s="48" t="s">
        <v>179</v>
      </c>
      <c r="AH295" s="192"/>
      <c r="AI295" s="200" t="s">
        <v>179</v>
      </c>
      <c r="AJ295" s="167" t="str">
        <f t="shared" si="4"/>
        <v>PD&amp;C</v>
      </c>
      <c r="AK295" s="115" t="b">
        <f>ISNUMBER(SEARCH("IRT",Table1[[#This Row],[Current_Status]]))</f>
        <v>0</v>
      </c>
      <c r="AL295" s="116">
        <f>YEAR(Table1[[#This Row],[Project_Initiated]])</f>
        <v>2020</v>
      </c>
      <c r="AM295" s="53">
        <v>44166</v>
      </c>
      <c r="AN295" s="53" t="str">
        <f>IF(AND(Table1[[#This Row],[Completed Date]]&gt;="07/01/2020"+0,Table1[[#This Row],[Completed Date]]&lt;="6/30/2021"+0),"FY 20-21",IF(AND(Table1[[#This Row],[Completed Date]]&gt;="07/01/2019"+0,Table1[[#This Row],[Completed Date]]&lt;="6/30/2020"+0),"FY 19-20",""))</f>
        <v/>
      </c>
      <c r="AO295" s="116" t="str">
        <f>IFERROR(FIND("R",Table1[[#This Row],[FS_Priority]]),"")</f>
        <v/>
      </c>
    </row>
    <row r="296" spans="1:41" hidden="1" x14ac:dyDescent="0.25">
      <c r="A296" s="48" t="s">
        <v>4124</v>
      </c>
      <c r="B296" s="48" t="s">
        <v>4124</v>
      </c>
      <c r="C296" s="48" t="s">
        <v>179</v>
      </c>
      <c r="D296" s="48" t="b">
        <v>0</v>
      </c>
      <c r="E296" s="48" t="s">
        <v>155</v>
      </c>
      <c r="F296" s="48" t="s">
        <v>4125</v>
      </c>
      <c r="G296" s="48" t="s">
        <v>4126</v>
      </c>
      <c r="H296" s="48" t="s">
        <v>179</v>
      </c>
      <c r="I296" s="48" t="s">
        <v>179</v>
      </c>
      <c r="J296" s="48" t="s">
        <v>2864</v>
      </c>
      <c r="K296" s="48" t="s">
        <v>29</v>
      </c>
      <c r="L296" s="48" t="s">
        <v>331</v>
      </c>
      <c r="M296" s="48" t="s">
        <v>3910</v>
      </c>
      <c r="N296" s="48" t="s">
        <v>179</v>
      </c>
      <c r="O296" s="48" t="s">
        <v>97</v>
      </c>
      <c r="P296" s="48">
        <v>1</v>
      </c>
      <c r="Q296" s="48" t="s">
        <v>179</v>
      </c>
      <c r="R296" s="48" t="s">
        <v>179</v>
      </c>
      <c r="S296" s="48" t="b">
        <v>0</v>
      </c>
      <c r="T296" s="48">
        <v>1200000</v>
      </c>
      <c r="U296" s="181"/>
      <c r="V296" s="181">
        <v>44091</v>
      </c>
      <c r="W296" s="48" t="s">
        <v>4127</v>
      </c>
      <c r="X296" s="48">
        <v>44473</v>
      </c>
      <c r="Y296" s="48">
        <v>44561</v>
      </c>
      <c r="Z296" s="48" t="s">
        <v>179</v>
      </c>
      <c r="AA296" s="48"/>
      <c r="AB296" s="48"/>
      <c r="AC296" s="48" t="s">
        <v>179</v>
      </c>
      <c r="AD296" s="48"/>
      <c r="AE296" s="48" t="s">
        <v>179</v>
      </c>
      <c r="AF296" s="48" t="s">
        <v>179</v>
      </c>
      <c r="AG296" s="48" t="s">
        <v>179</v>
      </c>
      <c r="AH296" s="192"/>
      <c r="AI296" s="200" t="s">
        <v>179</v>
      </c>
      <c r="AJ296" s="167" t="str">
        <f t="shared" si="4"/>
        <v>PD&amp;C</v>
      </c>
      <c r="AK296" s="115" t="b">
        <f>ISNUMBER(SEARCH("IRT",Table1[[#This Row],[Current_Status]]))</f>
        <v>0</v>
      </c>
      <c r="AL296" s="116">
        <f>YEAR(Table1[[#This Row],[Project_Initiated]])</f>
        <v>2020</v>
      </c>
      <c r="AM296" s="53">
        <v>44166</v>
      </c>
      <c r="AN296" s="53" t="str">
        <f>IF(AND(Table1[[#This Row],[Completed Date]]&gt;="07/01/2020"+0,Table1[[#This Row],[Completed Date]]&lt;="6/30/2021"+0),"FY 20-21",IF(AND(Table1[[#This Row],[Completed Date]]&gt;="07/01/2019"+0,Table1[[#This Row],[Completed Date]]&lt;="6/30/2020"+0),"FY 19-20",""))</f>
        <v/>
      </c>
      <c r="AO296" s="116" t="str">
        <f>IFERROR(FIND("R",Table1[[#This Row],[FS_Priority]]),"")</f>
        <v/>
      </c>
    </row>
    <row r="297" spans="1:41" hidden="1" x14ac:dyDescent="0.25">
      <c r="A297" s="48" t="s">
        <v>4115</v>
      </c>
      <c r="B297" s="48" t="s">
        <v>4115</v>
      </c>
      <c r="C297" s="48" t="s">
        <v>179</v>
      </c>
      <c r="D297" s="48" t="b">
        <v>0</v>
      </c>
      <c r="E297" s="48" t="s">
        <v>3399</v>
      </c>
      <c r="F297" s="48" t="s">
        <v>4116</v>
      </c>
      <c r="G297" s="48" t="s">
        <v>4117</v>
      </c>
      <c r="H297" s="48" t="s">
        <v>179</v>
      </c>
      <c r="I297" s="48" t="s">
        <v>179</v>
      </c>
      <c r="J297" s="48" t="s">
        <v>2864</v>
      </c>
      <c r="K297" s="48" t="s">
        <v>3010</v>
      </c>
      <c r="L297" s="48" t="s">
        <v>373</v>
      </c>
      <c r="M297" s="48" t="s">
        <v>3019</v>
      </c>
      <c r="N297" s="48" t="s">
        <v>179</v>
      </c>
      <c r="O297" s="48" t="s">
        <v>56</v>
      </c>
      <c r="P297" s="48">
        <v>8</v>
      </c>
      <c r="Q297" s="48" t="s">
        <v>179</v>
      </c>
      <c r="R297" s="48" t="s">
        <v>179</v>
      </c>
      <c r="S297" s="48" t="b">
        <v>0</v>
      </c>
      <c r="T297" s="48"/>
      <c r="U297" s="181"/>
      <c r="V297" s="181">
        <v>44095</v>
      </c>
      <c r="W297" s="48" t="s">
        <v>40</v>
      </c>
      <c r="X297" s="48"/>
      <c r="Y297" s="48"/>
      <c r="Z297" s="48" t="s">
        <v>179</v>
      </c>
      <c r="AA297" s="48"/>
      <c r="AB297" s="48"/>
      <c r="AC297" s="48" t="s">
        <v>179</v>
      </c>
      <c r="AD297" s="48"/>
      <c r="AE297" s="48" t="s">
        <v>179</v>
      </c>
      <c r="AF297" s="48" t="s">
        <v>179</v>
      </c>
      <c r="AG297" s="48" t="s">
        <v>179</v>
      </c>
      <c r="AH297" s="192"/>
      <c r="AI297" s="200" t="s">
        <v>179</v>
      </c>
      <c r="AJ297" s="167" t="str">
        <f t="shared" si="4"/>
        <v>PD&amp;C</v>
      </c>
      <c r="AK297" s="115" t="b">
        <f>ISNUMBER(SEARCH("IRT",Table1[[#This Row],[Current_Status]]))</f>
        <v>0</v>
      </c>
      <c r="AL297" s="116">
        <f>YEAR(Table1[[#This Row],[Project_Initiated]])</f>
        <v>2020</v>
      </c>
      <c r="AM297" s="53">
        <v>44166</v>
      </c>
      <c r="AN297" s="53" t="str">
        <f>IF(AND(Table1[[#This Row],[Completed Date]]&gt;="07/01/2020"+0,Table1[[#This Row],[Completed Date]]&lt;="6/30/2021"+0),"FY 20-21",IF(AND(Table1[[#This Row],[Completed Date]]&gt;="07/01/2019"+0,Table1[[#This Row],[Completed Date]]&lt;="6/30/2020"+0),"FY 19-20",""))</f>
        <v/>
      </c>
      <c r="AO297" s="116" t="str">
        <f>IFERROR(FIND("R",Table1[[#This Row],[FS_Priority]]),"")</f>
        <v/>
      </c>
    </row>
    <row r="298" spans="1:41" hidden="1" x14ac:dyDescent="0.25">
      <c r="A298" s="48" t="s">
        <v>2900</v>
      </c>
      <c r="B298" s="48" t="s">
        <v>2900</v>
      </c>
      <c r="C298" s="48" t="s">
        <v>179</v>
      </c>
      <c r="D298" s="48" t="b">
        <v>0</v>
      </c>
      <c r="E298" s="48" t="s">
        <v>3385</v>
      </c>
      <c r="F298" s="48" t="s">
        <v>4132</v>
      </c>
      <c r="G298" s="48" t="s">
        <v>4133</v>
      </c>
      <c r="H298" s="48" t="s">
        <v>179</v>
      </c>
      <c r="I298" s="48" t="s">
        <v>179</v>
      </c>
      <c r="J298" s="48" t="s">
        <v>2864</v>
      </c>
      <c r="K298" s="48" t="s">
        <v>2847</v>
      </c>
      <c r="L298" s="48" t="s">
        <v>2477</v>
      </c>
      <c r="M298" s="48" t="s">
        <v>4134</v>
      </c>
      <c r="N298" s="48" t="s">
        <v>179</v>
      </c>
      <c r="O298" s="48" t="s">
        <v>2856</v>
      </c>
      <c r="P298" s="48"/>
      <c r="Q298" s="48" t="s">
        <v>179</v>
      </c>
      <c r="R298" s="48" t="s">
        <v>179</v>
      </c>
      <c r="S298" s="48" t="b">
        <v>0</v>
      </c>
      <c r="T298" s="48"/>
      <c r="U298" s="181"/>
      <c r="V298" s="181">
        <v>44110</v>
      </c>
      <c r="W298" s="48" t="s">
        <v>33</v>
      </c>
      <c r="X298" s="48"/>
      <c r="Y298" s="48"/>
      <c r="Z298" s="48" t="s">
        <v>179</v>
      </c>
      <c r="AA298" s="48"/>
      <c r="AB298" s="48"/>
      <c r="AC298" s="48" t="s">
        <v>179</v>
      </c>
      <c r="AD298" s="48"/>
      <c r="AE298" s="48" t="s">
        <v>179</v>
      </c>
      <c r="AF298" s="48" t="s">
        <v>179</v>
      </c>
      <c r="AG298" s="48" t="s">
        <v>179</v>
      </c>
      <c r="AH298" s="192"/>
      <c r="AI298" s="200" t="s">
        <v>179</v>
      </c>
      <c r="AJ298" s="167" t="str">
        <f t="shared" si="4"/>
        <v>PD&amp;C</v>
      </c>
      <c r="AK298" s="115" t="b">
        <f>ISNUMBER(SEARCH("IRT",Table1[[#This Row],[Current_Status]]))</f>
        <v>0</v>
      </c>
      <c r="AL298" s="116">
        <f>YEAR(Table1[[#This Row],[Project_Initiated]])</f>
        <v>2020</v>
      </c>
      <c r="AM298" s="53">
        <v>44166</v>
      </c>
      <c r="AN298" s="53" t="str">
        <f>IF(AND(Table1[[#This Row],[Completed Date]]&gt;="07/01/2020"+0,Table1[[#This Row],[Completed Date]]&lt;="6/30/2021"+0),"FY 20-21",IF(AND(Table1[[#This Row],[Completed Date]]&gt;="07/01/2019"+0,Table1[[#This Row],[Completed Date]]&lt;="6/30/2020"+0),"FY 19-20",""))</f>
        <v/>
      </c>
      <c r="AO298" s="116" t="str">
        <f>IFERROR(FIND("R",Table1[[#This Row],[FS_Priority]]),"")</f>
        <v/>
      </c>
    </row>
    <row r="299" spans="1:41" hidden="1" x14ac:dyDescent="0.25">
      <c r="A299" s="48" t="s">
        <v>4093</v>
      </c>
      <c r="B299" s="48" t="s">
        <v>4093</v>
      </c>
      <c r="C299" s="48" t="s">
        <v>179</v>
      </c>
      <c r="D299" s="48" t="b">
        <v>0</v>
      </c>
      <c r="E299" s="48" t="s">
        <v>3385</v>
      </c>
      <c r="F299" s="48" t="s">
        <v>4094</v>
      </c>
      <c r="G299" s="48" t="s">
        <v>179</v>
      </c>
      <c r="H299" s="48" t="s">
        <v>179</v>
      </c>
      <c r="I299" s="48" t="s">
        <v>179</v>
      </c>
      <c r="J299" s="48" t="s">
        <v>4095</v>
      </c>
      <c r="K299" s="48" t="s">
        <v>2847</v>
      </c>
      <c r="L299" s="48" t="s">
        <v>2477</v>
      </c>
      <c r="M299" s="48" t="s">
        <v>4010</v>
      </c>
      <c r="N299" s="48" t="s">
        <v>179</v>
      </c>
      <c r="O299" s="48" t="s">
        <v>229</v>
      </c>
      <c r="P299" s="48">
        <v>99</v>
      </c>
      <c r="Q299" s="48" t="s">
        <v>179</v>
      </c>
      <c r="R299" s="48" t="s">
        <v>179</v>
      </c>
      <c r="S299" s="48" t="b">
        <v>0</v>
      </c>
      <c r="T299" s="48">
        <v>835000</v>
      </c>
      <c r="U299" s="181"/>
      <c r="V299" s="181">
        <v>44097</v>
      </c>
      <c r="W299" s="48" t="s">
        <v>40</v>
      </c>
      <c r="X299" s="48"/>
      <c r="Y299" s="48"/>
      <c r="Z299" s="48" t="s">
        <v>179</v>
      </c>
      <c r="AA299" s="48"/>
      <c r="AB299" s="48"/>
      <c r="AC299" s="48" t="s">
        <v>179</v>
      </c>
      <c r="AD299" s="48"/>
      <c r="AE299" s="48" t="s">
        <v>179</v>
      </c>
      <c r="AF299" s="48" t="s">
        <v>179</v>
      </c>
      <c r="AG299" s="48" t="s">
        <v>179</v>
      </c>
      <c r="AH299" s="192"/>
      <c r="AI299" s="200" t="s">
        <v>179</v>
      </c>
      <c r="AJ299" s="167" t="str">
        <f t="shared" si="4"/>
        <v>PD&amp;C</v>
      </c>
      <c r="AK299" s="115" t="b">
        <f>ISNUMBER(SEARCH("IRT",Table1[[#This Row],[Current_Status]]))</f>
        <v>0</v>
      </c>
      <c r="AL299" s="116">
        <f>YEAR(Table1[[#This Row],[Project_Initiated]])</f>
        <v>2020</v>
      </c>
      <c r="AM299" s="53">
        <v>44166</v>
      </c>
      <c r="AN299" s="53" t="str">
        <f>IF(AND(Table1[[#This Row],[Completed Date]]&gt;="07/01/2020"+0,Table1[[#This Row],[Completed Date]]&lt;="6/30/2021"+0),"FY 20-21",IF(AND(Table1[[#This Row],[Completed Date]]&gt;="07/01/2019"+0,Table1[[#This Row],[Completed Date]]&lt;="6/30/2020"+0),"FY 19-20",""))</f>
        <v/>
      </c>
      <c r="AO299" s="116" t="str">
        <f>IFERROR(FIND("R",Table1[[#This Row],[FS_Priority]]),"")</f>
        <v/>
      </c>
    </row>
    <row r="300" spans="1:41" hidden="1" x14ac:dyDescent="0.25">
      <c r="A300" s="48" t="s">
        <v>4106</v>
      </c>
      <c r="B300" s="48" t="s">
        <v>4106</v>
      </c>
      <c r="C300" s="48" t="s">
        <v>179</v>
      </c>
      <c r="D300" s="48" t="b">
        <v>0</v>
      </c>
      <c r="E300" s="48" t="s">
        <v>3385</v>
      </c>
      <c r="F300" s="48" t="s">
        <v>4107</v>
      </c>
      <c r="G300" s="48" t="s">
        <v>4108</v>
      </c>
      <c r="H300" s="48" t="s">
        <v>179</v>
      </c>
      <c r="I300" s="48" t="s">
        <v>179</v>
      </c>
      <c r="J300" s="48" t="s">
        <v>2864</v>
      </c>
      <c r="K300" s="48" t="s">
        <v>2847</v>
      </c>
      <c r="L300" s="48" t="s">
        <v>2477</v>
      </c>
      <c r="M300" s="48" t="s">
        <v>3910</v>
      </c>
      <c r="N300" s="48" t="s">
        <v>179</v>
      </c>
      <c r="O300" s="48" t="s">
        <v>229</v>
      </c>
      <c r="P300" s="48">
        <v>99</v>
      </c>
      <c r="Q300" s="48" t="s">
        <v>179</v>
      </c>
      <c r="R300" s="48" t="s">
        <v>179</v>
      </c>
      <c r="S300" s="48" t="b">
        <v>0</v>
      </c>
      <c r="T300" s="48">
        <v>500000</v>
      </c>
      <c r="U300" s="181"/>
      <c r="V300" s="181">
        <v>44096</v>
      </c>
      <c r="W300" s="48" t="s">
        <v>40</v>
      </c>
      <c r="X300" s="48">
        <v>44256</v>
      </c>
      <c r="Y300" s="48">
        <v>44378</v>
      </c>
      <c r="Z300" s="48" t="s">
        <v>179</v>
      </c>
      <c r="AA300" s="48"/>
      <c r="AB300" s="48"/>
      <c r="AC300" s="48" t="s">
        <v>179</v>
      </c>
      <c r="AD300" s="48"/>
      <c r="AE300" s="48" t="s">
        <v>179</v>
      </c>
      <c r="AF300" s="48" t="s">
        <v>179</v>
      </c>
      <c r="AG300" s="48" t="s">
        <v>179</v>
      </c>
      <c r="AH300" s="192"/>
      <c r="AI300" s="200" t="s">
        <v>179</v>
      </c>
      <c r="AJ300" s="167" t="str">
        <f t="shared" si="4"/>
        <v>PD&amp;C</v>
      </c>
      <c r="AK300" s="115" t="b">
        <f>ISNUMBER(SEARCH("IRT",Table1[[#This Row],[Current_Status]]))</f>
        <v>0</v>
      </c>
      <c r="AL300" s="116">
        <f>YEAR(Table1[[#This Row],[Project_Initiated]])</f>
        <v>2020</v>
      </c>
      <c r="AM300" s="53">
        <v>44166</v>
      </c>
      <c r="AN300" s="53" t="str">
        <f>IF(AND(Table1[[#This Row],[Completed Date]]&gt;="07/01/2020"+0,Table1[[#This Row],[Completed Date]]&lt;="6/30/2021"+0),"FY 20-21",IF(AND(Table1[[#This Row],[Completed Date]]&gt;="07/01/2019"+0,Table1[[#This Row],[Completed Date]]&lt;="6/30/2020"+0),"FY 19-20",""))</f>
        <v/>
      </c>
      <c r="AO300" s="116" t="str">
        <f>IFERROR(FIND("R",Table1[[#This Row],[FS_Priority]]),"")</f>
        <v/>
      </c>
    </row>
    <row r="301" spans="1:41" hidden="1" x14ac:dyDescent="0.25">
      <c r="A301" s="48" t="s">
        <v>4113</v>
      </c>
      <c r="B301" s="48" t="s">
        <v>4113</v>
      </c>
      <c r="C301" s="48" t="s">
        <v>179</v>
      </c>
      <c r="D301" s="48" t="b">
        <v>0</v>
      </c>
      <c r="E301" s="48" t="s">
        <v>3385</v>
      </c>
      <c r="F301" s="48" t="s">
        <v>4114</v>
      </c>
      <c r="G301" s="48" t="s">
        <v>179</v>
      </c>
      <c r="H301" s="48" t="s">
        <v>179</v>
      </c>
      <c r="I301" s="48" t="s">
        <v>179</v>
      </c>
      <c r="J301" s="48" t="s">
        <v>2857</v>
      </c>
      <c r="K301" s="48" t="s">
        <v>2847</v>
      </c>
      <c r="L301" s="48" t="s">
        <v>2477</v>
      </c>
      <c r="M301" s="48" t="s">
        <v>179</v>
      </c>
      <c r="N301" s="48" t="s">
        <v>179</v>
      </c>
      <c r="O301" s="48" t="s">
        <v>2856</v>
      </c>
      <c r="P301" s="48">
        <v>99</v>
      </c>
      <c r="Q301" s="48" t="s">
        <v>179</v>
      </c>
      <c r="R301" s="48" t="s">
        <v>179</v>
      </c>
      <c r="S301" s="48" t="b">
        <v>0</v>
      </c>
      <c r="T301" s="48">
        <v>594000</v>
      </c>
      <c r="U301" s="181"/>
      <c r="V301" s="181">
        <v>44089</v>
      </c>
      <c r="W301" s="48" t="s">
        <v>41</v>
      </c>
      <c r="X301" s="48"/>
      <c r="Y301" s="48"/>
      <c r="Z301" s="48" t="s">
        <v>179</v>
      </c>
      <c r="AA301" s="48"/>
      <c r="AB301" s="48"/>
      <c r="AC301" s="48" t="s">
        <v>179</v>
      </c>
      <c r="AD301" s="48"/>
      <c r="AE301" s="48" t="s">
        <v>179</v>
      </c>
      <c r="AF301" s="48" t="s">
        <v>179</v>
      </c>
      <c r="AG301" s="48" t="s">
        <v>179</v>
      </c>
      <c r="AH301" s="192"/>
      <c r="AI301" s="200" t="s">
        <v>179</v>
      </c>
      <c r="AJ301" s="167" t="str">
        <f t="shared" si="4"/>
        <v>PD&amp;C</v>
      </c>
      <c r="AK301" s="115" t="b">
        <f>ISNUMBER(SEARCH("IRT",Table1[[#This Row],[Current_Status]]))</f>
        <v>0</v>
      </c>
      <c r="AL301" s="116">
        <f>YEAR(Table1[[#This Row],[Project_Initiated]])</f>
        <v>2020</v>
      </c>
      <c r="AM301" s="53">
        <v>44166</v>
      </c>
      <c r="AN301" s="53" t="str">
        <f>IF(AND(Table1[[#This Row],[Completed Date]]&gt;="07/01/2020"+0,Table1[[#This Row],[Completed Date]]&lt;="6/30/2021"+0),"FY 20-21",IF(AND(Table1[[#This Row],[Completed Date]]&gt;="07/01/2019"+0,Table1[[#This Row],[Completed Date]]&lt;="6/30/2020"+0),"FY 19-20",""))</f>
        <v/>
      </c>
      <c r="AO301" s="116" t="str">
        <f>IFERROR(FIND("R",Table1[[#This Row],[FS_Priority]]),"")</f>
        <v/>
      </c>
    </row>
    <row r="302" spans="1:41" hidden="1" x14ac:dyDescent="0.25">
      <c r="A302" s="48" t="s">
        <v>4111</v>
      </c>
      <c r="B302" s="48" t="s">
        <v>4111</v>
      </c>
      <c r="C302" s="48" t="s">
        <v>179</v>
      </c>
      <c r="D302" s="48" t="b">
        <v>0</v>
      </c>
      <c r="E302" s="48" t="s">
        <v>3385</v>
      </c>
      <c r="F302" s="48" t="s">
        <v>4112</v>
      </c>
      <c r="G302" s="48" t="s">
        <v>179</v>
      </c>
      <c r="H302" s="48" t="s">
        <v>179</v>
      </c>
      <c r="I302" s="48" t="s">
        <v>179</v>
      </c>
      <c r="J302" s="48" t="s">
        <v>2864</v>
      </c>
      <c r="K302" s="48" t="s">
        <v>2847</v>
      </c>
      <c r="L302" s="48" t="s">
        <v>2477</v>
      </c>
      <c r="M302" s="48" t="s">
        <v>179</v>
      </c>
      <c r="N302" s="48" t="s">
        <v>179</v>
      </c>
      <c r="O302" s="48" t="s">
        <v>56</v>
      </c>
      <c r="P302" s="48">
        <v>99</v>
      </c>
      <c r="Q302" s="48" t="s">
        <v>179</v>
      </c>
      <c r="R302" s="48" t="s">
        <v>179</v>
      </c>
      <c r="S302" s="48" t="b">
        <v>0</v>
      </c>
      <c r="T302" s="48">
        <v>250000</v>
      </c>
      <c r="U302" s="181"/>
      <c r="V302" s="181"/>
      <c r="W302" s="48" t="s">
        <v>33</v>
      </c>
      <c r="X302" s="48"/>
      <c r="Y302" s="48"/>
      <c r="Z302" s="48" t="s">
        <v>179</v>
      </c>
      <c r="AA302" s="48"/>
      <c r="AB302" s="48"/>
      <c r="AC302" s="48" t="s">
        <v>179</v>
      </c>
      <c r="AD302" s="48"/>
      <c r="AE302" s="48" t="s">
        <v>179</v>
      </c>
      <c r="AF302" s="48" t="s">
        <v>179</v>
      </c>
      <c r="AG302" s="48" t="s">
        <v>179</v>
      </c>
      <c r="AH302" s="192"/>
      <c r="AI302" s="200" t="s">
        <v>179</v>
      </c>
      <c r="AJ302" s="167" t="str">
        <f t="shared" si="4"/>
        <v>PD&amp;C</v>
      </c>
      <c r="AK302" s="115" t="b">
        <f>ISNUMBER(SEARCH("IRT",Table1[[#This Row],[Current_Status]]))</f>
        <v>0</v>
      </c>
      <c r="AL302" s="116">
        <f>YEAR(Table1[[#This Row],[Project_Initiated]])</f>
        <v>1900</v>
      </c>
      <c r="AM302" s="53">
        <v>44166</v>
      </c>
      <c r="AN302" s="53" t="str">
        <f>IF(AND(Table1[[#This Row],[Completed Date]]&gt;="07/01/2020"+0,Table1[[#This Row],[Completed Date]]&lt;="6/30/2021"+0),"FY 20-21",IF(AND(Table1[[#This Row],[Completed Date]]&gt;="07/01/2019"+0,Table1[[#This Row],[Completed Date]]&lt;="6/30/2020"+0),"FY 19-20",""))</f>
        <v/>
      </c>
      <c r="AO302" s="116" t="str">
        <f>IFERROR(FIND("R",Table1[[#This Row],[FS_Priority]]),"")</f>
        <v/>
      </c>
    </row>
    <row r="303" spans="1:41" hidden="1" x14ac:dyDescent="0.25">
      <c r="A303" s="48" t="s">
        <v>4109</v>
      </c>
      <c r="B303" s="48" t="s">
        <v>4109</v>
      </c>
      <c r="C303" s="48" t="s">
        <v>179</v>
      </c>
      <c r="D303" s="48" t="b">
        <v>0</v>
      </c>
      <c r="E303" s="48" t="s">
        <v>3385</v>
      </c>
      <c r="F303" s="48" t="s">
        <v>4110</v>
      </c>
      <c r="G303" s="48" t="s">
        <v>179</v>
      </c>
      <c r="H303" s="48" t="s">
        <v>179</v>
      </c>
      <c r="I303" s="48" t="s">
        <v>179</v>
      </c>
      <c r="J303" s="48" t="s">
        <v>41</v>
      </c>
      <c r="K303" s="48" t="s">
        <v>2847</v>
      </c>
      <c r="L303" s="48" t="s">
        <v>2477</v>
      </c>
      <c r="M303" s="48" t="s">
        <v>179</v>
      </c>
      <c r="N303" s="48" t="s">
        <v>179</v>
      </c>
      <c r="O303" s="48" t="s">
        <v>2856</v>
      </c>
      <c r="P303" s="48">
        <v>99</v>
      </c>
      <c r="Q303" s="48" t="s">
        <v>179</v>
      </c>
      <c r="R303" s="48" t="s">
        <v>179</v>
      </c>
      <c r="S303" s="48" t="b">
        <v>0</v>
      </c>
      <c r="T303" s="48">
        <v>116000</v>
      </c>
      <c r="U303" s="181"/>
      <c r="V303" s="181">
        <v>44089</v>
      </c>
      <c r="W303" s="48" t="s">
        <v>27</v>
      </c>
      <c r="X303" s="48">
        <v>44166</v>
      </c>
      <c r="Y303" s="48">
        <v>44166</v>
      </c>
      <c r="Z303" s="48" t="s">
        <v>179</v>
      </c>
      <c r="AA303" s="48"/>
      <c r="AB303" s="48"/>
      <c r="AC303" s="48" t="s">
        <v>179</v>
      </c>
      <c r="AD303" s="48"/>
      <c r="AE303" s="48" t="s">
        <v>179</v>
      </c>
      <c r="AF303" s="48" t="s">
        <v>179</v>
      </c>
      <c r="AG303" s="48" t="s">
        <v>179</v>
      </c>
      <c r="AH303" s="192"/>
      <c r="AI303" s="200" t="s">
        <v>179</v>
      </c>
      <c r="AJ303" s="167" t="str">
        <f t="shared" si="4"/>
        <v>PD&amp;C</v>
      </c>
      <c r="AK303" s="115" t="b">
        <f>ISNUMBER(SEARCH("IRT",Table1[[#This Row],[Current_Status]]))</f>
        <v>0</v>
      </c>
      <c r="AL303" s="116">
        <f>YEAR(Table1[[#This Row],[Project_Initiated]])</f>
        <v>2020</v>
      </c>
      <c r="AM303" s="53">
        <v>44166</v>
      </c>
      <c r="AN303" s="53" t="str">
        <f>IF(AND(Table1[[#This Row],[Completed Date]]&gt;="07/01/2020"+0,Table1[[#This Row],[Completed Date]]&lt;="6/30/2021"+0),"FY 20-21",IF(AND(Table1[[#This Row],[Completed Date]]&gt;="07/01/2019"+0,Table1[[#This Row],[Completed Date]]&lt;="6/30/2020"+0),"FY 19-20",""))</f>
        <v/>
      </c>
      <c r="AO303" s="116" t="str">
        <f>IFERROR(FIND("R",Table1[[#This Row],[FS_Priority]]),"")</f>
        <v/>
      </c>
    </row>
    <row r="304" spans="1:41" hidden="1" x14ac:dyDescent="0.25">
      <c r="A304" s="48" t="s">
        <v>288</v>
      </c>
      <c r="B304" s="48" t="s">
        <v>179</v>
      </c>
      <c r="C304" s="48" t="s">
        <v>288</v>
      </c>
      <c r="D304" s="48" t="b">
        <v>0</v>
      </c>
      <c r="E304" s="48" t="s">
        <v>92</v>
      </c>
      <c r="F304" s="48" t="s">
        <v>2719</v>
      </c>
      <c r="G304" s="48" t="s">
        <v>4063</v>
      </c>
      <c r="H304" s="48" t="s">
        <v>406</v>
      </c>
      <c r="I304" s="48" t="s">
        <v>179</v>
      </c>
      <c r="J304" s="48" t="s">
        <v>2494</v>
      </c>
      <c r="K304" s="48" t="s">
        <v>2925</v>
      </c>
      <c r="L304" s="48" t="s">
        <v>2477</v>
      </c>
      <c r="M304" s="48" t="s">
        <v>2936</v>
      </c>
      <c r="N304" s="48" t="s">
        <v>179</v>
      </c>
      <c r="O304" s="48" t="s">
        <v>152</v>
      </c>
      <c r="P304" s="48"/>
      <c r="Q304" s="48" t="s">
        <v>266</v>
      </c>
      <c r="R304" s="48" t="s">
        <v>270</v>
      </c>
      <c r="S304" s="48" t="b">
        <v>0</v>
      </c>
      <c r="T304" s="48"/>
      <c r="U304" s="181"/>
      <c r="V304" s="181">
        <v>43245</v>
      </c>
      <c r="W304" s="48" t="s">
        <v>179</v>
      </c>
      <c r="X304" s="48"/>
      <c r="Y304" s="48"/>
      <c r="Z304" s="48" t="s">
        <v>179</v>
      </c>
      <c r="AA304" s="48"/>
      <c r="AB304" s="48"/>
      <c r="AC304" s="48" t="s">
        <v>4079</v>
      </c>
      <c r="AD304" s="48"/>
      <c r="AE304" s="48" t="s">
        <v>152</v>
      </c>
      <c r="AF304" s="48" t="s">
        <v>179</v>
      </c>
      <c r="AG304" s="48" t="s">
        <v>2508</v>
      </c>
      <c r="AH304" s="192"/>
      <c r="AI304" s="200" t="s">
        <v>3434</v>
      </c>
      <c r="AJ304" s="167" t="str">
        <f t="shared" si="4"/>
        <v>FS</v>
      </c>
      <c r="AK304" s="115" t="b">
        <f>ISNUMBER(SEARCH("IRT",Table1[[#This Row],[Current_Status]]))</f>
        <v>0</v>
      </c>
      <c r="AL304" s="116">
        <f>YEAR(Table1[[#This Row],[Project_Initiated]])</f>
        <v>2018</v>
      </c>
      <c r="AM304" s="53">
        <v>44166</v>
      </c>
      <c r="AN304" s="53" t="str">
        <f>IF(AND(Table1[[#This Row],[Completed Date]]&gt;="07/01/2020"+0,Table1[[#This Row],[Completed Date]]&lt;="6/30/2021"+0),"FY 20-21",IF(AND(Table1[[#This Row],[Completed Date]]&gt;="07/01/2019"+0,Table1[[#This Row],[Completed Date]]&lt;="6/30/2020"+0),"FY 19-20",""))</f>
        <v/>
      </c>
      <c r="AO304" s="116" t="str">
        <f>IFERROR(FIND("R",Table1[[#This Row],[FS_Priority]]),"")</f>
        <v/>
      </c>
    </row>
    <row r="305" spans="1:41" hidden="1" x14ac:dyDescent="0.25">
      <c r="A305" s="48" t="s">
        <v>3952</v>
      </c>
      <c r="B305" s="48" t="s">
        <v>179</v>
      </c>
      <c r="C305" s="48" t="s">
        <v>3952</v>
      </c>
      <c r="D305" s="48" t="b">
        <v>0</v>
      </c>
      <c r="E305" s="48" t="s">
        <v>3385</v>
      </c>
      <c r="F305" s="48" t="s">
        <v>3953</v>
      </c>
      <c r="G305" s="48" t="s">
        <v>179</v>
      </c>
      <c r="H305" s="48" t="s">
        <v>233</v>
      </c>
      <c r="I305" s="48" t="s">
        <v>2850</v>
      </c>
      <c r="J305" s="48" t="s">
        <v>2494</v>
      </c>
      <c r="K305" s="48" t="s">
        <v>2847</v>
      </c>
      <c r="L305" s="48" t="s">
        <v>2477</v>
      </c>
      <c r="M305" s="48" t="s">
        <v>3954</v>
      </c>
      <c r="N305" s="48" t="s">
        <v>3955</v>
      </c>
      <c r="O305" s="48" t="s">
        <v>3899</v>
      </c>
      <c r="P305" s="48"/>
      <c r="Q305" s="48" t="s">
        <v>184</v>
      </c>
      <c r="R305" s="48" t="s">
        <v>179</v>
      </c>
      <c r="S305" s="48" t="b">
        <v>0</v>
      </c>
      <c r="T305" s="48"/>
      <c r="U305" s="181"/>
      <c r="V305" s="181">
        <v>43803</v>
      </c>
      <c r="W305" s="48" t="s">
        <v>179</v>
      </c>
      <c r="X305" s="48"/>
      <c r="Y305" s="48"/>
      <c r="Z305" s="48" t="s">
        <v>179</v>
      </c>
      <c r="AA305" s="48"/>
      <c r="AB305" s="48"/>
      <c r="AC305" s="48" t="s">
        <v>4037</v>
      </c>
      <c r="AD305" s="48"/>
      <c r="AE305" s="48" t="s">
        <v>3899</v>
      </c>
      <c r="AF305" s="48" t="s">
        <v>179</v>
      </c>
      <c r="AG305" s="48" t="s">
        <v>179</v>
      </c>
      <c r="AH305" s="192"/>
      <c r="AI305" s="200" t="s">
        <v>3444</v>
      </c>
      <c r="AJ305" s="167" t="str">
        <f t="shared" si="4"/>
        <v>FS</v>
      </c>
      <c r="AK305" s="115" t="b">
        <f>ISNUMBER(SEARCH("IRT",Table1[[#This Row],[Current_Status]]))</f>
        <v>0</v>
      </c>
      <c r="AL305" s="116">
        <f>YEAR(Table1[[#This Row],[Project_Initiated]])</f>
        <v>2019</v>
      </c>
      <c r="AM305" s="53">
        <v>44166</v>
      </c>
      <c r="AN305" s="53" t="str">
        <f>IF(AND(Table1[[#This Row],[Completed Date]]&gt;="07/01/2020"+0,Table1[[#This Row],[Completed Date]]&lt;="6/30/2021"+0),"FY 20-21",IF(AND(Table1[[#This Row],[Completed Date]]&gt;="07/01/2019"+0,Table1[[#This Row],[Completed Date]]&lt;="6/30/2020"+0),"FY 19-20",""))</f>
        <v/>
      </c>
      <c r="AO305" s="116" t="str">
        <f>IFERROR(FIND("R",Table1[[#This Row],[FS_Priority]]),"")</f>
        <v/>
      </c>
    </row>
    <row r="306" spans="1:41" hidden="1" x14ac:dyDescent="0.25">
      <c r="A306" s="48" t="s">
        <v>3967</v>
      </c>
      <c r="B306" s="48" t="s">
        <v>179</v>
      </c>
      <c r="C306" s="48" t="s">
        <v>3967</v>
      </c>
      <c r="D306" s="48" t="b">
        <v>0</v>
      </c>
      <c r="E306" s="48" t="s">
        <v>3343</v>
      </c>
      <c r="F306" s="48" t="s">
        <v>3968</v>
      </c>
      <c r="G306" s="48" t="s">
        <v>179</v>
      </c>
      <c r="H306" s="48" t="s">
        <v>2112</v>
      </c>
      <c r="I306" s="48" t="s">
        <v>2957</v>
      </c>
      <c r="J306" s="48" t="s">
        <v>2494</v>
      </c>
      <c r="K306" s="48" t="s">
        <v>3020</v>
      </c>
      <c r="L306" s="48" t="s">
        <v>375</v>
      </c>
      <c r="M306" s="48" t="s">
        <v>3969</v>
      </c>
      <c r="N306" s="48" t="s">
        <v>179</v>
      </c>
      <c r="O306" s="48" t="s">
        <v>3899</v>
      </c>
      <c r="P306" s="48"/>
      <c r="Q306" s="48" t="s">
        <v>184</v>
      </c>
      <c r="R306" s="48" t="s">
        <v>179</v>
      </c>
      <c r="S306" s="48" t="b">
        <v>0</v>
      </c>
      <c r="T306" s="48"/>
      <c r="U306" s="181"/>
      <c r="V306" s="181">
        <v>43840</v>
      </c>
      <c r="W306" s="48" t="s">
        <v>179</v>
      </c>
      <c r="X306" s="48"/>
      <c r="Y306" s="48"/>
      <c r="Z306" s="48" t="s">
        <v>179</v>
      </c>
      <c r="AA306" s="48"/>
      <c r="AB306" s="48"/>
      <c r="AC306" s="48" t="s">
        <v>4037</v>
      </c>
      <c r="AD306" s="48"/>
      <c r="AE306" s="48" t="s">
        <v>3899</v>
      </c>
      <c r="AF306" s="48" t="s">
        <v>179</v>
      </c>
      <c r="AG306" s="48" t="s">
        <v>179</v>
      </c>
      <c r="AH306" s="192"/>
      <c r="AI306" s="200" t="s">
        <v>3444</v>
      </c>
      <c r="AJ306" s="167" t="str">
        <f t="shared" si="4"/>
        <v>FS</v>
      </c>
      <c r="AK306" s="115" t="b">
        <f>ISNUMBER(SEARCH("IRT",Table1[[#This Row],[Current_Status]]))</f>
        <v>0</v>
      </c>
      <c r="AL306" s="116">
        <f>YEAR(Table1[[#This Row],[Project_Initiated]])</f>
        <v>2020</v>
      </c>
      <c r="AM306" s="53">
        <v>44166</v>
      </c>
      <c r="AN306" s="53" t="str">
        <f>IF(AND(Table1[[#This Row],[Completed Date]]&gt;="07/01/2020"+0,Table1[[#This Row],[Completed Date]]&lt;="6/30/2021"+0),"FY 20-21",IF(AND(Table1[[#This Row],[Completed Date]]&gt;="07/01/2019"+0,Table1[[#This Row],[Completed Date]]&lt;="6/30/2020"+0),"FY 19-20",""))</f>
        <v/>
      </c>
      <c r="AO306" s="116" t="str">
        <f>IFERROR(FIND("R",Table1[[#This Row],[FS_Priority]]),"")</f>
        <v/>
      </c>
    </row>
    <row r="307" spans="1:41" hidden="1" x14ac:dyDescent="0.25">
      <c r="A307" s="48" t="s">
        <v>3947</v>
      </c>
      <c r="B307" s="48" t="s">
        <v>179</v>
      </c>
      <c r="C307" s="48" t="s">
        <v>3947</v>
      </c>
      <c r="D307" s="48" t="b">
        <v>0</v>
      </c>
      <c r="E307" s="48" t="s">
        <v>2489</v>
      </c>
      <c r="F307" s="48" t="s">
        <v>3948</v>
      </c>
      <c r="G307" s="48" t="s">
        <v>179</v>
      </c>
      <c r="H307" s="48" t="s">
        <v>383</v>
      </c>
      <c r="I307" s="48" t="s">
        <v>3949</v>
      </c>
      <c r="J307" s="48" t="s">
        <v>2494</v>
      </c>
      <c r="K307" s="48" t="s">
        <v>2964</v>
      </c>
      <c r="L307" s="48" t="s">
        <v>2477</v>
      </c>
      <c r="M307" s="48" t="s">
        <v>3950</v>
      </c>
      <c r="N307" s="48" t="s">
        <v>3951</v>
      </c>
      <c r="O307" s="48" t="s">
        <v>3899</v>
      </c>
      <c r="P307" s="48"/>
      <c r="Q307" s="48" t="s">
        <v>184</v>
      </c>
      <c r="R307" s="48" t="s">
        <v>179</v>
      </c>
      <c r="S307" s="48" t="b">
        <v>0</v>
      </c>
      <c r="T307" s="48"/>
      <c r="U307" s="181"/>
      <c r="V307" s="181">
        <v>43852</v>
      </c>
      <c r="W307" s="48" t="s">
        <v>179</v>
      </c>
      <c r="X307" s="48"/>
      <c r="Y307" s="48"/>
      <c r="Z307" s="48" t="s">
        <v>179</v>
      </c>
      <c r="AA307" s="48"/>
      <c r="AB307" s="48"/>
      <c r="AC307" s="48" t="s">
        <v>4037</v>
      </c>
      <c r="AD307" s="48"/>
      <c r="AE307" s="48" t="s">
        <v>3899</v>
      </c>
      <c r="AF307" s="48" t="s">
        <v>179</v>
      </c>
      <c r="AG307" s="48" t="s">
        <v>179</v>
      </c>
      <c r="AH307" s="192"/>
      <c r="AI307" s="200" t="s">
        <v>3444</v>
      </c>
      <c r="AJ307" s="167" t="str">
        <f t="shared" si="4"/>
        <v>FS</v>
      </c>
      <c r="AK307" s="115" t="b">
        <f>ISNUMBER(SEARCH("IRT",Table1[[#This Row],[Current_Status]]))</f>
        <v>0</v>
      </c>
      <c r="AL307" s="116">
        <f>YEAR(Table1[[#This Row],[Project_Initiated]])</f>
        <v>2020</v>
      </c>
      <c r="AM307" s="53">
        <v>44166</v>
      </c>
      <c r="AN307" s="53" t="str">
        <f>IF(AND(Table1[[#This Row],[Completed Date]]&gt;="07/01/2020"+0,Table1[[#This Row],[Completed Date]]&lt;="6/30/2021"+0),"FY 20-21",IF(AND(Table1[[#This Row],[Completed Date]]&gt;="07/01/2019"+0,Table1[[#This Row],[Completed Date]]&lt;="6/30/2020"+0),"FY 19-20",""))</f>
        <v/>
      </c>
      <c r="AO307" s="116" t="str">
        <f>IFERROR(FIND("R",Table1[[#This Row],[FS_Priority]]),"")</f>
        <v/>
      </c>
    </row>
    <row r="308" spans="1:41" hidden="1" x14ac:dyDescent="0.25">
      <c r="A308" s="48" t="s">
        <v>3963</v>
      </c>
      <c r="B308" s="48" t="s">
        <v>179</v>
      </c>
      <c r="C308" s="48" t="s">
        <v>3963</v>
      </c>
      <c r="D308" s="48" t="b">
        <v>0</v>
      </c>
      <c r="E308" s="48" t="s">
        <v>118</v>
      </c>
      <c r="F308" s="48" t="s">
        <v>3964</v>
      </c>
      <c r="G308" s="48" t="s">
        <v>179</v>
      </c>
      <c r="H308" s="48" t="s">
        <v>392</v>
      </c>
      <c r="I308" s="48" t="s">
        <v>2957</v>
      </c>
      <c r="J308" s="48" t="s">
        <v>2494</v>
      </c>
      <c r="K308" s="48" t="s">
        <v>3406</v>
      </c>
      <c r="L308" s="48" t="s">
        <v>370</v>
      </c>
      <c r="M308" s="48" t="s">
        <v>3002</v>
      </c>
      <c r="N308" s="48" t="s">
        <v>179</v>
      </c>
      <c r="O308" s="48" t="s">
        <v>3899</v>
      </c>
      <c r="P308" s="48"/>
      <c r="Q308" s="48" t="s">
        <v>184</v>
      </c>
      <c r="R308" s="48" t="s">
        <v>179</v>
      </c>
      <c r="S308" s="48" t="b">
        <v>0</v>
      </c>
      <c r="T308" s="48"/>
      <c r="U308" s="181"/>
      <c r="V308" s="181">
        <v>43868</v>
      </c>
      <c r="W308" s="48" t="s">
        <v>179</v>
      </c>
      <c r="X308" s="48"/>
      <c r="Y308" s="48"/>
      <c r="Z308" s="48" t="s">
        <v>179</v>
      </c>
      <c r="AA308" s="48"/>
      <c r="AB308" s="48"/>
      <c r="AC308" s="48" t="s">
        <v>4037</v>
      </c>
      <c r="AD308" s="48"/>
      <c r="AE308" s="48" t="s">
        <v>3899</v>
      </c>
      <c r="AF308" s="48" t="s">
        <v>179</v>
      </c>
      <c r="AG308" s="48" t="s">
        <v>179</v>
      </c>
      <c r="AH308" s="192"/>
      <c r="AI308" s="200" t="s">
        <v>3444</v>
      </c>
      <c r="AJ308" s="167" t="str">
        <f t="shared" si="4"/>
        <v>FS</v>
      </c>
      <c r="AK308" s="115" t="b">
        <f>ISNUMBER(SEARCH("IRT",Table1[[#This Row],[Current_Status]]))</f>
        <v>0</v>
      </c>
      <c r="AL308" s="116">
        <f>YEAR(Table1[[#This Row],[Project_Initiated]])</f>
        <v>2020</v>
      </c>
      <c r="AM308" s="53">
        <v>44166</v>
      </c>
      <c r="AN308" s="53" t="str">
        <f>IF(AND(Table1[[#This Row],[Completed Date]]&gt;="07/01/2020"+0,Table1[[#This Row],[Completed Date]]&lt;="6/30/2021"+0),"FY 20-21",IF(AND(Table1[[#This Row],[Completed Date]]&gt;="07/01/2019"+0,Table1[[#This Row],[Completed Date]]&lt;="6/30/2020"+0),"FY 19-20",""))</f>
        <v/>
      </c>
      <c r="AO308" s="116" t="str">
        <f>IFERROR(FIND("R",Table1[[#This Row],[FS_Priority]]),"")</f>
        <v/>
      </c>
    </row>
    <row r="309" spans="1:41" hidden="1" x14ac:dyDescent="0.25">
      <c r="A309" s="48" t="s">
        <v>3945</v>
      </c>
      <c r="B309" s="48" t="s">
        <v>179</v>
      </c>
      <c r="C309" s="48" t="s">
        <v>3945</v>
      </c>
      <c r="D309" s="48" t="b">
        <v>0</v>
      </c>
      <c r="E309" s="48" t="s">
        <v>92</v>
      </c>
      <c r="F309" s="48" t="s">
        <v>3946</v>
      </c>
      <c r="G309" s="48" t="s">
        <v>179</v>
      </c>
      <c r="H309" s="48" t="s">
        <v>408</v>
      </c>
      <c r="I309" s="48" t="s">
        <v>2881</v>
      </c>
      <c r="J309" s="48" t="s">
        <v>2494</v>
      </c>
      <c r="K309" s="48" t="s">
        <v>2925</v>
      </c>
      <c r="L309" s="48" t="s">
        <v>2477</v>
      </c>
      <c r="M309" s="48" t="s">
        <v>2885</v>
      </c>
      <c r="N309" s="48" t="s">
        <v>3922</v>
      </c>
      <c r="O309" s="48" t="s">
        <v>3899</v>
      </c>
      <c r="P309" s="48"/>
      <c r="Q309" s="48" t="s">
        <v>93</v>
      </c>
      <c r="R309" s="48" t="s">
        <v>179</v>
      </c>
      <c r="S309" s="48" t="b">
        <v>0</v>
      </c>
      <c r="T309" s="48"/>
      <c r="U309" s="181"/>
      <c r="V309" s="181">
        <v>43880</v>
      </c>
      <c r="W309" s="48" t="s">
        <v>179</v>
      </c>
      <c r="X309" s="48"/>
      <c r="Y309" s="48"/>
      <c r="Z309" s="48" t="s">
        <v>179</v>
      </c>
      <c r="AA309" s="48"/>
      <c r="AB309" s="48"/>
      <c r="AC309" s="48" t="s">
        <v>4037</v>
      </c>
      <c r="AD309" s="48"/>
      <c r="AE309" s="48" t="s">
        <v>3899</v>
      </c>
      <c r="AF309" s="48" t="s">
        <v>179</v>
      </c>
      <c r="AG309" s="48" t="s">
        <v>179</v>
      </c>
      <c r="AH309" s="192"/>
      <c r="AI309" s="200" t="s">
        <v>3444</v>
      </c>
      <c r="AJ309" s="167" t="str">
        <f t="shared" si="4"/>
        <v>FS</v>
      </c>
      <c r="AK309" s="115" t="b">
        <f>ISNUMBER(SEARCH("IRT",Table1[[#This Row],[Current_Status]]))</f>
        <v>0</v>
      </c>
      <c r="AL309" s="116">
        <f>YEAR(Table1[[#This Row],[Project_Initiated]])</f>
        <v>2020</v>
      </c>
      <c r="AM309" s="53">
        <v>44166</v>
      </c>
      <c r="AN309" s="53" t="str">
        <f>IF(AND(Table1[[#This Row],[Completed Date]]&gt;="07/01/2020"+0,Table1[[#This Row],[Completed Date]]&lt;="6/30/2021"+0),"FY 20-21",IF(AND(Table1[[#This Row],[Completed Date]]&gt;="07/01/2019"+0,Table1[[#This Row],[Completed Date]]&lt;="6/30/2020"+0),"FY 19-20",""))</f>
        <v/>
      </c>
      <c r="AO309" s="116" t="str">
        <f>IFERROR(FIND("R",Table1[[#This Row],[FS_Priority]]),"")</f>
        <v/>
      </c>
    </row>
    <row r="310" spans="1:41" hidden="1" x14ac:dyDescent="0.25">
      <c r="A310" s="48" t="s">
        <v>3919</v>
      </c>
      <c r="B310" s="48" t="s">
        <v>179</v>
      </c>
      <c r="C310" s="48" t="s">
        <v>3919</v>
      </c>
      <c r="D310" s="48" t="b">
        <v>0</v>
      </c>
      <c r="E310" s="48" t="s">
        <v>92</v>
      </c>
      <c r="F310" s="48" t="s">
        <v>3920</v>
      </c>
      <c r="G310" s="48" t="s">
        <v>179</v>
      </c>
      <c r="H310" s="48" t="s">
        <v>408</v>
      </c>
      <c r="I310" s="48" t="s">
        <v>3921</v>
      </c>
      <c r="J310" s="48" t="s">
        <v>2494</v>
      </c>
      <c r="K310" s="48" t="s">
        <v>2925</v>
      </c>
      <c r="L310" s="48" t="s">
        <v>2477</v>
      </c>
      <c r="M310" s="48" t="s">
        <v>2885</v>
      </c>
      <c r="N310" s="48" t="s">
        <v>3922</v>
      </c>
      <c r="O310" s="48" t="s">
        <v>3899</v>
      </c>
      <c r="P310" s="48"/>
      <c r="Q310" s="48" t="s">
        <v>187</v>
      </c>
      <c r="R310" s="48" t="s">
        <v>179</v>
      </c>
      <c r="S310" s="48" t="b">
        <v>0</v>
      </c>
      <c r="T310" s="48"/>
      <c r="U310" s="181"/>
      <c r="V310" s="181">
        <v>43879</v>
      </c>
      <c r="W310" s="48" t="s">
        <v>179</v>
      </c>
      <c r="X310" s="48"/>
      <c r="Y310" s="48"/>
      <c r="Z310" s="48" t="s">
        <v>179</v>
      </c>
      <c r="AA310" s="48"/>
      <c r="AB310" s="48"/>
      <c r="AC310" s="48" t="s">
        <v>4037</v>
      </c>
      <c r="AD310" s="48"/>
      <c r="AE310" s="48" t="s">
        <v>3899</v>
      </c>
      <c r="AF310" s="48" t="s">
        <v>179</v>
      </c>
      <c r="AG310" s="48" t="s">
        <v>179</v>
      </c>
      <c r="AH310" s="192"/>
      <c r="AI310" s="200" t="s">
        <v>3444</v>
      </c>
      <c r="AJ310" s="167" t="str">
        <f t="shared" si="4"/>
        <v>FS</v>
      </c>
      <c r="AK310" s="115" t="b">
        <f>ISNUMBER(SEARCH("IRT",Table1[[#This Row],[Current_Status]]))</f>
        <v>0</v>
      </c>
      <c r="AL310" s="116">
        <f>YEAR(Table1[[#This Row],[Project_Initiated]])</f>
        <v>2020</v>
      </c>
      <c r="AM310" s="53">
        <v>44166</v>
      </c>
      <c r="AN310" s="53" t="str">
        <f>IF(AND(Table1[[#This Row],[Completed Date]]&gt;="07/01/2020"+0,Table1[[#This Row],[Completed Date]]&lt;="6/30/2021"+0),"FY 20-21",IF(AND(Table1[[#This Row],[Completed Date]]&gt;="07/01/2019"+0,Table1[[#This Row],[Completed Date]]&lt;="6/30/2020"+0),"FY 19-20",""))</f>
        <v/>
      </c>
      <c r="AO310" s="116" t="str">
        <f>IFERROR(FIND("R",Table1[[#This Row],[FS_Priority]]),"")</f>
        <v/>
      </c>
    </row>
    <row r="311" spans="1:41" hidden="1" x14ac:dyDescent="0.25">
      <c r="A311" s="48" t="s">
        <v>3163</v>
      </c>
      <c r="B311" s="48" t="s">
        <v>179</v>
      </c>
      <c r="C311" s="48" t="s">
        <v>3163</v>
      </c>
      <c r="D311" s="48" t="b">
        <v>0</v>
      </c>
      <c r="E311" s="48" t="s">
        <v>43</v>
      </c>
      <c r="F311" s="48" t="s">
        <v>3874</v>
      </c>
      <c r="G311" s="48" t="s">
        <v>3477</v>
      </c>
      <c r="H311" s="48" t="s">
        <v>784</v>
      </c>
      <c r="I311" s="48" t="s">
        <v>3217</v>
      </c>
      <c r="J311" s="48" t="s">
        <v>2494</v>
      </c>
      <c r="K311" s="48" t="s">
        <v>2868</v>
      </c>
      <c r="L311" s="48" t="s">
        <v>2477</v>
      </c>
      <c r="M311" s="48" t="s">
        <v>2871</v>
      </c>
      <c r="N311" s="48" t="s">
        <v>179</v>
      </c>
      <c r="O311" s="48" t="s">
        <v>152</v>
      </c>
      <c r="P311" s="48"/>
      <c r="Q311" s="48" t="s">
        <v>2737</v>
      </c>
      <c r="R311" s="48" t="s">
        <v>179</v>
      </c>
      <c r="S311" s="48" t="b">
        <v>0</v>
      </c>
      <c r="T311" s="48"/>
      <c r="U311" s="181"/>
      <c r="V311" s="181">
        <v>43468</v>
      </c>
      <c r="W311" s="48" t="s">
        <v>179</v>
      </c>
      <c r="X311" s="48"/>
      <c r="Y311" s="48"/>
      <c r="Z311" s="48" t="s">
        <v>179</v>
      </c>
      <c r="AA311" s="48"/>
      <c r="AB311" s="48"/>
      <c r="AC311" s="48" t="s">
        <v>4229</v>
      </c>
      <c r="AD311" s="48">
        <v>43726</v>
      </c>
      <c r="AE311" s="48" t="s">
        <v>432</v>
      </c>
      <c r="AF311" s="48" t="s">
        <v>3498</v>
      </c>
      <c r="AG311" s="48" t="s">
        <v>2508</v>
      </c>
      <c r="AH311" s="192"/>
      <c r="AI311" s="200" t="s">
        <v>3370</v>
      </c>
      <c r="AJ311" s="167" t="str">
        <f t="shared" si="4"/>
        <v>FS</v>
      </c>
      <c r="AK311" s="115" t="b">
        <f>ISNUMBER(SEARCH("IRT",Table1[[#This Row],[Current_Status]]))</f>
        <v>0</v>
      </c>
      <c r="AL311" s="116">
        <f>YEAR(Table1[[#This Row],[Project_Initiated]])</f>
        <v>2019</v>
      </c>
      <c r="AM311" s="53">
        <v>44166</v>
      </c>
      <c r="AN311" s="53" t="str">
        <f>IF(AND(Table1[[#This Row],[Completed Date]]&gt;="07/01/2020"+0,Table1[[#This Row],[Completed Date]]&lt;="6/30/2021"+0),"FY 20-21",IF(AND(Table1[[#This Row],[Completed Date]]&gt;="07/01/2019"+0,Table1[[#This Row],[Completed Date]]&lt;="6/30/2020"+0),"FY 19-20",""))</f>
        <v/>
      </c>
      <c r="AO311" s="116">
        <f>IFERROR(FIND("R",Table1[[#This Row],[FS_Priority]]),"")</f>
        <v>1</v>
      </c>
    </row>
    <row r="312" spans="1:41" hidden="1" x14ac:dyDescent="0.25">
      <c r="A312" s="48" t="s">
        <v>3164</v>
      </c>
      <c r="B312" s="48" t="s">
        <v>179</v>
      </c>
      <c r="C312" s="48" t="s">
        <v>3164</v>
      </c>
      <c r="D312" s="48" t="b">
        <v>0</v>
      </c>
      <c r="E312" s="48" t="s">
        <v>43</v>
      </c>
      <c r="F312" s="48" t="s">
        <v>3875</v>
      </c>
      <c r="G312" s="48" t="s">
        <v>3341</v>
      </c>
      <c r="H312" s="48" t="s">
        <v>784</v>
      </c>
      <c r="I312" s="48" t="s">
        <v>3218</v>
      </c>
      <c r="J312" s="48" t="s">
        <v>2494</v>
      </c>
      <c r="K312" s="48" t="s">
        <v>2868</v>
      </c>
      <c r="L312" s="48" t="s">
        <v>2477</v>
      </c>
      <c r="M312" s="48" t="s">
        <v>2879</v>
      </c>
      <c r="N312" s="48" t="s">
        <v>179</v>
      </c>
      <c r="O312" s="48" t="s">
        <v>152</v>
      </c>
      <c r="P312" s="48"/>
      <c r="Q312" s="48" t="s">
        <v>2812</v>
      </c>
      <c r="R312" s="48" t="s">
        <v>179</v>
      </c>
      <c r="S312" s="48" t="b">
        <v>0</v>
      </c>
      <c r="T312" s="48"/>
      <c r="U312" s="181"/>
      <c r="V312" s="181">
        <v>43515</v>
      </c>
      <c r="W312" s="48" t="s">
        <v>179</v>
      </c>
      <c r="X312" s="48"/>
      <c r="Y312" s="48"/>
      <c r="Z312" s="48" t="s">
        <v>179</v>
      </c>
      <c r="AA312" s="48"/>
      <c r="AB312" s="48"/>
      <c r="AC312" s="48" t="s">
        <v>4230</v>
      </c>
      <c r="AD312" s="48">
        <v>43725</v>
      </c>
      <c r="AE312" s="48" t="s">
        <v>432</v>
      </c>
      <c r="AF312" s="48" t="s">
        <v>3502</v>
      </c>
      <c r="AG312" s="48" t="s">
        <v>2508</v>
      </c>
      <c r="AH312" s="192"/>
      <c r="AI312" s="200" t="s">
        <v>3370</v>
      </c>
      <c r="AJ312" s="167" t="str">
        <f t="shared" si="4"/>
        <v>FS</v>
      </c>
      <c r="AK312" s="115" t="b">
        <f>ISNUMBER(SEARCH("IRT",Table1[[#This Row],[Current_Status]]))</f>
        <v>0</v>
      </c>
      <c r="AL312" s="116">
        <f>YEAR(Table1[[#This Row],[Project_Initiated]])</f>
        <v>2019</v>
      </c>
      <c r="AM312" s="53">
        <v>44166</v>
      </c>
      <c r="AN312" s="53" t="str">
        <f>IF(AND(Table1[[#This Row],[Completed Date]]&gt;="07/01/2020"+0,Table1[[#This Row],[Completed Date]]&lt;="6/30/2021"+0),"FY 20-21",IF(AND(Table1[[#This Row],[Completed Date]]&gt;="07/01/2019"+0,Table1[[#This Row],[Completed Date]]&lt;="6/30/2020"+0),"FY 19-20",""))</f>
        <v/>
      </c>
      <c r="AO312" s="116">
        <f>IFERROR(FIND("R",Table1[[#This Row],[FS_Priority]]),"")</f>
        <v>1</v>
      </c>
    </row>
    <row r="313" spans="1:41" hidden="1" x14ac:dyDescent="0.25">
      <c r="A313" s="48" t="s">
        <v>2820</v>
      </c>
      <c r="B313" s="48" t="s">
        <v>179</v>
      </c>
      <c r="C313" s="48" t="s">
        <v>2820</v>
      </c>
      <c r="D313" s="48" t="b">
        <v>0</v>
      </c>
      <c r="E313" s="48" t="s">
        <v>92</v>
      </c>
      <c r="F313" s="48" t="s">
        <v>2821</v>
      </c>
      <c r="G313" s="48" t="s">
        <v>3123</v>
      </c>
      <c r="H313" s="48" t="s">
        <v>2873</v>
      </c>
      <c r="I313" s="48" t="s">
        <v>3089</v>
      </c>
      <c r="J313" s="48" t="s">
        <v>2494</v>
      </c>
      <c r="K313" s="48" t="s">
        <v>2925</v>
      </c>
      <c r="L313" s="48" t="s">
        <v>2477</v>
      </c>
      <c r="M313" s="48" t="s">
        <v>2937</v>
      </c>
      <c r="N313" s="48" t="s">
        <v>179</v>
      </c>
      <c r="O313" s="48" t="s">
        <v>152</v>
      </c>
      <c r="P313" s="48"/>
      <c r="Q313" s="48" t="s">
        <v>2822</v>
      </c>
      <c r="R313" s="48" t="s">
        <v>179</v>
      </c>
      <c r="S313" s="48" t="b">
        <v>0</v>
      </c>
      <c r="T313" s="48"/>
      <c r="U313" s="181"/>
      <c r="V313" s="181">
        <v>43523</v>
      </c>
      <c r="W313" s="48" t="s">
        <v>179</v>
      </c>
      <c r="X313" s="48"/>
      <c r="Y313" s="48"/>
      <c r="Z313" s="48" t="s">
        <v>179</v>
      </c>
      <c r="AA313" s="48"/>
      <c r="AB313" s="48"/>
      <c r="AC313" s="48" t="s">
        <v>4231</v>
      </c>
      <c r="AD313" s="48">
        <v>43392</v>
      </c>
      <c r="AE313" s="48" t="s">
        <v>148</v>
      </c>
      <c r="AF313" s="48" t="s">
        <v>3504</v>
      </c>
      <c r="AG313" s="48" t="s">
        <v>2508</v>
      </c>
      <c r="AH313" s="192"/>
      <c r="AI313" s="200" t="s">
        <v>3433</v>
      </c>
      <c r="AJ313" s="167" t="str">
        <f t="shared" si="4"/>
        <v>FS</v>
      </c>
      <c r="AK313" s="115" t="b">
        <f>ISNUMBER(SEARCH("IRT",Table1[[#This Row],[Current_Status]]))</f>
        <v>0</v>
      </c>
      <c r="AL313" s="116">
        <f>YEAR(Table1[[#This Row],[Project_Initiated]])</f>
        <v>2019</v>
      </c>
      <c r="AM313" s="53">
        <v>44166</v>
      </c>
      <c r="AN313" s="53" t="str">
        <f>IF(AND(Table1[[#This Row],[Completed Date]]&gt;="07/01/2020"+0,Table1[[#This Row],[Completed Date]]&lt;="6/30/2021"+0),"FY 20-21",IF(AND(Table1[[#This Row],[Completed Date]]&gt;="07/01/2019"+0,Table1[[#This Row],[Completed Date]]&lt;="6/30/2020"+0),"FY 19-20",""))</f>
        <v/>
      </c>
      <c r="AO313" s="116">
        <f>IFERROR(FIND("R",Table1[[#This Row],[FS_Priority]]),"")</f>
        <v>1</v>
      </c>
    </row>
    <row r="314" spans="1:41" hidden="1" x14ac:dyDescent="0.25">
      <c r="A314" s="48" t="s">
        <v>3157</v>
      </c>
      <c r="B314" s="48" t="s">
        <v>179</v>
      </c>
      <c r="C314" s="48" t="s">
        <v>3157</v>
      </c>
      <c r="D314" s="48" t="b">
        <v>0</v>
      </c>
      <c r="E314" s="48" t="s">
        <v>43</v>
      </c>
      <c r="F314" s="48" t="s">
        <v>3520</v>
      </c>
      <c r="G314" s="48" t="s">
        <v>3479</v>
      </c>
      <c r="H314" s="48" t="s">
        <v>246</v>
      </c>
      <c r="I314" s="48" t="s">
        <v>2870</v>
      </c>
      <c r="J314" s="48" t="s">
        <v>2494</v>
      </c>
      <c r="K314" s="48" t="s">
        <v>2868</v>
      </c>
      <c r="L314" s="48" t="s">
        <v>2477</v>
      </c>
      <c r="M314" s="48" t="s">
        <v>2869</v>
      </c>
      <c r="N314" s="48" t="s">
        <v>179</v>
      </c>
      <c r="O314" s="48" t="s">
        <v>152</v>
      </c>
      <c r="P314" s="48"/>
      <c r="Q314" s="48" t="s">
        <v>153</v>
      </c>
      <c r="R314" s="48" t="s">
        <v>179</v>
      </c>
      <c r="S314" s="48" t="b">
        <v>0</v>
      </c>
      <c r="T314" s="48"/>
      <c r="U314" s="181"/>
      <c r="V314" s="181">
        <v>43600</v>
      </c>
      <c r="W314" s="48" t="s">
        <v>179</v>
      </c>
      <c r="X314" s="48"/>
      <c r="Y314" s="48"/>
      <c r="Z314" s="48" t="s">
        <v>179</v>
      </c>
      <c r="AA314" s="48"/>
      <c r="AB314" s="48"/>
      <c r="AC314" s="48" t="s">
        <v>4232</v>
      </c>
      <c r="AD314" s="48">
        <v>43776</v>
      </c>
      <c r="AE314" s="48" t="s">
        <v>432</v>
      </c>
      <c r="AF314" s="48" t="s">
        <v>3521</v>
      </c>
      <c r="AG314" s="48" t="s">
        <v>2508</v>
      </c>
      <c r="AH314" s="192"/>
      <c r="AI314" s="200" t="s">
        <v>3370</v>
      </c>
      <c r="AJ314" s="167" t="str">
        <f t="shared" si="4"/>
        <v>FS</v>
      </c>
      <c r="AK314" s="115" t="b">
        <f>ISNUMBER(SEARCH("IRT",Table1[[#This Row],[Current_Status]]))</f>
        <v>0</v>
      </c>
      <c r="AL314" s="116">
        <f>YEAR(Table1[[#This Row],[Project_Initiated]])</f>
        <v>2019</v>
      </c>
      <c r="AM314" s="53">
        <v>44166</v>
      </c>
      <c r="AN314" s="53" t="str">
        <f>IF(AND(Table1[[#This Row],[Completed Date]]&gt;="07/01/2020"+0,Table1[[#This Row],[Completed Date]]&lt;="6/30/2021"+0),"FY 20-21",IF(AND(Table1[[#This Row],[Completed Date]]&gt;="07/01/2019"+0,Table1[[#This Row],[Completed Date]]&lt;="6/30/2020"+0),"FY 19-20",""))</f>
        <v/>
      </c>
      <c r="AO314" s="116" t="str">
        <f>IFERROR(FIND("R",Table1[[#This Row],[FS_Priority]]),"")</f>
        <v/>
      </c>
    </row>
    <row r="315" spans="1:41" hidden="1" x14ac:dyDescent="0.25">
      <c r="A315" s="48" t="s">
        <v>3158</v>
      </c>
      <c r="B315" s="48" t="s">
        <v>179</v>
      </c>
      <c r="C315" s="48" t="s">
        <v>3158</v>
      </c>
      <c r="D315" s="48" t="b">
        <v>0</v>
      </c>
      <c r="E315" s="48" t="s">
        <v>43</v>
      </c>
      <c r="F315" s="48" t="s">
        <v>3530</v>
      </c>
      <c r="G315" s="48" t="s">
        <v>179</v>
      </c>
      <c r="H315" s="48" t="s">
        <v>246</v>
      </c>
      <c r="I315" s="48" t="s">
        <v>3281</v>
      </c>
      <c r="J315" s="48" t="s">
        <v>2494</v>
      </c>
      <c r="K315" s="48" t="s">
        <v>2868</v>
      </c>
      <c r="L315" s="48" t="s">
        <v>2477</v>
      </c>
      <c r="M315" s="48" t="s">
        <v>3282</v>
      </c>
      <c r="N315" s="48" t="s">
        <v>179</v>
      </c>
      <c r="O315" s="48" t="s">
        <v>152</v>
      </c>
      <c r="P315" s="48"/>
      <c r="Q315" s="48" t="s">
        <v>203</v>
      </c>
      <c r="R315" s="48" t="s">
        <v>179</v>
      </c>
      <c r="S315" s="48" t="b">
        <v>0</v>
      </c>
      <c r="T315" s="48"/>
      <c r="U315" s="181"/>
      <c r="V315" s="181">
        <v>43598</v>
      </c>
      <c r="W315" s="48" t="s">
        <v>179</v>
      </c>
      <c r="X315" s="48"/>
      <c r="Y315" s="48"/>
      <c r="Z315" s="48" t="s">
        <v>179</v>
      </c>
      <c r="AA315" s="48"/>
      <c r="AB315" s="48"/>
      <c r="AC315" s="48" t="s">
        <v>4233</v>
      </c>
      <c r="AD315" s="48"/>
      <c r="AE315" s="48" t="s">
        <v>135</v>
      </c>
      <c r="AF315" s="48" t="s">
        <v>179</v>
      </c>
      <c r="AG315" s="48" t="s">
        <v>179</v>
      </c>
      <c r="AH315" s="192"/>
      <c r="AI315" s="200" t="s">
        <v>3370</v>
      </c>
      <c r="AJ315" s="167" t="str">
        <f t="shared" si="4"/>
        <v>FS</v>
      </c>
      <c r="AK315" s="115" t="b">
        <f>ISNUMBER(SEARCH("IRT",Table1[[#This Row],[Current_Status]]))</f>
        <v>0</v>
      </c>
      <c r="AL315" s="116">
        <f>YEAR(Table1[[#This Row],[Project_Initiated]])</f>
        <v>2019</v>
      </c>
      <c r="AM315" s="53">
        <v>44166</v>
      </c>
      <c r="AN315" s="53" t="str">
        <f>IF(AND(Table1[[#This Row],[Completed Date]]&gt;="07/01/2020"+0,Table1[[#This Row],[Completed Date]]&lt;="6/30/2021"+0),"FY 20-21",IF(AND(Table1[[#This Row],[Completed Date]]&gt;="07/01/2019"+0,Table1[[#This Row],[Completed Date]]&lt;="6/30/2020"+0),"FY 19-20",""))</f>
        <v/>
      </c>
      <c r="AO315" s="116" t="str">
        <f>IFERROR(FIND("R",Table1[[#This Row],[FS_Priority]]),"")</f>
        <v/>
      </c>
    </row>
    <row r="316" spans="1:41" hidden="1" x14ac:dyDescent="0.25">
      <c r="A316" s="48" t="s">
        <v>3360</v>
      </c>
      <c r="B316" s="48" t="s">
        <v>179</v>
      </c>
      <c r="C316" s="48" t="s">
        <v>3360</v>
      </c>
      <c r="D316" s="48" t="b">
        <v>0</v>
      </c>
      <c r="E316" s="48" t="s">
        <v>118</v>
      </c>
      <c r="F316" s="48" t="s">
        <v>3395</v>
      </c>
      <c r="G316" s="48" t="s">
        <v>3396</v>
      </c>
      <c r="H316" s="48" t="s">
        <v>3397</v>
      </c>
      <c r="I316" s="48" t="s">
        <v>179</v>
      </c>
      <c r="J316" s="48" t="s">
        <v>2494</v>
      </c>
      <c r="K316" s="48" t="s">
        <v>3406</v>
      </c>
      <c r="L316" s="48" t="s">
        <v>370</v>
      </c>
      <c r="M316" s="48" t="s">
        <v>3398</v>
      </c>
      <c r="N316" s="48" t="s">
        <v>179</v>
      </c>
      <c r="O316" s="48" t="s">
        <v>152</v>
      </c>
      <c r="P316" s="48"/>
      <c r="Q316" s="48" t="s">
        <v>153</v>
      </c>
      <c r="R316" s="48" t="s">
        <v>179</v>
      </c>
      <c r="S316" s="48" t="b">
        <v>0</v>
      </c>
      <c r="T316" s="48"/>
      <c r="U316" s="181"/>
      <c r="V316" s="181">
        <v>43677</v>
      </c>
      <c r="W316" s="48" t="s">
        <v>179</v>
      </c>
      <c r="X316" s="48"/>
      <c r="Y316" s="48"/>
      <c r="Z316" s="48" t="s">
        <v>179</v>
      </c>
      <c r="AA316" s="48"/>
      <c r="AB316" s="48"/>
      <c r="AC316" s="48" t="s">
        <v>4234</v>
      </c>
      <c r="AD316" s="48">
        <v>43732</v>
      </c>
      <c r="AE316" s="48" t="s">
        <v>432</v>
      </c>
      <c r="AF316" s="48" t="s">
        <v>3535</v>
      </c>
      <c r="AG316" s="48" t="s">
        <v>2508</v>
      </c>
      <c r="AH316" s="192"/>
      <c r="AI316" s="200" t="s">
        <v>3370</v>
      </c>
      <c r="AJ316" s="167" t="str">
        <f t="shared" si="4"/>
        <v>FS</v>
      </c>
      <c r="AK316" s="115" t="b">
        <f>ISNUMBER(SEARCH("IRT",Table1[[#This Row],[Current_Status]]))</f>
        <v>0</v>
      </c>
      <c r="AL316" s="116">
        <f>YEAR(Table1[[#This Row],[Project_Initiated]])</f>
        <v>2019</v>
      </c>
      <c r="AM316" s="53">
        <v>44166</v>
      </c>
      <c r="AN316" s="53" t="str">
        <f>IF(AND(Table1[[#This Row],[Completed Date]]&gt;="07/01/2020"+0,Table1[[#This Row],[Completed Date]]&lt;="6/30/2021"+0),"FY 20-21",IF(AND(Table1[[#This Row],[Completed Date]]&gt;="07/01/2019"+0,Table1[[#This Row],[Completed Date]]&lt;="6/30/2020"+0),"FY 19-20",""))</f>
        <v/>
      </c>
      <c r="AO316" s="116" t="str">
        <f>IFERROR(FIND("R",Table1[[#This Row],[FS_Priority]]),"")</f>
        <v/>
      </c>
    </row>
    <row r="317" spans="1:41" hidden="1" x14ac:dyDescent="0.25">
      <c r="A317" s="48" t="s">
        <v>3642</v>
      </c>
      <c r="B317" s="48" t="s">
        <v>179</v>
      </c>
      <c r="C317" s="48" t="s">
        <v>3642</v>
      </c>
      <c r="D317" s="48" t="b">
        <v>0</v>
      </c>
      <c r="E317" s="48" t="s">
        <v>86</v>
      </c>
      <c r="F317" s="48" t="s">
        <v>3643</v>
      </c>
      <c r="G317" s="48" t="s">
        <v>3798</v>
      </c>
      <c r="H317" s="48" t="s">
        <v>179</v>
      </c>
      <c r="I317" s="48" t="s">
        <v>3049</v>
      </c>
      <c r="J317" s="48" t="s">
        <v>2494</v>
      </c>
      <c r="K317" s="48" t="s">
        <v>4024</v>
      </c>
      <c r="L317" s="48" t="s">
        <v>257</v>
      </c>
      <c r="M317" s="48" t="s">
        <v>2901</v>
      </c>
      <c r="N317" s="48" t="s">
        <v>179</v>
      </c>
      <c r="O317" s="48" t="s">
        <v>152</v>
      </c>
      <c r="P317" s="48"/>
      <c r="Q317" s="48" t="s">
        <v>2737</v>
      </c>
      <c r="R317" s="48" t="s">
        <v>179</v>
      </c>
      <c r="S317" s="48" t="b">
        <v>0</v>
      </c>
      <c r="T317" s="48"/>
      <c r="U317" s="181"/>
      <c r="V317" s="181">
        <v>43756</v>
      </c>
      <c r="W317" s="48" t="s">
        <v>179</v>
      </c>
      <c r="X317" s="48"/>
      <c r="Y317" s="48"/>
      <c r="Z317" s="48" t="s">
        <v>179</v>
      </c>
      <c r="AA317" s="48"/>
      <c r="AB317" s="48"/>
      <c r="AC317" s="48" t="s">
        <v>4235</v>
      </c>
      <c r="AD317" s="48">
        <v>43782</v>
      </c>
      <c r="AE317" s="48" t="s">
        <v>148</v>
      </c>
      <c r="AF317" s="48" t="s">
        <v>3799</v>
      </c>
      <c r="AG317" s="48" t="s">
        <v>2508</v>
      </c>
      <c r="AH317" s="192"/>
      <c r="AI317" s="200" t="s">
        <v>3448</v>
      </c>
      <c r="AJ317" s="167" t="str">
        <f t="shared" si="4"/>
        <v>FS</v>
      </c>
      <c r="AK317" s="115" t="b">
        <f>ISNUMBER(SEARCH("IRT",Table1[[#This Row],[Current_Status]]))</f>
        <v>0</v>
      </c>
      <c r="AL317" s="116">
        <f>YEAR(Table1[[#This Row],[Project_Initiated]])</f>
        <v>2019</v>
      </c>
      <c r="AM317" s="53">
        <v>44166</v>
      </c>
      <c r="AN317" s="53" t="str">
        <f>IF(AND(Table1[[#This Row],[Completed Date]]&gt;="07/01/2020"+0,Table1[[#This Row],[Completed Date]]&lt;="6/30/2021"+0),"FY 20-21",IF(AND(Table1[[#This Row],[Completed Date]]&gt;="07/01/2019"+0,Table1[[#This Row],[Completed Date]]&lt;="6/30/2020"+0),"FY 19-20",""))</f>
        <v/>
      </c>
      <c r="AO317" s="116">
        <f>IFERROR(FIND("R",Table1[[#This Row],[FS_Priority]]),"")</f>
        <v>1</v>
      </c>
    </row>
    <row r="318" spans="1:41" hidden="1" x14ac:dyDescent="0.25">
      <c r="A318" s="48" t="s">
        <v>3709</v>
      </c>
      <c r="B318" s="48" t="s">
        <v>179</v>
      </c>
      <c r="C318" s="48" t="s">
        <v>3709</v>
      </c>
      <c r="D318" s="48" t="b">
        <v>0</v>
      </c>
      <c r="E318" s="48" t="s">
        <v>107</v>
      </c>
      <c r="F318" s="48" t="s">
        <v>3710</v>
      </c>
      <c r="G318" s="48" t="s">
        <v>179</v>
      </c>
      <c r="H318" s="48" t="s">
        <v>252</v>
      </c>
      <c r="I318" s="48" t="s">
        <v>3053</v>
      </c>
      <c r="J318" s="48" t="s">
        <v>2494</v>
      </c>
      <c r="K318" s="48" t="s">
        <v>2980</v>
      </c>
      <c r="L318" s="48" t="s">
        <v>2569</v>
      </c>
      <c r="M318" s="48" t="s">
        <v>2981</v>
      </c>
      <c r="N318" s="48" t="s">
        <v>179</v>
      </c>
      <c r="O318" s="48" t="s">
        <v>152</v>
      </c>
      <c r="P318" s="48"/>
      <c r="Q318" s="48" t="s">
        <v>184</v>
      </c>
      <c r="R318" s="48" t="s">
        <v>179</v>
      </c>
      <c r="S318" s="48" t="b">
        <v>0</v>
      </c>
      <c r="T318" s="48"/>
      <c r="U318" s="181"/>
      <c r="V318" s="181">
        <v>43761</v>
      </c>
      <c r="W318" s="48" t="s">
        <v>179</v>
      </c>
      <c r="X318" s="48"/>
      <c r="Y318" s="48"/>
      <c r="Z318" s="48" t="s">
        <v>179</v>
      </c>
      <c r="AA318" s="48"/>
      <c r="AB318" s="48"/>
      <c r="AC318" s="48" t="s">
        <v>4236</v>
      </c>
      <c r="AD318" s="48"/>
      <c r="AE318" s="48" t="s">
        <v>148</v>
      </c>
      <c r="AF318" s="48" t="s">
        <v>179</v>
      </c>
      <c r="AG318" s="48" t="s">
        <v>179</v>
      </c>
      <c r="AH318" s="192"/>
      <c r="AI318" s="200" t="s">
        <v>3448</v>
      </c>
      <c r="AJ318" s="167" t="str">
        <f t="shared" si="4"/>
        <v>FS</v>
      </c>
      <c r="AK318" s="115" t="b">
        <f>ISNUMBER(SEARCH("IRT",Table1[[#This Row],[Current_Status]]))</f>
        <v>0</v>
      </c>
      <c r="AL318" s="116">
        <f>YEAR(Table1[[#This Row],[Project_Initiated]])</f>
        <v>2019</v>
      </c>
      <c r="AM318" s="53">
        <v>44166</v>
      </c>
      <c r="AN318" s="53" t="str">
        <f>IF(AND(Table1[[#This Row],[Completed Date]]&gt;="07/01/2020"+0,Table1[[#This Row],[Completed Date]]&lt;="6/30/2021"+0),"FY 20-21",IF(AND(Table1[[#This Row],[Completed Date]]&gt;="07/01/2019"+0,Table1[[#This Row],[Completed Date]]&lt;="6/30/2020"+0),"FY 19-20",""))</f>
        <v/>
      </c>
      <c r="AO318" s="116" t="str">
        <f>IFERROR(FIND("R",Table1[[#This Row],[FS_Priority]]),"")</f>
        <v/>
      </c>
    </row>
    <row r="319" spans="1:41" hidden="1" x14ac:dyDescent="0.25">
      <c r="A319" s="48" t="s">
        <v>3765</v>
      </c>
      <c r="B319" s="48" t="s">
        <v>179</v>
      </c>
      <c r="C319" s="48" t="s">
        <v>3765</v>
      </c>
      <c r="D319" s="48" t="b">
        <v>0</v>
      </c>
      <c r="E319" s="48" t="s">
        <v>118</v>
      </c>
      <c r="F319" s="48" t="s">
        <v>3766</v>
      </c>
      <c r="G319" s="48" t="s">
        <v>179</v>
      </c>
      <c r="H319" s="48" t="s">
        <v>179</v>
      </c>
      <c r="I319" s="48" t="s">
        <v>2956</v>
      </c>
      <c r="J319" s="48" t="s">
        <v>2494</v>
      </c>
      <c r="K319" s="48" t="s">
        <v>3406</v>
      </c>
      <c r="L319" s="48" t="s">
        <v>370</v>
      </c>
      <c r="M319" s="48" t="s">
        <v>3004</v>
      </c>
      <c r="N319" s="48" t="s">
        <v>179</v>
      </c>
      <c r="O319" s="48" t="s">
        <v>152</v>
      </c>
      <c r="P319" s="48"/>
      <c r="Q319" s="48" t="s">
        <v>200</v>
      </c>
      <c r="R319" s="48" t="s">
        <v>179</v>
      </c>
      <c r="S319" s="48" t="b">
        <v>0</v>
      </c>
      <c r="T319" s="48"/>
      <c r="U319" s="181"/>
      <c r="V319" s="181">
        <v>43762</v>
      </c>
      <c r="W319" s="48" t="s">
        <v>179</v>
      </c>
      <c r="X319" s="48"/>
      <c r="Y319" s="48"/>
      <c r="Z319" s="48" t="s">
        <v>179</v>
      </c>
      <c r="AA319" s="48"/>
      <c r="AB319" s="48"/>
      <c r="AC319" s="48" t="s">
        <v>4237</v>
      </c>
      <c r="AD319" s="48"/>
      <c r="AE319" s="48" t="s">
        <v>148</v>
      </c>
      <c r="AF319" s="48" t="s">
        <v>179</v>
      </c>
      <c r="AG319" s="48" t="s">
        <v>179</v>
      </c>
      <c r="AH319" s="192"/>
      <c r="AI319" s="200" t="s">
        <v>3448</v>
      </c>
      <c r="AJ319" s="167" t="str">
        <f t="shared" si="4"/>
        <v>FS</v>
      </c>
      <c r="AK319" s="115" t="b">
        <f>ISNUMBER(SEARCH("IRT",Table1[[#This Row],[Current_Status]]))</f>
        <v>0</v>
      </c>
      <c r="AL319" s="116">
        <f>YEAR(Table1[[#This Row],[Project_Initiated]])</f>
        <v>2019</v>
      </c>
      <c r="AM319" s="53">
        <v>44166</v>
      </c>
      <c r="AN319" s="53" t="str">
        <f>IF(AND(Table1[[#This Row],[Completed Date]]&gt;="07/01/2020"+0,Table1[[#This Row],[Completed Date]]&lt;="6/30/2021"+0),"FY 20-21",IF(AND(Table1[[#This Row],[Completed Date]]&gt;="07/01/2019"+0,Table1[[#This Row],[Completed Date]]&lt;="6/30/2020"+0),"FY 19-20",""))</f>
        <v/>
      </c>
      <c r="AO319" s="116" t="str">
        <f>IFERROR(FIND("R",Table1[[#This Row],[FS_Priority]]),"")</f>
        <v/>
      </c>
    </row>
    <row r="320" spans="1:41" hidden="1" x14ac:dyDescent="0.25">
      <c r="A320" s="48" t="s">
        <v>3579</v>
      </c>
      <c r="B320" s="48" t="s">
        <v>179</v>
      </c>
      <c r="C320" s="48" t="s">
        <v>3579</v>
      </c>
      <c r="D320" s="48" t="b">
        <v>0</v>
      </c>
      <c r="E320" s="48" t="s">
        <v>43</v>
      </c>
      <c r="F320" s="48" t="s">
        <v>3580</v>
      </c>
      <c r="G320" s="48" t="s">
        <v>3866</v>
      </c>
      <c r="H320" s="48" t="s">
        <v>179</v>
      </c>
      <c r="I320" s="48" t="s">
        <v>3276</v>
      </c>
      <c r="J320" s="48" t="s">
        <v>2494</v>
      </c>
      <c r="K320" s="48" t="s">
        <v>2868</v>
      </c>
      <c r="L320" s="48" t="s">
        <v>2477</v>
      </c>
      <c r="M320" s="48" t="s">
        <v>2872</v>
      </c>
      <c r="N320" s="48" t="s">
        <v>179</v>
      </c>
      <c r="O320" s="48" t="s">
        <v>152</v>
      </c>
      <c r="P320" s="48"/>
      <c r="Q320" s="48" t="s">
        <v>200</v>
      </c>
      <c r="R320" s="48" t="s">
        <v>179</v>
      </c>
      <c r="S320" s="48" t="b">
        <v>0</v>
      </c>
      <c r="T320" s="48"/>
      <c r="U320" s="181"/>
      <c r="V320" s="181">
        <v>43774</v>
      </c>
      <c r="W320" s="48" t="s">
        <v>179</v>
      </c>
      <c r="X320" s="48"/>
      <c r="Y320" s="48"/>
      <c r="Z320" s="48" t="s">
        <v>179</v>
      </c>
      <c r="AA320" s="48"/>
      <c r="AB320" s="48"/>
      <c r="AC320" s="48" t="s">
        <v>4238</v>
      </c>
      <c r="AD320" s="48">
        <v>43872</v>
      </c>
      <c r="AE320" s="48" t="s">
        <v>432</v>
      </c>
      <c r="AF320" s="48" t="s">
        <v>3867</v>
      </c>
      <c r="AG320" s="48" t="s">
        <v>2508</v>
      </c>
      <c r="AH320" s="192"/>
      <c r="AI320" s="200" t="s">
        <v>3448</v>
      </c>
      <c r="AJ320" s="167" t="str">
        <f t="shared" si="4"/>
        <v>FS</v>
      </c>
      <c r="AK320" s="115" t="b">
        <f>ISNUMBER(SEARCH("IRT",Table1[[#This Row],[Current_Status]]))</f>
        <v>0</v>
      </c>
      <c r="AL320" s="116">
        <f>YEAR(Table1[[#This Row],[Project_Initiated]])</f>
        <v>2019</v>
      </c>
      <c r="AM320" s="53">
        <v>44166</v>
      </c>
      <c r="AN320" s="53" t="str">
        <f>IF(AND(Table1[[#This Row],[Completed Date]]&gt;="07/01/2020"+0,Table1[[#This Row],[Completed Date]]&lt;="6/30/2021"+0),"FY 20-21",IF(AND(Table1[[#This Row],[Completed Date]]&gt;="07/01/2019"+0,Table1[[#This Row],[Completed Date]]&lt;="6/30/2020"+0),"FY 19-20",""))</f>
        <v/>
      </c>
      <c r="AO320" s="116" t="str">
        <f>IFERROR(FIND("R",Table1[[#This Row],[FS_Priority]]),"")</f>
        <v/>
      </c>
    </row>
    <row r="321" spans="1:41" hidden="1" x14ac:dyDescent="0.25">
      <c r="A321" s="48" t="s">
        <v>351</v>
      </c>
      <c r="B321" s="48" t="s">
        <v>179</v>
      </c>
      <c r="C321" s="48" t="s">
        <v>351</v>
      </c>
      <c r="D321" s="48" t="b">
        <v>0</v>
      </c>
      <c r="E321" s="48" t="s">
        <v>118</v>
      </c>
      <c r="F321" s="48" t="s">
        <v>2743</v>
      </c>
      <c r="G321" s="48" t="s">
        <v>276</v>
      </c>
      <c r="H321" s="48" t="s">
        <v>2190</v>
      </c>
      <c r="I321" s="48" t="s">
        <v>3006</v>
      </c>
      <c r="J321" s="48" t="s">
        <v>2494</v>
      </c>
      <c r="K321" s="48" t="s">
        <v>3406</v>
      </c>
      <c r="L321" s="48" t="s">
        <v>370</v>
      </c>
      <c r="M321" s="48" t="s">
        <v>3004</v>
      </c>
      <c r="N321" s="48" t="s">
        <v>179</v>
      </c>
      <c r="O321" s="48" t="s">
        <v>152</v>
      </c>
      <c r="P321" s="48"/>
      <c r="Q321" s="48" t="s">
        <v>153</v>
      </c>
      <c r="R321" s="48" t="s">
        <v>179</v>
      </c>
      <c r="S321" s="48" t="b">
        <v>0</v>
      </c>
      <c r="T321" s="48"/>
      <c r="U321" s="181"/>
      <c r="V321" s="181">
        <v>43340</v>
      </c>
      <c r="W321" s="48" t="s">
        <v>179</v>
      </c>
      <c r="X321" s="48"/>
      <c r="Y321" s="48"/>
      <c r="Z321" s="48" t="s">
        <v>179</v>
      </c>
      <c r="AA321" s="48"/>
      <c r="AB321" s="48"/>
      <c r="AC321" s="48" t="s">
        <v>4239</v>
      </c>
      <c r="AD321" s="48">
        <v>43370</v>
      </c>
      <c r="AE321" s="48" t="s">
        <v>148</v>
      </c>
      <c r="AF321" s="48" t="s">
        <v>179</v>
      </c>
      <c r="AG321" s="48" t="s">
        <v>2508</v>
      </c>
      <c r="AH321" s="192"/>
      <c r="AI321" s="200" t="s">
        <v>3431</v>
      </c>
      <c r="AJ321" s="167" t="str">
        <f t="shared" si="4"/>
        <v>FS</v>
      </c>
      <c r="AK321" s="115" t="b">
        <f>ISNUMBER(SEARCH("IRT",Table1[[#This Row],[Current_Status]]))</f>
        <v>0</v>
      </c>
      <c r="AL321" s="116">
        <f>YEAR(Table1[[#This Row],[Project_Initiated]])</f>
        <v>2018</v>
      </c>
      <c r="AM321" s="53">
        <v>44166</v>
      </c>
      <c r="AN321" s="53" t="str">
        <f>IF(AND(Table1[[#This Row],[Completed Date]]&gt;="07/01/2020"+0,Table1[[#This Row],[Completed Date]]&lt;="6/30/2021"+0),"FY 20-21",IF(AND(Table1[[#This Row],[Completed Date]]&gt;="07/01/2019"+0,Table1[[#This Row],[Completed Date]]&lt;="6/30/2020"+0),"FY 19-20",""))</f>
        <v/>
      </c>
      <c r="AO321" s="116" t="str">
        <f>IFERROR(FIND("R",Table1[[#This Row],[FS_Priority]]),"")</f>
        <v/>
      </c>
    </row>
    <row r="322" spans="1:41" hidden="1" x14ac:dyDescent="0.25">
      <c r="A322" s="48" t="s">
        <v>564</v>
      </c>
      <c r="B322" s="48" t="s">
        <v>179</v>
      </c>
      <c r="C322" s="48" t="s">
        <v>564</v>
      </c>
      <c r="D322" s="48" t="b">
        <v>0</v>
      </c>
      <c r="E322" s="48" t="s">
        <v>3399</v>
      </c>
      <c r="F322" s="48" t="s">
        <v>2744</v>
      </c>
      <c r="G322" s="48" t="s">
        <v>3787</v>
      </c>
      <c r="H322" s="48" t="s">
        <v>396</v>
      </c>
      <c r="I322" s="48" t="s">
        <v>179</v>
      </c>
      <c r="J322" s="48" t="s">
        <v>2486</v>
      </c>
      <c r="K322" s="48" t="s">
        <v>3010</v>
      </c>
      <c r="L322" s="48" t="s">
        <v>373</v>
      </c>
      <c r="M322" s="48" t="s">
        <v>3011</v>
      </c>
      <c r="N322" s="48" t="s">
        <v>179</v>
      </c>
      <c r="O322" s="48" t="s">
        <v>152</v>
      </c>
      <c r="P322" s="48"/>
      <c r="Q322" s="48" t="s">
        <v>200</v>
      </c>
      <c r="R322" s="48" t="s">
        <v>200</v>
      </c>
      <c r="S322" s="48" t="b">
        <v>0</v>
      </c>
      <c r="T322" s="48"/>
      <c r="U322" s="181"/>
      <c r="V322" s="181">
        <v>43077</v>
      </c>
      <c r="W322" s="48" t="s">
        <v>179</v>
      </c>
      <c r="X322" s="48"/>
      <c r="Y322" s="48"/>
      <c r="Z322" s="48" t="s">
        <v>179</v>
      </c>
      <c r="AA322" s="48"/>
      <c r="AB322" s="48"/>
      <c r="AC322" s="48" t="s">
        <v>4105</v>
      </c>
      <c r="AD322" s="48"/>
      <c r="AE322" s="48" t="s">
        <v>148</v>
      </c>
      <c r="AF322" s="48" t="s">
        <v>179</v>
      </c>
      <c r="AG322" s="48" t="s">
        <v>2508</v>
      </c>
      <c r="AH322" s="192"/>
      <c r="AI322" s="200" t="s">
        <v>3437</v>
      </c>
      <c r="AJ322" s="167" t="str">
        <f t="shared" ref="AJ322:AJ380" si="5">IF(LEN(A322)&gt;6,"FS","PD&amp;C")</f>
        <v>FS</v>
      </c>
      <c r="AK322" s="115" t="b">
        <f>ISNUMBER(SEARCH("IRT",Table1[[#This Row],[Current_Status]]))</f>
        <v>0</v>
      </c>
      <c r="AL322" s="116">
        <f>YEAR(Table1[[#This Row],[Project_Initiated]])</f>
        <v>2017</v>
      </c>
      <c r="AM322" s="53">
        <v>44166</v>
      </c>
      <c r="AN322" s="53" t="str">
        <f>IF(AND(Table1[[#This Row],[Completed Date]]&gt;="07/01/2020"+0,Table1[[#This Row],[Completed Date]]&lt;="6/30/2021"+0),"FY 20-21",IF(AND(Table1[[#This Row],[Completed Date]]&gt;="07/01/2019"+0,Table1[[#This Row],[Completed Date]]&lt;="6/30/2020"+0),"FY 19-20",""))</f>
        <v/>
      </c>
      <c r="AO322" s="116" t="str">
        <f>IFERROR(FIND("R",Table1[[#This Row],[FS_Priority]]),"")</f>
        <v/>
      </c>
    </row>
    <row r="323" spans="1:41" hidden="1" x14ac:dyDescent="0.25">
      <c r="A323" s="48" t="s">
        <v>2815</v>
      </c>
      <c r="B323" s="48" t="s">
        <v>179</v>
      </c>
      <c r="C323" s="48" t="s">
        <v>2815</v>
      </c>
      <c r="D323" s="48" t="b">
        <v>0</v>
      </c>
      <c r="E323" s="48" t="s">
        <v>92</v>
      </c>
      <c r="F323" s="48" t="s">
        <v>2816</v>
      </c>
      <c r="G323" s="48" t="s">
        <v>3120</v>
      </c>
      <c r="H323" s="48" t="s">
        <v>894</v>
      </c>
      <c r="I323" s="48" t="s">
        <v>2979</v>
      </c>
      <c r="J323" s="48" t="s">
        <v>2486</v>
      </c>
      <c r="K323" s="48" t="s">
        <v>2925</v>
      </c>
      <c r="L323" s="48" t="s">
        <v>2477</v>
      </c>
      <c r="M323" s="48" t="s">
        <v>3087</v>
      </c>
      <c r="N323" s="48" t="s">
        <v>179</v>
      </c>
      <c r="O323" s="48" t="s">
        <v>152</v>
      </c>
      <c r="P323" s="48"/>
      <c r="Q323" s="48" t="s">
        <v>207</v>
      </c>
      <c r="R323" s="48" t="s">
        <v>179</v>
      </c>
      <c r="S323" s="48" t="b">
        <v>0</v>
      </c>
      <c r="T323" s="48"/>
      <c r="U323" s="181"/>
      <c r="V323" s="181">
        <v>43494</v>
      </c>
      <c r="W323" s="48" t="s">
        <v>179</v>
      </c>
      <c r="X323" s="48"/>
      <c r="Y323" s="48"/>
      <c r="Z323" s="48" t="s">
        <v>179</v>
      </c>
      <c r="AA323" s="48"/>
      <c r="AB323" s="48"/>
      <c r="AC323" s="48" t="s">
        <v>4046</v>
      </c>
      <c r="AD323" s="48">
        <v>43894</v>
      </c>
      <c r="AE323" s="48" t="s">
        <v>432</v>
      </c>
      <c r="AF323" s="48" t="s">
        <v>3501</v>
      </c>
      <c r="AG323" s="48" t="s">
        <v>2508</v>
      </c>
      <c r="AH323" s="192"/>
      <c r="AI323" s="200" t="s">
        <v>3448</v>
      </c>
      <c r="AJ323" s="167" t="str">
        <f t="shared" si="5"/>
        <v>FS</v>
      </c>
      <c r="AK323" s="115" t="b">
        <f>ISNUMBER(SEARCH("IRT",Table1[[#This Row],[Current_Status]]))</f>
        <v>0</v>
      </c>
      <c r="AL323" s="116">
        <f>YEAR(Table1[[#This Row],[Project_Initiated]])</f>
        <v>2019</v>
      </c>
      <c r="AM323" s="53">
        <v>44166</v>
      </c>
      <c r="AN323" s="53" t="str">
        <f>IF(AND(Table1[[#This Row],[Completed Date]]&gt;="07/01/2020"+0,Table1[[#This Row],[Completed Date]]&lt;="6/30/2021"+0),"FY 20-21",IF(AND(Table1[[#This Row],[Completed Date]]&gt;="07/01/2019"+0,Table1[[#This Row],[Completed Date]]&lt;="6/30/2020"+0),"FY 19-20",""))</f>
        <v/>
      </c>
      <c r="AO323" s="116" t="str">
        <f>IFERROR(FIND("R",Table1[[#This Row],[FS_Priority]]),"")</f>
        <v/>
      </c>
    </row>
    <row r="324" spans="1:41" hidden="1" x14ac:dyDescent="0.25">
      <c r="A324" s="48" t="s">
        <v>3881</v>
      </c>
      <c r="B324" s="48" t="s">
        <v>179</v>
      </c>
      <c r="C324" s="48" t="s">
        <v>3881</v>
      </c>
      <c r="D324" s="48" t="b">
        <v>0</v>
      </c>
      <c r="E324" s="48" t="s">
        <v>92</v>
      </c>
      <c r="F324" s="48" t="s">
        <v>3882</v>
      </c>
      <c r="G324" s="48" t="s">
        <v>3883</v>
      </c>
      <c r="H324" s="48" t="s">
        <v>333</v>
      </c>
      <c r="I324" s="48" t="s">
        <v>93</v>
      </c>
      <c r="J324" s="48" t="s">
        <v>2486</v>
      </c>
      <c r="K324" s="48" t="s">
        <v>2925</v>
      </c>
      <c r="L324" s="48" t="s">
        <v>2477</v>
      </c>
      <c r="M324" s="48" t="s">
        <v>2928</v>
      </c>
      <c r="N324" s="48" t="s">
        <v>179</v>
      </c>
      <c r="O324" s="48" t="s">
        <v>152</v>
      </c>
      <c r="P324" s="48"/>
      <c r="Q324" s="48" t="s">
        <v>184</v>
      </c>
      <c r="R324" s="48" t="s">
        <v>179</v>
      </c>
      <c r="S324" s="48" t="b">
        <v>0</v>
      </c>
      <c r="T324" s="48"/>
      <c r="U324" s="181"/>
      <c r="V324" s="181">
        <v>43494</v>
      </c>
      <c r="W324" s="48" t="s">
        <v>179</v>
      </c>
      <c r="X324" s="48"/>
      <c r="Y324" s="48"/>
      <c r="Z324" s="48" t="s">
        <v>179</v>
      </c>
      <c r="AA324" s="48"/>
      <c r="AB324" s="48"/>
      <c r="AC324" s="48" t="s">
        <v>4102</v>
      </c>
      <c r="AD324" s="48">
        <v>43871</v>
      </c>
      <c r="AE324" s="48" t="s">
        <v>432</v>
      </c>
      <c r="AF324" s="48" t="s">
        <v>3884</v>
      </c>
      <c r="AG324" s="48" t="s">
        <v>2508</v>
      </c>
      <c r="AH324" s="192"/>
      <c r="AI324" s="200" t="s">
        <v>3444</v>
      </c>
      <c r="AJ324" s="167" t="str">
        <f t="shared" si="5"/>
        <v>FS</v>
      </c>
      <c r="AK324" s="115" t="b">
        <f>ISNUMBER(SEARCH("IRT",Table1[[#This Row],[Current_Status]]))</f>
        <v>0</v>
      </c>
      <c r="AL324" s="116">
        <f>YEAR(Table1[[#This Row],[Project_Initiated]])</f>
        <v>2019</v>
      </c>
      <c r="AM324" s="53">
        <v>44166</v>
      </c>
      <c r="AN324" s="53" t="str">
        <f>IF(AND(Table1[[#This Row],[Completed Date]]&gt;="07/01/2020"+0,Table1[[#This Row],[Completed Date]]&lt;="6/30/2021"+0),"FY 20-21",IF(AND(Table1[[#This Row],[Completed Date]]&gt;="07/01/2019"+0,Table1[[#This Row],[Completed Date]]&lt;="6/30/2020"+0),"FY 19-20",""))</f>
        <v/>
      </c>
      <c r="AO324" s="116" t="str">
        <f>IFERROR(FIND("R",Table1[[#This Row],[FS_Priority]]),"")</f>
        <v/>
      </c>
    </row>
    <row r="325" spans="1:41" hidden="1" x14ac:dyDescent="0.25">
      <c r="A325" s="48" t="s">
        <v>3358</v>
      </c>
      <c r="B325" s="48" t="s">
        <v>179</v>
      </c>
      <c r="C325" s="48" t="s">
        <v>3358</v>
      </c>
      <c r="D325" s="48" t="b">
        <v>0</v>
      </c>
      <c r="E325" s="48" t="s">
        <v>118</v>
      </c>
      <c r="F325" s="48" t="s">
        <v>3390</v>
      </c>
      <c r="G325" s="48" t="s">
        <v>3421</v>
      </c>
      <c r="H325" s="48" t="s">
        <v>413</v>
      </c>
      <c r="I325" s="48" t="s">
        <v>3391</v>
      </c>
      <c r="J325" s="48" t="s">
        <v>2486</v>
      </c>
      <c r="K325" s="48" t="s">
        <v>3406</v>
      </c>
      <c r="L325" s="48" t="s">
        <v>370</v>
      </c>
      <c r="M325" s="48" t="s">
        <v>3003</v>
      </c>
      <c r="N325" s="48" t="s">
        <v>179</v>
      </c>
      <c r="O325" s="48" t="s">
        <v>152</v>
      </c>
      <c r="P325" s="48"/>
      <c r="Q325" s="48" t="s">
        <v>184</v>
      </c>
      <c r="R325" s="48" t="s">
        <v>179</v>
      </c>
      <c r="S325" s="48" t="b">
        <v>0</v>
      </c>
      <c r="T325" s="48"/>
      <c r="U325" s="181"/>
      <c r="V325" s="181">
        <v>43665</v>
      </c>
      <c r="W325" s="48" t="s">
        <v>179</v>
      </c>
      <c r="X325" s="48"/>
      <c r="Y325" s="48"/>
      <c r="Z325" s="48" t="s">
        <v>179</v>
      </c>
      <c r="AA325" s="48"/>
      <c r="AB325" s="48"/>
      <c r="AC325" s="48" t="s">
        <v>4123</v>
      </c>
      <c r="AD325" s="48">
        <v>43861</v>
      </c>
      <c r="AE325" s="48" t="s">
        <v>432</v>
      </c>
      <c r="AF325" s="48" t="s">
        <v>3852</v>
      </c>
      <c r="AG325" s="48" t="s">
        <v>2508</v>
      </c>
      <c r="AH325" s="192"/>
      <c r="AI325" s="200" t="s">
        <v>3370</v>
      </c>
      <c r="AJ325" s="167" t="str">
        <f t="shared" si="5"/>
        <v>FS</v>
      </c>
      <c r="AK325" s="115" t="b">
        <f>ISNUMBER(SEARCH("IRT",Table1[[#This Row],[Current_Status]]))</f>
        <v>0</v>
      </c>
      <c r="AL325" s="116">
        <f>YEAR(Table1[[#This Row],[Project_Initiated]])</f>
        <v>2019</v>
      </c>
      <c r="AM325" s="53">
        <v>44166</v>
      </c>
      <c r="AN325" s="53" t="str">
        <f>IF(AND(Table1[[#This Row],[Completed Date]]&gt;="07/01/2020"+0,Table1[[#This Row],[Completed Date]]&lt;="6/30/2021"+0),"FY 20-21",IF(AND(Table1[[#This Row],[Completed Date]]&gt;="07/01/2019"+0,Table1[[#This Row],[Completed Date]]&lt;="6/30/2020"+0),"FY 19-20",""))</f>
        <v/>
      </c>
      <c r="AO325" s="116" t="str">
        <f>IFERROR(FIND("R",Table1[[#This Row],[FS_Priority]]),"")</f>
        <v/>
      </c>
    </row>
    <row r="326" spans="1:41" hidden="1" x14ac:dyDescent="0.25">
      <c r="A326" s="48" t="s">
        <v>3682</v>
      </c>
      <c r="B326" s="48" t="s">
        <v>179</v>
      </c>
      <c r="C326" s="48" t="s">
        <v>3682</v>
      </c>
      <c r="D326" s="48" t="b">
        <v>0</v>
      </c>
      <c r="E326" s="48" t="s">
        <v>92</v>
      </c>
      <c r="F326" s="48" t="s">
        <v>3683</v>
      </c>
      <c r="G326" s="48" t="s">
        <v>3870</v>
      </c>
      <c r="H326" s="48" t="s">
        <v>179</v>
      </c>
      <c r="I326" s="48" t="s">
        <v>3684</v>
      </c>
      <c r="J326" s="48" t="s">
        <v>2486</v>
      </c>
      <c r="K326" s="48" t="s">
        <v>2925</v>
      </c>
      <c r="L326" s="48" t="s">
        <v>2477</v>
      </c>
      <c r="M326" s="48" t="s">
        <v>2936</v>
      </c>
      <c r="N326" s="48" t="s">
        <v>2932</v>
      </c>
      <c r="O326" s="48" t="s">
        <v>152</v>
      </c>
      <c r="P326" s="48"/>
      <c r="Q326" s="48" t="s">
        <v>153</v>
      </c>
      <c r="R326" s="48" t="s">
        <v>179</v>
      </c>
      <c r="S326" s="48" t="b">
        <v>0</v>
      </c>
      <c r="T326" s="48"/>
      <c r="U326" s="181"/>
      <c r="V326" s="181">
        <v>43734</v>
      </c>
      <c r="W326" s="48" t="s">
        <v>179</v>
      </c>
      <c r="X326" s="48"/>
      <c r="Y326" s="48"/>
      <c r="Z326" s="48" t="s">
        <v>179</v>
      </c>
      <c r="AA326" s="48"/>
      <c r="AB326" s="48"/>
      <c r="AC326" s="48" t="s">
        <v>4103</v>
      </c>
      <c r="AD326" s="48">
        <v>43879</v>
      </c>
      <c r="AE326" s="48" t="s">
        <v>432</v>
      </c>
      <c r="AF326" s="48" t="s">
        <v>3780</v>
      </c>
      <c r="AG326" s="48" t="s">
        <v>2508</v>
      </c>
      <c r="AH326" s="192"/>
      <c r="AI326" s="200" t="s">
        <v>3448</v>
      </c>
      <c r="AJ326" s="167" t="str">
        <f t="shared" si="5"/>
        <v>FS</v>
      </c>
      <c r="AK326" s="115" t="b">
        <f>ISNUMBER(SEARCH("IRT",Table1[[#This Row],[Current_Status]]))</f>
        <v>0</v>
      </c>
      <c r="AL326" s="116">
        <f>YEAR(Table1[[#This Row],[Project_Initiated]])</f>
        <v>2019</v>
      </c>
      <c r="AM326" s="53">
        <v>44166</v>
      </c>
      <c r="AN326" s="53" t="str">
        <f>IF(AND(Table1[[#This Row],[Completed Date]]&gt;="07/01/2020"+0,Table1[[#This Row],[Completed Date]]&lt;="6/30/2021"+0),"FY 20-21",IF(AND(Table1[[#This Row],[Completed Date]]&gt;="07/01/2019"+0,Table1[[#This Row],[Completed Date]]&lt;="6/30/2020"+0),"FY 19-20",""))</f>
        <v/>
      </c>
      <c r="AO326" s="116" t="str">
        <f>IFERROR(FIND("R",Table1[[#This Row],[FS_Priority]]),"")</f>
        <v/>
      </c>
    </row>
    <row r="327" spans="1:41" hidden="1" x14ac:dyDescent="0.25">
      <c r="A327" s="48" t="s">
        <v>3557</v>
      </c>
      <c r="B327" s="48" t="s">
        <v>179</v>
      </c>
      <c r="C327" s="48" t="s">
        <v>3557</v>
      </c>
      <c r="D327" s="48" t="b">
        <v>0</v>
      </c>
      <c r="E327" s="48" t="s">
        <v>21</v>
      </c>
      <c r="F327" s="48" t="s">
        <v>3558</v>
      </c>
      <c r="G327" s="48" t="s">
        <v>3793</v>
      </c>
      <c r="H327" s="48" t="s">
        <v>179</v>
      </c>
      <c r="I327" s="48" t="s">
        <v>324</v>
      </c>
      <c r="J327" s="48" t="s">
        <v>2486</v>
      </c>
      <c r="K327" s="48" t="s">
        <v>2838</v>
      </c>
      <c r="L327" s="48" t="s">
        <v>3401</v>
      </c>
      <c r="M327" s="48" t="s">
        <v>2839</v>
      </c>
      <c r="N327" s="48" t="s">
        <v>3559</v>
      </c>
      <c r="O327" s="48" t="s">
        <v>152</v>
      </c>
      <c r="P327" s="48"/>
      <c r="Q327" s="48" t="s">
        <v>184</v>
      </c>
      <c r="R327" s="48" t="s">
        <v>179</v>
      </c>
      <c r="S327" s="48" t="b">
        <v>0</v>
      </c>
      <c r="T327" s="48"/>
      <c r="U327" s="181"/>
      <c r="V327" s="181">
        <v>43773</v>
      </c>
      <c r="W327" s="48" t="s">
        <v>179</v>
      </c>
      <c r="X327" s="48"/>
      <c r="Y327" s="48"/>
      <c r="Z327" s="48" t="s">
        <v>179</v>
      </c>
      <c r="AA327" s="48"/>
      <c r="AB327" s="48"/>
      <c r="AC327" s="48" t="s">
        <v>4099</v>
      </c>
      <c r="AD327" s="48"/>
      <c r="AE327" s="48" t="s">
        <v>152</v>
      </c>
      <c r="AF327" s="48" t="s">
        <v>179</v>
      </c>
      <c r="AG327" s="48" t="s">
        <v>179</v>
      </c>
      <c r="AH327" s="192"/>
      <c r="AI327" s="200" t="s">
        <v>3448</v>
      </c>
      <c r="AJ327" s="167" t="str">
        <f t="shared" si="5"/>
        <v>FS</v>
      </c>
      <c r="AK327" s="115" t="b">
        <f>ISNUMBER(SEARCH("IRT",Table1[[#This Row],[Current_Status]]))</f>
        <v>0</v>
      </c>
      <c r="AL327" s="116">
        <f>YEAR(Table1[[#This Row],[Project_Initiated]])</f>
        <v>2019</v>
      </c>
      <c r="AM327" s="53">
        <v>44166</v>
      </c>
      <c r="AN327" s="53" t="str">
        <f>IF(AND(Table1[[#This Row],[Completed Date]]&gt;="07/01/2020"+0,Table1[[#This Row],[Completed Date]]&lt;="6/30/2021"+0),"FY 20-21",IF(AND(Table1[[#This Row],[Completed Date]]&gt;="07/01/2019"+0,Table1[[#This Row],[Completed Date]]&lt;="6/30/2020"+0),"FY 19-20",""))</f>
        <v/>
      </c>
      <c r="AO327" s="116" t="str">
        <f>IFERROR(FIND("R",Table1[[#This Row],[FS_Priority]]),"")</f>
        <v/>
      </c>
    </row>
    <row r="328" spans="1:41" hidden="1" x14ac:dyDescent="0.25">
      <c r="A328" s="48" t="s">
        <v>3615</v>
      </c>
      <c r="B328" s="48" t="s">
        <v>179</v>
      </c>
      <c r="C328" s="48" t="s">
        <v>3615</v>
      </c>
      <c r="D328" s="48" t="b">
        <v>0</v>
      </c>
      <c r="E328" s="48" t="s">
        <v>86</v>
      </c>
      <c r="F328" s="48" t="s">
        <v>3616</v>
      </c>
      <c r="G328" s="48" t="s">
        <v>3889</v>
      </c>
      <c r="H328" s="48" t="s">
        <v>179</v>
      </c>
      <c r="I328" s="48" t="s">
        <v>3314</v>
      </c>
      <c r="J328" s="48" t="s">
        <v>2486</v>
      </c>
      <c r="K328" s="48" t="s">
        <v>4024</v>
      </c>
      <c r="L328" s="48" t="s">
        <v>257</v>
      </c>
      <c r="M328" s="48" t="s">
        <v>3608</v>
      </c>
      <c r="N328" s="48" t="s">
        <v>179</v>
      </c>
      <c r="O328" s="48" t="s">
        <v>152</v>
      </c>
      <c r="P328" s="48"/>
      <c r="Q328" s="48" t="s">
        <v>153</v>
      </c>
      <c r="R328" s="48" t="s">
        <v>179</v>
      </c>
      <c r="S328" s="48" t="b">
        <v>0</v>
      </c>
      <c r="T328" s="48"/>
      <c r="U328" s="181"/>
      <c r="V328" s="181">
        <v>43776</v>
      </c>
      <c r="W328" s="48" t="s">
        <v>179</v>
      </c>
      <c r="X328" s="48"/>
      <c r="Y328" s="48"/>
      <c r="Z328" s="48" t="s">
        <v>179</v>
      </c>
      <c r="AA328" s="48"/>
      <c r="AB328" s="48"/>
      <c r="AC328" s="48" t="s">
        <v>4101</v>
      </c>
      <c r="AD328" s="48">
        <v>43885</v>
      </c>
      <c r="AE328" s="48" t="s">
        <v>148</v>
      </c>
      <c r="AF328" s="48" t="s">
        <v>3890</v>
      </c>
      <c r="AG328" s="48" t="s">
        <v>2508</v>
      </c>
      <c r="AH328" s="192"/>
      <c r="AI328" s="200" t="s">
        <v>3448</v>
      </c>
      <c r="AJ328" s="167" t="str">
        <f t="shared" si="5"/>
        <v>FS</v>
      </c>
      <c r="AK328" s="115" t="b">
        <f>ISNUMBER(SEARCH("IRT",Table1[[#This Row],[Current_Status]]))</f>
        <v>0</v>
      </c>
      <c r="AL328" s="116">
        <f>YEAR(Table1[[#This Row],[Project_Initiated]])</f>
        <v>2019</v>
      </c>
      <c r="AM328" s="53">
        <v>44166</v>
      </c>
      <c r="AN328" s="53" t="str">
        <f>IF(AND(Table1[[#This Row],[Completed Date]]&gt;="07/01/2020"+0,Table1[[#This Row],[Completed Date]]&lt;="6/30/2021"+0),"FY 20-21",IF(AND(Table1[[#This Row],[Completed Date]]&gt;="07/01/2019"+0,Table1[[#This Row],[Completed Date]]&lt;="6/30/2020"+0),"FY 19-20",""))</f>
        <v/>
      </c>
      <c r="AO328" s="116" t="str">
        <f>IFERROR(FIND("R",Table1[[#This Row],[FS_Priority]]),"")</f>
        <v/>
      </c>
    </row>
    <row r="329" spans="1:41" hidden="1" x14ac:dyDescent="0.25">
      <c r="A329" s="48" t="s">
        <v>3581</v>
      </c>
      <c r="B329" s="48" t="s">
        <v>179</v>
      </c>
      <c r="C329" s="48" t="s">
        <v>3581</v>
      </c>
      <c r="D329" s="48" t="b">
        <v>0</v>
      </c>
      <c r="E329" s="48" t="s">
        <v>43</v>
      </c>
      <c r="F329" s="48" t="s">
        <v>3582</v>
      </c>
      <c r="G329" s="48" t="s">
        <v>3891</v>
      </c>
      <c r="H329" s="48" t="s">
        <v>246</v>
      </c>
      <c r="I329" s="48" t="s">
        <v>3583</v>
      </c>
      <c r="J329" s="48" t="s">
        <v>2486</v>
      </c>
      <c r="K329" s="48" t="s">
        <v>2868</v>
      </c>
      <c r="L329" s="48" t="s">
        <v>2477</v>
      </c>
      <c r="M329" s="48" t="s">
        <v>2927</v>
      </c>
      <c r="N329" s="48" t="s">
        <v>3584</v>
      </c>
      <c r="O329" s="48" t="s">
        <v>152</v>
      </c>
      <c r="P329" s="48"/>
      <c r="Q329" s="48" t="s">
        <v>153</v>
      </c>
      <c r="R329" s="48" t="s">
        <v>179</v>
      </c>
      <c r="S329" s="48" t="b">
        <v>0</v>
      </c>
      <c r="T329" s="48"/>
      <c r="U329" s="181"/>
      <c r="V329" s="181">
        <v>43784</v>
      </c>
      <c r="W329" s="48" t="s">
        <v>179</v>
      </c>
      <c r="X329" s="48"/>
      <c r="Y329" s="48"/>
      <c r="Z329" s="48" t="s">
        <v>179</v>
      </c>
      <c r="AA329" s="48"/>
      <c r="AB329" s="48"/>
      <c r="AC329" s="48" t="s">
        <v>4100</v>
      </c>
      <c r="AD329" s="48">
        <v>43886</v>
      </c>
      <c r="AE329" s="48" t="s">
        <v>432</v>
      </c>
      <c r="AF329" s="48" t="s">
        <v>4021</v>
      </c>
      <c r="AG329" s="48" t="s">
        <v>2508</v>
      </c>
      <c r="AH329" s="192"/>
      <c r="AI329" s="200" t="s">
        <v>3448</v>
      </c>
      <c r="AJ329" s="167" t="str">
        <f t="shared" si="5"/>
        <v>FS</v>
      </c>
      <c r="AK329" s="115" t="b">
        <f>ISNUMBER(SEARCH("IRT",Table1[[#This Row],[Current_Status]]))</f>
        <v>0</v>
      </c>
      <c r="AL329" s="116">
        <f>YEAR(Table1[[#This Row],[Project_Initiated]])</f>
        <v>2019</v>
      </c>
      <c r="AM329" s="53">
        <v>44166</v>
      </c>
      <c r="AN329" s="53" t="str">
        <f>IF(AND(Table1[[#This Row],[Completed Date]]&gt;="07/01/2020"+0,Table1[[#This Row],[Completed Date]]&lt;="6/30/2021"+0),"FY 20-21",IF(AND(Table1[[#This Row],[Completed Date]]&gt;="07/01/2019"+0,Table1[[#This Row],[Completed Date]]&lt;="6/30/2020"+0),"FY 19-20",""))</f>
        <v/>
      </c>
      <c r="AO329" s="116" t="str">
        <f>IFERROR(FIND("R",Table1[[#This Row],[FS_Priority]]),"")</f>
        <v/>
      </c>
    </row>
    <row r="330" spans="1:41" hidden="1" x14ac:dyDescent="0.25">
      <c r="A330" s="48" t="s">
        <v>3760</v>
      </c>
      <c r="B330" s="48" t="s">
        <v>179</v>
      </c>
      <c r="C330" s="48" t="s">
        <v>3760</v>
      </c>
      <c r="D330" s="48" t="b">
        <v>0</v>
      </c>
      <c r="E330" s="48" t="s">
        <v>118</v>
      </c>
      <c r="F330" s="48" t="s">
        <v>3761</v>
      </c>
      <c r="G330" s="48" t="s">
        <v>3839</v>
      </c>
      <c r="H330" s="48" t="s">
        <v>179</v>
      </c>
      <c r="I330" s="48" t="s">
        <v>3762</v>
      </c>
      <c r="J330" s="48" t="s">
        <v>2486</v>
      </c>
      <c r="K330" s="48" t="s">
        <v>3406</v>
      </c>
      <c r="L330" s="48" t="s">
        <v>370</v>
      </c>
      <c r="M330" s="48" t="s">
        <v>3763</v>
      </c>
      <c r="N330" s="48" t="s">
        <v>3764</v>
      </c>
      <c r="O330" s="48" t="s">
        <v>152</v>
      </c>
      <c r="P330" s="48"/>
      <c r="Q330" s="48" t="s">
        <v>184</v>
      </c>
      <c r="R330" s="48" t="s">
        <v>179</v>
      </c>
      <c r="S330" s="48" t="b">
        <v>0</v>
      </c>
      <c r="T330" s="48"/>
      <c r="U330" s="181"/>
      <c r="V330" s="181">
        <v>43787</v>
      </c>
      <c r="W330" s="48" t="s">
        <v>179</v>
      </c>
      <c r="X330" s="48"/>
      <c r="Y330" s="48"/>
      <c r="Z330" s="48" t="s">
        <v>179</v>
      </c>
      <c r="AA330" s="48"/>
      <c r="AB330" s="48"/>
      <c r="AC330" s="48" t="s">
        <v>4122</v>
      </c>
      <c r="AD330" s="48">
        <v>43853</v>
      </c>
      <c r="AE330" s="48" t="s">
        <v>432</v>
      </c>
      <c r="AF330" s="48" t="s">
        <v>3840</v>
      </c>
      <c r="AG330" s="48" t="s">
        <v>2508</v>
      </c>
      <c r="AH330" s="192"/>
      <c r="AI330" s="200" t="s">
        <v>3448</v>
      </c>
      <c r="AJ330" s="167" t="str">
        <f t="shared" si="5"/>
        <v>FS</v>
      </c>
      <c r="AK330" s="115" t="b">
        <f>ISNUMBER(SEARCH("IRT",Table1[[#This Row],[Current_Status]]))</f>
        <v>0</v>
      </c>
      <c r="AL330" s="116">
        <f>YEAR(Table1[[#This Row],[Project_Initiated]])</f>
        <v>2019</v>
      </c>
      <c r="AM330" s="53">
        <v>44166</v>
      </c>
      <c r="AN330" s="53" t="str">
        <f>IF(AND(Table1[[#This Row],[Completed Date]]&gt;="07/01/2020"+0,Table1[[#This Row],[Completed Date]]&lt;="6/30/2021"+0),"FY 20-21",IF(AND(Table1[[#This Row],[Completed Date]]&gt;="07/01/2019"+0,Table1[[#This Row],[Completed Date]]&lt;="6/30/2020"+0),"FY 19-20",""))</f>
        <v/>
      </c>
      <c r="AO330" s="116" t="str">
        <f>IFERROR(FIND("R",Table1[[#This Row],[FS_Priority]]),"")</f>
        <v/>
      </c>
    </row>
    <row r="331" spans="1:41" hidden="1" x14ac:dyDescent="0.25">
      <c r="A331" s="48" t="s">
        <v>3696</v>
      </c>
      <c r="B331" s="48" t="s">
        <v>179</v>
      </c>
      <c r="C331" s="48" t="s">
        <v>3696</v>
      </c>
      <c r="D331" s="48" t="b">
        <v>0</v>
      </c>
      <c r="E331" s="48" t="s">
        <v>92</v>
      </c>
      <c r="F331" s="48" t="s">
        <v>3697</v>
      </c>
      <c r="G331" s="48" t="s">
        <v>3983</v>
      </c>
      <c r="H331" s="48" t="s">
        <v>179</v>
      </c>
      <c r="I331" s="48" t="s">
        <v>3698</v>
      </c>
      <c r="J331" s="48" t="s">
        <v>2486</v>
      </c>
      <c r="K331" s="48" t="s">
        <v>2925</v>
      </c>
      <c r="L331" s="48" t="s">
        <v>2477</v>
      </c>
      <c r="M331" s="48" t="s">
        <v>2884</v>
      </c>
      <c r="N331" s="48" t="s">
        <v>3699</v>
      </c>
      <c r="O331" s="48" t="s">
        <v>152</v>
      </c>
      <c r="P331" s="48"/>
      <c r="Q331" s="48" t="s">
        <v>206</v>
      </c>
      <c r="R331" s="48" t="s">
        <v>179</v>
      </c>
      <c r="S331" s="48" t="b">
        <v>1</v>
      </c>
      <c r="T331" s="48"/>
      <c r="U331" s="181"/>
      <c r="V331" s="181">
        <v>43796</v>
      </c>
      <c r="W331" s="48" t="s">
        <v>179</v>
      </c>
      <c r="X331" s="48"/>
      <c r="Y331" s="48"/>
      <c r="Z331" s="48" t="s">
        <v>179</v>
      </c>
      <c r="AA331" s="48"/>
      <c r="AB331" s="48"/>
      <c r="AC331" s="48" t="s">
        <v>4104</v>
      </c>
      <c r="AD331" s="48">
        <v>43938</v>
      </c>
      <c r="AE331" s="48" t="s">
        <v>432</v>
      </c>
      <c r="AF331" s="48" t="s">
        <v>3984</v>
      </c>
      <c r="AG331" s="48" t="s">
        <v>2508</v>
      </c>
      <c r="AH331" s="192"/>
      <c r="AI331" s="200" t="s">
        <v>3448</v>
      </c>
      <c r="AJ331" s="167" t="str">
        <f t="shared" si="5"/>
        <v>FS</v>
      </c>
      <c r="AK331" s="115" t="b">
        <f>ISNUMBER(SEARCH("IRT",Table1[[#This Row],[Current_Status]]))</f>
        <v>0</v>
      </c>
      <c r="AL331" s="116">
        <f>YEAR(Table1[[#This Row],[Project_Initiated]])</f>
        <v>2019</v>
      </c>
      <c r="AM331" s="53">
        <v>44166</v>
      </c>
      <c r="AN331" s="53" t="str">
        <f>IF(AND(Table1[[#This Row],[Completed Date]]&gt;="07/01/2020"+0,Table1[[#This Row],[Completed Date]]&lt;="6/30/2021"+0),"FY 20-21",IF(AND(Table1[[#This Row],[Completed Date]]&gt;="07/01/2019"+0,Table1[[#This Row],[Completed Date]]&lt;="6/30/2020"+0),"FY 19-20",""))</f>
        <v/>
      </c>
      <c r="AO331" s="116" t="str">
        <f>IFERROR(FIND("R",Table1[[#This Row],[FS_Priority]]),"")</f>
        <v/>
      </c>
    </row>
    <row r="332" spans="1:41" hidden="1" x14ac:dyDescent="0.25">
      <c r="A332" s="48" t="s">
        <v>2767</v>
      </c>
      <c r="B332" s="48" t="s">
        <v>179</v>
      </c>
      <c r="C332" s="48" t="s">
        <v>2767</v>
      </c>
      <c r="D332" s="48" t="b">
        <v>0</v>
      </c>
      <c r="E332" s="48" t="s">
        <v>92</v>
      </c>
      <c r="F332" s="48" t="s">
        <v>2768</v>
      </c>
      <c r="G332" s="48" t="s">
        <v>3506</v>
      </c>
      <c r="H332" s="48" t="s">
        <v>377</v>
      </c>
      <c r="I332" s="48" t="s">
        <v>2934</v>
      </c>
      <c r="J332" s="48" t="s">
        <v>2506</v>
      </c>
      <c r="K332" s="48" t="s">
        <v>2925</v>
      </c>
      <c r="L332" s="48" t="s">
        <v>2477</v>
      </c>
      <c r="M332" s="48" t="s">
        <v>2926</v>
      </c>
      <c r="N332" s="48" t="s">
        <v>179</v>
      </c>
      <c r="O332" s="48" t="s">
        <v>152</v>
      </c>
      <c r="P332" s="48"/>
      <c r="Q332" s="48" t="s">
        <v>153</v>
      </c>
      <c r="R332" s="48" t="s">
        <v>179</v>
      </c>
      <c r="S332" s="48" t="b">
        <v>0</v>
      </c>
      <c r="T332" s="48"/>
      <c r="U332" s="181"/>
      <c r="V332" s="181">
        <v>43543</v>
      </c>
      <c r="W332" s="48" t="s">
        <v>179</v>
      </c>
      <c r="X332" s="48"/>
      <c r="Y332" s="48"/>
      <c r="Z332" s="48" t="s">
        <v>179</v>
      </c>
      <c r="AA332" s="48"/>
      <c r="AB332" s="48"/>
      <c r="AC332" s="48" t="s">
        <v>4121</v>
      </c>
      <c r="AD332" s="48">
        <v>43753</v>
      </c>
      <c r="AE332" s="48" t="s">
        <v>432</v>
      </c>
      <c r="AF332" s="48" t="s">
        <v>3125</v>
      </c>
      <c r="AG332" s="48" t="s">
        <v>2508</v>
      </c>
      <c r="AH332" s="192"/>
      <c r="AI332" s="200" t="s">
        <v>3433</v>
      </c>
      <c r="AJ332" s="167" t="str">
        <f t="shared" si="5"/>
        <v>FS</v>
      </c>
      <c r="AK332" s="115" t="b">
        <f>ISNUMBER(SEARCH("IRT",Table1[[#This Row],[Current_Status]]))</f>
        <v>0</v>
      </c>
      <c r="AL332" s="116">
        <f>YEAR(Table1[[#This Row],[Project_Initiated]])</f>
        <v>2019</v>
      </c>
      <c r="AM332" s="53">
        <v>44166</v>
      </c>
      <c r="AN332" s="53" t="str">
        <f>IF(AND(Table1[[#This Row],[Completed Date]]&gt;="07/01/2020"+0,Table1[[#This Row],[Completed Date]]&lt;="6/30/2021"+0),"FY 20-21",IF(AND(Table1[[#This Row],[Completed Date]]&gt;="07/01/2019"+0,Table1[[#This Row],[Completed Date]]&lt;="6/30/2020"+0),"FY 19-20",""))</f>
        <v/>
      </c>
      <c r="AO332" s="116" t="str">
        <f>IFERROR(FIND("R",Table1[[#This Row],[FS_Priority]]),"")</f>
        <v/>
      </c>
    </row>
    <row r="333" spans="1:41" hidden="1" x14ac:dyDescent="0.25">
      <c r="A333" s="48" t="s">
        <v>3356</v>
      </c>
      <c r="B333" s="48" t="s">
        <v>179</v>
      </c>
      <c r="C333" s="48" t="s">
        <v>3356</v>
      </c>
      <c r="D333" s="48" t="b">
        <v>0</v>
      </c>
      <c r="E333" s="48" t="s">
        <v>2489</v>
      </c>
      <c r="F333" s="48" t="s">
        <v>3374</v>
      </c>
      <c r="G333" s="48" t="s">
        <v>3375</v>
      </c>
      <c r="H333" s="48" t="s">
        <v>383</v>
      </c>
      <c r="I333" s="48" t="s">
        <v>3376</v>
      </c>
      <c r="J333" s="48" t="s">
        <v>2492</v>
      </c>
      <c r="K333" s="48" t="s">
        <v>2964</v>
      </c>
      <c r="L333" s="48" t="s">
        <v>2477</v>
      </c>
      <c r="M333" s="48" t="s">
        <v>2896</v>
      </c>
      <c r="N333" s="48" t="s">
        <v>179</v>
      </c>
      <c r="O333" s="48" t="s">
        <v>152</v>
      </c>
      <c r="P333" s="48"/>
      <c r="Q333" s="48" t="s">
        <v>184</v>
      </c>
      <c r="R333" s="48" t="s">
        <v>179</v>
      </c>
      <c r="S333" s="48" t="b">
        <v>0</v>
      </c>
      <c r="T333" s="48"/>
      <c r="U333" s="181"/>
      <c r="V333" s="181">
        <v>43531</v>
      </c>
      <c r="W333" s="48" t="s">
        <v>179</v>
      </c>
      <c r="X333" s="48"/>
      <c r="Y333" s="48"/>
      <c r="Z333" s="48" t="s">
        <v>179</v>
      </c>
      <c r="AA333" s="48"/>
      <c r="AB333" s="48"/>
      <c r="AC333" s="48" t="s">
        <v>4048</v>
      </c>
      <c r="AD333" s="48">
        <v>43633</v>
      </c>
      <c r="AE333" s="48" t="s">
        <v>148</v>
      </c>
      <c r="AF333" s="48" t="s">
        <v>3505</v>
      </c>
      <c r="AG333" s="48" t="s">
        <v>2508</v>
      </c>
      <c r="AH333" s="192"/>
      <c r="AI333" s="200" t="s">
        <v>3439</v>
      </c>
      <c r="AJ333" s="167" t="str">
        <f t="shared" si="5"/>
        <v>FS</v>
      </c>
      <c r="AK333" s="115" t="b">
        <f>ISNUMBER(SEARCH("IRT",Table1[[#This Row],[Current_Status]]))</f>
        <v>0</v>
      </c>
      <c r="AL333" s="116">
        <f>YEAR(Table1[[#This Row],[Project_Initiated]])</f>
        <v>2019</v>
      </c>
      <c r="AM333" s="53">
        <v>44166</v>
      </c>
      <c r="AN333" s="53" t="str">
        <f>IF(AND(Table1[[#This Row],[Completed Date]]&gt;="07/01/2020"+0,Table1[[#This Row],[Completed Date]]&lt;="6/30/2021"+0),"FY 20-21",IF(AND(Table1[[#This Row],[Completed Date]]&gt;="07/01/2019"+0,Table1[[#This Row],[Completed Date]]&lt;="6/30/2020"+0),"FY 19-20",""))</f>
        <v/>
      </c>
      <c r="AO333" s="116" t="str">
        <f>IFERROR(FIND("R",Table1[[#This Row],[FS_Priority]]),"")</f>
        <v/>
      </c>
    </row>
    <row r="334" spans="1:41" hidden="1" x14ac:dyDescent="0.25">
      <c r="A334" s="48" t="s">
        <v>3357</v>
      </c>
      <c r="B334" s="48" t="s">
        <v>179</v>
      </c>
      <c r="C334" s="48" t="s">
        <v>3357</v>
      </c>
      <c r="D334" s="48" t="b">
        <v>0</v>
      </c>
      <c r="E334" s="48" t="s">
        <v>3377</v>
      </c>
      <c r="F334" s="48" t="s">
        <v>3378</v>
      </c>
      <c r="G334" s="48" t="s">
        <v>3379</v>
      </c>
      <c r="H334" s="48" t="s">
        <v>392</v>
      </c>
      <c r="I334" s="48" t="s">
        <v>179</v>
      </c>
      <c r="J334" s="48" t="s">
        <v>2492</v>
      </c>
      <c r="K334" s="48" t="s">
        <v>2971</v>
      </c>
      <c r="L334" s="48" t="s">
        <v>2568</v>
      </c>
      <c r="M334" s="48" t="s">
        <v>2972</v>
      </c>
      <c r="N334" s="48" t="s">
        <v>2932</v>
      </c>
      <c r="O334" s="48" t="s">
        <v>152</v>
      </c>
      <c r="P334" s="48"/>
      <c r="Q334" s="48" t="s">
        <v>184</v>
      </c>
      <c r="R334" s="48" t="s">
        <v>179</v>
      </c>
      <c r="S334" s="48" t="b">
        <v>0</v>
      </c>
      <c r="T334" s="48"/>
      <c r="U334" s="181"/>
      <c r="V334" s="181">
        <v>43648</v>
      </c>
      <c r="W334" s="48" t="s">
        <v>179</v>
      </c>
      <c r="X334" s="48"/>
      <c r="Y334" s="48"/>
      <c r="Z334" s="48" t="s">
        <v>179</v>
      </c>
      <c r="AA334" s="48"/>
      <c r="AB334" s="48"/>
      <c r="AC334" s="48" t="s">
        <v>4050</v>
      </c>
      <c r="AD334" s="48">
        <v>43629</v>
      </c>
      <c r="AE334" s="48" t="s">
        <v>148</v>
      </c>
      <c r="AF334" s="48" t="s">
        <v>3527</v>
      </c>
      <c r="AG334" s="48" t="s">
        <v>2508</v>
      </c>
      <c r="AH334" s="192"/>
      <c r="AI334" s="200" t="s">
        <v>3439</v>
      </c>
      <c r="AJ334" s="167" t="str">
        <f t="shared" si="5"/>
        <v>FS</v>
      </c>
      <c r="AK334" s="115" t="b">
        <f>ISNUMBER(SEARCH("IRT",Table1[[#This Row],[Current_Status]]))</f>
        <v>0</v>
      </c>
      <c r="AL334" s="116">
        <f>YEAR(Table1[[#This Row],[Project_Initiated]])</f>
        <v>2019</v>
      </c>
      <c r="AM334" s="53">
        <v>44166</v>
      </c>
      <c r="AN334" s="53" t="str">
        <f>IF(AND(Table1[[#This Row],[Completed Date]]&gt;="07/01/2020"+0,Table1[[#This Row],[Completed Date]]&lt;="6/30/2021"+0),"FY 20-21",IF(AND(Table1[[#This Row],[Completed Date]]&gt;="07/01/2019"+0,Table1[[#This Row],[Completed Date]]&lt;="6/30/2020"+0),"FY 19-20",""))</f>
        <v/>
      </c>
      <c r="AO334" s="116" t="str">
        <f>IFERROR(FIND("R",Table1[[#This Row],[FS_Priority]]),"")</f>
        <v/>
      </c>
    </row>
    <row r="335" spans="1:41" hidden="1" x14ac:dyDescent="0.25">
      <c r="A335" s="48" t="s">
        <v>3189</v>
      </c>
      <c r="B335" s="48" t="s">
        <v>179</v>
      </c>
      <c r="C335" s="48" t="s">
        <v>3189</v>
      </c>
      <c r="D335" s="48" t="b">
        <v>0</v>
      </c>
      <c r="E335" s="48" t="s">
        <v>92</v>
      </c>
      <c r="F335" s="48" t="s">
        <v>3284</v>
      </c>
      <c r="G335" s="48" t="s">
        <v>3463</v>
      </c>
      <c r="H335" s="48" t="s">
        <v>333</v>
      </c>
      <c r="I335" s="48" t="s">
        <v>3285</v>
      </c>
      <c r="J335" s="48" t="s">
        <v>2492</v>
      </c>
      <c r="K335" s="48" t="s">
        <v>2925</v>
      </c>
      <c r="L335" s="48" t="s">
        <v>2477</v>
      </c>
      <c r="M335" s="48" t="s">
        <v>3286</v>
      </c>
      <c r="N335" s="48" t="s">
        <v>179</v>
      </c>
      <c r="O335" s="48" t="s">
        <v>152</v>
      </c>
      <c r="P335" s="48"/>
      <c r="Q335" s="48" t="s">
        <v>2737</v>
      </c>
      <c r="R335" s="48" t="s">
        <v>179</v>
      </c>
      <c r="S335" s="48" t="b">
        <v>0</v>
      </c>
      <c r="T335" s="48"/>
      <c r="U335" s="181"/>
      <c r="V335" s="181">
        <v>43677</v>
      </c>
      <c r="W335" s="48" t="s">
        <v>179</v>
      </c>
      <c r="X335" s="48"/>
      <c r="Y335" s="48"/>
      <c r="Z335" s="48" t="s">
        <v>179</v>
      </c>
      <c r="AA335" s="48"/>
      <c r="AB335" s="48"/>
      <c r="AC335" s="48" t="s">
        <v>4240</v>
      </c>
      <c r="AD335" s="48"/>
      <c r="AE335" s="48" t="s">
        <v>148</v>
      </c>
      <c r="AF335" s="48" t="s">
        <v>3534</v>
      </c>
      <c r="AG335" s="48" t="s">
        <v>2508</v>
      </c>
      <c r="AH335" s="192"/>
      <c r="AI335" s="200" t="s">
        <v>3449</v>
      </c>
      <c r="AJ335" s="167" t="str">
        <f t="shared" si="5"/>
        <v>FS</v>
      </c>
      <c r="AK335" s="115" t="b">
        <f>ISNUMBER(SEARCH("IRT",Table1[[#This Row],[Current_Status]]))</f>
        <v>0</v>
      </c>
      <c r="AL335" s="116">
        <f>YEAR(Table1[[#This Row],[Project_Initiated]])</f>
        <v>2019</v>
      </c>
      <c r="AM335" s="53">
        <v>44166</v>
      </c>
      <c r="AN335" s="53" t="str">
        <f>IF(AND(Table1[[#This Row],[Completed Date]]&gt;="07/01/2020"+0,Table1[[#This Row],[Completed Date]]&lt;="6/30/2021"+0),"FY 20-21",IF(AND(Table1[[#This Row],[Completed Date]]&gt;="07/01/2019"+0,Table1[[#This Row],[Completed Date]]&lt;="6/30/2020"+0),"FY 19-20",""))</f>
        <v/>
      </c>
      <c r="AO335" s="116">
        <f>IFERROR(FIND("R",Table1[[#This Row],[FS_Priority]]),"")</f>
        <v>1</v>
      </c>
    </row>
    <row r="336" spans="1:41" hidden="1" x14ac:dyDescent="0.25">
      <c r="A336" s="48" t="s">
        <v>3809</v>
      </c>
      <c r="B336" s="48" t="s">
        <v>179</v>
      </c>
      <c r="C336" s="48" t="s">
        <v>3809</v>
      </c>
      <c r="D336" s="48" t="b">
        <v>0</v>
      </c>
      <c r="E336" s="48" t="s">
        <v>3399</v>
      </c>
      <c r="F336" s="48" t="s">
        <v>3845</v>
      </c>
      <c r="G336" s="48" t="s">
        <v>3846</v>
      </c>
      <c r="H336" s="48" t="s">
        <v>179</v>
      </c>
      <c r="I336" s="48" t="s">
        <v>179</v>
      </c>
      <c r="J336" s="48" t="s">
        <v>2492</v>
      </c>
      <c r="K336" s="48" t="s">
        <v>3010</v>
      </c>
      <c r="L336" s="48" t="s">
        <v>373</v>
      </c>
      <c r="M336" s="48" t="s">
        <v>3844</v>
      </c>
      <c r="N336" s="48" t="s">
        <v>179</v>
      </c>
      <c r="O336" s="48" t="s">
        <v>152</v>
      </c>
      <c r="P336" s="48"/>
      <c r="Q336" s="48" t="s">
        <v>2736</v>
      </c>
      <c r="R336" s="48" t="s">
        <v>2737</v>
      </c>
      <c r="S336" s="48" t="b">
        <v>0</v>
      </c>
      <c r="T336" s="48"/>
      <c r="U336" s="181"/>
      <c r="V336" s="181">
        <v>43762</v>
      </c>
      <c r="W336" s="48" t="s">
        <v>179</v>
      </c>
      <c r="X336" s="48"/>
      <c r="Y336" s="48"/>
      <c r="Z336" s="48" t="s">
        <v>179</v>
      </c>
      <c r="AA336" s="48"/>
      <c r="AB336" s="48"/>
      <c r="AC336" s="48" t="s">
        <v>4240</v>
      </c>
      <c r="AD336" s="48"/>
      <c r="AE336" s="48" t="s">
        <v>148</v>
      </c>
      <c r="AF336" s="48" t="s">
        <v>179</v>
      </c>
      <c r="AG336" s="48" t="s">
        <v>179</v>
      </c>
      <c r="AH336" s="192"/>
      <c r="AI336" s="200" t="s">
        <v>3449</v>
      </c>
      <c r="AJ336" s="167" t="str">
        <f t="shared" si="5"/>
        <v>FS</v>
      </c>
      <c r="AK336" s="115" t="b">
        <f>ISNUMBER(SEARCH("IRT",Table1[[#This Row],[Current_Status]]))</f>
        <v>0</v>
      </c>
      <c r="AL336" s="116">
        <f>YEAR(Table1[[#This Row],[Project_Initiated]])</f>
        <v>2019</v>
      </c>
      <c r="AM336" s="53">
        <v>44166</v>
      </c>
      <c r="AN336" s="53" t="str">
        <f>IF(AND(Table1[[#This Row],[Completed Date]]&gt;="07/01/2020"+0,Table1[[#This Row],[Completed Date]]&lt;="6/30/2021"+0),"FY 20-21",IF(AND(Table1[[#This Row],[Completed Date]]&gt;="07/01/2019"+0,Table1[[#This Row],[Completed Date]]&lt;="6/30/2020"+0),"FY 19-20",""))</f>
        <v/>
      </c>
      <c r="AO336" s="116">
        <f>IFERROR(FIND("R",Table1[[#This Row],[FS_Priority]]),"")</f>
        <v>1</v>
      </c>
    </row>
    <row r="337" spans="1:41" hidden="1" x14ac:dyDescent="0.25">
      <c r="A337" s="48" t="s">
        <v>3644</v>
      </c>
      <c r="B337" s="48" t="s">
        <v>179</v>
      </c>
      <c r="C337" s="48" t="s">
        <v>3644</v>
      </c>
      <c r="D337" s="48" t="b">
        <v>0</v>
      </c>
      <c r="E337" s="48" t="s">
        <v>86</v>
      </c>
      <c r="F337" s="48" t="s">
        <v>3645</v>
      </c>
      <c r="G337" s="48" t="s">
        <v>3857</v>
      </c>
      <c r="H337" s="48" t="s">
        <v>179</v>
      </c>
      <c r="I337" s="48" t="s">
        <v>3600</v>
      </c>
      <c r="J337" s="48" t="s">
        <v>2492</v>
      </c>
      <c r="K337" s="48" t="s">
        <v>4024</v>
      </c>
      <c r="L337" s="48" t="s">
        <v>257</v>
      </c>
      <c r="M337" s="48" t="s">
        <v>2901</v>
      </c>
      <c r="N337" s="48" t="s">
        <v>179</v>
      </c>
      <c r="O337" s="48" t="s">
        <v>152</v>
      </c>
      <c r="P337" s="48"/>
      <c r="Q337" s="48" t="s">
        <v>2736</v>
      </c>
      <c r="R337" s="48" t="s">
        <v>2812</v>
      </c>
      <c r="S337" s="48" t="b">
        <v>0</v>
      </c>
      <c r="T337" s="48"/>
      <c r="U337" s="181"/>
      <c r="V337" s="181">
        <v>43776</v>
      </c>
      <c r="W337" s="48" t="s">
        <v>179</v>
      </c>
      <c r="X337" s="48"/>
      <c r="Y337" s="48"/>
      <c r="Z337" s="48" t="s">
        <v>179</v>
      </c>
      <c r="AA337" s="48"/>
      <c r="AB337" s="48"/>
      <c r="AC337" s="48" t="s">
        <v>4241</v>
      </c>
      <c r="AD337" s="48">
        <v>43850</v>
      </c>
      <c r="AE337" s="48" t="s">
        <v>148</v>
      </c>
      <c r="AF337" s="48" t="s">
        <v>3858</v>
      </c>
      <c r="AG337" s="48" t="s">
        <v>2508</v>
      </c>
      <c r="AH337" s="192"/>
      <c r="AI337" s="200" t="s">
        <v>3449</v>
      </c>
      <c r="AJ337" s="167" t="str">
        <f t="shared" si="5"/>
        <v>FS</v>
      </c>
      <c r="AK337" s="115" t="b">
        <f>ISNUMBER(SEARCH("IRT",Table1[[#This Row],[Current_Status]]))</f>
        <v>0</v>
      </c>
      <c r="AL337" s="116">
        <f>YEAR(Table1[[#This Row],[Project_Initiated]])</f>
        <v>2019</v>
      </c>
      <c r="AM337" s="53">
        <v>44166</v>
      </c>
      <c r="AN337" s="53" t="str">
        <f>IF(AND(Table1[[#This Row],[Completed Date]]&gt;="07/01/2020"+0,Table1[[#This Row],[Completed Date]]&lt;="6/30/2021"+0),"FY 20-21",IF(AND(Table1[[#This Row],[Completed Date]]&gt;="07/01/2019"+0,Table1[[#This Row],[Completed Date]]&lt;="6/30/2020"+0),"FY 19-20",""))</f>
        <v/>
      </c>
      <c r="AO337" s="116">
        <f>IFERROR(FIND("R",Table1[[#This Row],[FS_Priority]]),"")</f>
        <v>1</v>
      </c>
    </row>
    <row r="338" spans="1:41" hidden="1" x14ac:dyDescent="0.25">
      <c r="A338" s="48" t="s">
        <v>3585</v>
      </c>
      <c r="B338" s="48" t="s">
        <v>179</v>
      </c>
      <c r="C338" s="48" t="s">
        <v>3585</v>
      </c>
      <c r="D338" s="48" t="b">
        <v>0</v>
      </c>
      <c r="E338" s="48" t="s">
        <v>43</v>
      </c>
      <c r="F338" s="48" t="s">
        <v>3586</v>
      </c>
      <c r="G338" s="48" t="s">
        <v>4022</v>
      </c>
      <c r="H338" s="48" t="s">
        <v>179</v>
      </c>
      <c r="I338" s="48" t="s">
        <v>3030</v>
      </c>
      <c r="J338" s="48" t="s">
        <v>2492</v>
      </c>
      <c r="K338" s="48" t="s">
        <v>2868</v>
      </c>
      <c r="L338" s="48" t="s">
        <v>2477</v>
      </c>
      <c r="M338" s="48" t="s">
        <v>2872</v>
      </c>
      <c r="N338" s="48" t="s">
        <v>179</v>
      </c>
      <c r="O338" s="48" t="s">
        <v>152</v>
      </c>
      <c r="P338" s="48"/>
      <c r="Q338" s="48" t="s">
        <v>2736</v>
      </c>
      <c r="R338" s="48" t="s">
        <v>2736</v>
      </c>
      <c r="S338" s="48" t="b">
        <v>0</v>
      </c>
      <c r="T338" s="48"/>
      <c r="U338" s="181"/>
      <c r="V338" s="181">
        <v>43774</v>
      </c>
      <c r="W338" s="48" t="s">
        <v>179</v>
      </c>
      <c r="X338" s="48"/>
      <c r="Y338" s="48"/>
      <c r="Z338" s="48" t="s">
        <v>179</v>
      </c>
      <c r="AA338" s="48"/>
      <c r="AB338" s="48"/>
      <c r="AC338" s="48" t="s">
        <v>4242</v>
      </c>
      <c r="AD338" s="48"/>
      <c r="AE338" s="48" t="s">
        <v>148</v>
      </c>
      <c r="AF338" s="48" t="s">
        <v>4023</v>
      </c>
      <c r="AG338" s="48" t="s">
        <v>179</v>
      </c>
      <c r="AH338" s="192"/>
      <c r="AI338" s="200" t="s">
        <v>3449</v>
      </c>
      <c r="AJ338" s="167" t="str">
        <f t="shared" si="5"/>
        <v>FS</v>
      </c>
      <c r="AK338" s="115" t="b">
        <f>ISNUMBER(SEARCH("IRT",Table1[[#This Row],[Current_Status]]))</f>
        <v>0</v>
      </c>
      <c r="AL338" s="116">
        <f>YEAR(Table1[[#This Row],[Project_Initiated]])</f>
        <v>2019</v>
      </c>
      <c r="AM338" s="53">
        <v>44166</v>
      </c>
      <c r="AN338" s="53" t="str">
        <f>IF(AND(Table1[[#This Row],[Completed Date]]&gt;="07/01/2020"+0,Table1[[#This Row],[Completed Date]]&lt;="6/30/2021"+0),"FY 20-21",IF(AND(Table1[[#This Row],[Completed Date]]&gt;="07/01/2019"+0,Table1[[#This Row],[Completed Date]]&lt;="6/30/2020"+0),"FY 19-20",""))</f>
        <v/>
      </c>
      <c r="AO338" s="116">
        <f>IFERROR(FIND("R",Table1[[#This Row],[FS_Priority]]),"")</f>
        <v>1</v>
      </c>
    </row>
    <row r="339" spans="1:41" hidden="1" x14ac:dyDescent="0.25">
      <c r="A339" s="48" t="s">
        <v>4211</v>
      </c>
      <c r="B339" s="48" t="s">
        <v>179</v>
      </c>
      <c r="C339" s="48" t="s">
        <v>4211</v>
      </c>
      <c r="D339" s="48" t="b">
        <v>0</v>
      </c>
      <c r="E339" s="48" t="s">
        <v>118</v>
      </c>
      <c r="F339" s="48" t="s">
        <v>4243</v>
      </c>
      <c r="G339" s="48" t="s">
        <v>4244</v>
      </c>
      <c r="H339" s="48" t="s">
        <v>409</v>
      </c>
      <c r="I339" s="48" t="s">
        <v>4245</v>
      </c>
      <c r="J339" s="48" t="s">
        <v>2492</v>
      </c>
      <c r="K339" s="48" t="s">
        <v>3406</v>
      </c>
      <c r="L339" s="48" t="s">
        <v>370</v>
      </c>
      <c r="M339" s="48" t="s">
        <v>3003</v>
      </c>
      <c r="N339" s="48" t="s">
        <v>179</v>
      </c>
      <c r="O339" s="48" t="s">
        <v>3085</v>
      </c>
      <c r="P339" s="48"/>
      <c r="Q339" s="48" t="s">
        <v>200</v>
      </c>
      <c r="R339" s="48" t="s">
        <v>2737</v>
      </c>
      <c r="S339" s="48" t="b">
        <v>0</v>
      </c>
      <c r="T339" s="48"/>
      <c r="U339" s="181"/>
      <c r="V339" s="181">
        <v>43602</v>
      </c>
      <c r="W339" s="48" t="s">
        <v>179</v>
      </c>
      <c r="X339" s="48"/>
      <c r="Y339" s="48"/>
      <c r="Z339" s="48" t="s">
        <v>179</v>
      </c>
      <c r="AA339" s="48"/>
      <c r="AB339" s="48"/>
      <c r="AC339" s="48" t="s">
        <v>179</v>
      </c>
      <c r="AD339" s="48"/>
      <c r="AE339" s="48" t="s">
        <v>4246</v>
      </c>
      <c r="AF339" s="48" t="s">
        <v>179</v>
      </c>
      <c r="AG339" s="48" t="s">
        <v>179</v>
      </c>
      <c r="AH339" s="192"/>
      <c r="AI339" s="200" t="s">
        <v>3449</v>
      </c>
      <c r="AJ339" s="167" t="str">
        <f t="shared" si="5"/>
        <v>FS</v>
      </c>
      <c r="AK339" s="115" t="b">
        <f>ISNUMBER(SEARCH("IRT",Table1[[#This Row],[Current_Status]]))</f>
        <v>0</v>
      </c>
      <c r="AL339" s="116">
        <f>YEAR(Table1[[#This Row],[Project_Initiated]])</f>
        <v>2019</v>
      </c>
      <c r="AM339" s="53">
        <v>44166</v>
      </c>
      <c r="AN339" s="53" t="str">
        <f>IF(AND(Table1[[#This Row],[Completed Date]]&gt;="07/01/2020"+0,Table1[[#This Row],[Completed Date]]&lt;="6/30/2021"+0),"FY 20-21",IF(AND(Table1[[#This Row],[Completed Date]]&gt;="07/01/2019"+0,Table1[[#This Row],[Completed Date]]&lt;="6/30/2020"+0),"FY 19-20",""))</f>
        <v/>
      </c>
      <c r="AO339" s="116" t="str">
        <f>IFERROR(FIND("R",Table1[[#This Row],[FS_Priority]]),"")</f>
        <v/>
      </c>
    </row>
    <row r="340" spans="1:41" hidden="1" x14ac:dyDescent="0.25">
      <c r="A340" s="48" t="s">
        <v>3604</v>
      </c>
      <c r="B340" s="48" t="s">
        <v>179</v>
      </c>
      <c r="C340" s="48" t="s">
        <v>3604</v>
      </c>
      <c r="D340" s="48" t="b">
        <v>0</v>
      </c>
      <c r="E340" s="48" t="s">
        <v>86</v>
      </c>
      <c r="F340" s="48" t="s">
        <v>3605</v>
      </c>
      <c r="G340" s="48" t="s">
        <v>3784</v>
      </c>
      <c r="H340" s="48" t="s">
        <v>179</v>
      </c>
      <c r="I340" s="48" t="s">
        <v>3600</v>
      </c>
      <c r="J340" s="48" t="s">
        <v>2492</v>
      </c>
      <c r="K340" s="48" t="s">
        <v>4024</v>
      </c>
      <c r="L340" s="48" t="s">
        <v>257</v>
      </c>
      <c r="M340" s="48" t="s">
        <v>2901</v>
      </c>
      <c r="N340" s="48" t="s">
        <v>179</v>
      </c>
      <c r="O340" s="48" t="s">
        <v>152</v>
      </c>
      <c r="P340" s="48"/>
      <c r="Q340" s="48" t="s">
        <v>203</v>
      </c>
      <c r="R340" s="48" t="s">
        <v>184</v>
      </c>
      <c r="S340" s="48" t="b">
        <v>0</v>
      </c>
      <c r="T340" s="48"/>
      <c r="U340" s="181"/>
      <c r="V340" s="181">
        <v>43788</v>
      </c>
      <c r="W340" s="48" t="s">
        <v>179</v>
      </c>
      <c r="X340" s="48"/>
      <c r="Y340" s="48"/>
      <c r="Z340" s="48" t="s">
        <v>179</v>
      </c>
      <c r="AA340" s="48"/>
      <c r="AB340" s="48"/>
      <c r="AC340" s="48" t="s">
        <v>4247</v>
      </c>
      <c r="AD340" s="48">
        <v>43790</v>
      </c>
      <c r="AE340" s="48" t="s">
        <v>148</v>
      </c>
      <c r="AF340" s="48" t="s">
        <v>3785</v>
      </c>
      <c r="AG340" s="48" t="s">
        <v>2508</v>
      </c>
      <c r="AH340" s="192"/>
      <c r="AI340" s="200" t="s">
        <v>3449</v>
      </c>
      <c r="AJ340" s="167" t="str">
        <f t="shared" si="5"/>
        <v>FS</v>
      </c>
      <c r="AK340" s="115" t="b">
        <f>ISNUMBER(SEARCH("IRT",Table1[[#This Row],[Current_Status]]))</f>
        <v>0</v>
      </c>
      <c r="AL340" s="116">
        <f>YEAR(Table1[[#This Row],[Project_Initiated]])</f>
        <v>2019</v>
      </c>
      <c r="AM340" s="53">
        <v>44166</v>
      </c>
      <c r="AN340" s="53" t="str">
        <f>IF(AND(Table1[[#This Row],[Completed Date]]&gt;="07/01/2020"+0,Table1[[#This Row],[Completed Date]]&lt;="6/30/2021"+0),"FY 20-21",IF(AND(Table1[[#This Row],[Completed Date]]&gt;="07/01/2019"+0,Table1[[#This Row],[Completed Date]]&lt;="6/30/2020"+0),"FY 19-20",""))</f>
        <v/>
      </c>
      <c r="AO340" s="116" t="str">
        <f>IFERROR(FIND("R",Table1[[#This Row],[FS_Priority]]),"")</f>
        <v/>
      </c>
    </row>
    <row r="341" spans="1:41" hidden="1" x14ac:dyDescent="0.25">
      <c r="A341" s="48" t="s">
        <v>3687</v>
      </c>
      <c r="B341" s="48" t="s">
        <v>179</v>
      </c>
      <c r="C341" s="48" t="s">
        <v>3687</v>
      </c>
      <c r="D341" s="48" t="b">
        <v>0</v>
      </c>
      <c r="E341" s="48" t="s">
        <v>92</v>
      </c>
      <c r="F341" s="48" t="s">
        <v>3688</v>
      </c>
      <c r="G341" s="48" t="s">
        <v>179</v>
      </c>
      <c r="H341" s="48" t="s">
        <v>179</v>
      </c>
      <c r="I341" s="48" t="s">
        <v>3689</v>
      </c>
      <c r="J341" s="48" t="s">
        <v>2492</v>
      </c>
      <c r="K341" s="48" t="s">
        <v>2925</v>
      </c>
      <c r="L341" s="48" t="s">
        <v>2477</v>
      </c>
      <c r="M341" s="48" t="s">
        <v>2946</v>
      </c>
      <c r="N341" s="48" t="s">
        <v>2875</v>
      </c>
      <c r="O341" s="48" t="s">
        <v>152</v>
      </c>
      <c r="P341" s="48"/>
      <c r="Q341" s="48" t="s">
        <v>204</v>
      </c>
      <c r="R341" s="48" t="s">
        <v>203</v>
      </c>
      <c r="S341" s="48" t="b">
        <v>0</v>
      </c>
      <c r="T341" s="48"/>
      <c r="U341" s="181"/>
      <c r="V341" s="181">
        <v>43796</v>
      </c>
      <c r="W341" s="48" t="s">
        <v>179</v>
      </c>
      <c r="X341" s="48"/>
      <c r="Y341" s="48"/>
      <c r="Z341" s="48" t="s">
        <v>179</v>
      </c>
      <c r="AA341" s="48"/>
      <c r="AB341" s="48"/>
      <c r="AC341" s="48" t="s">
        <v>4248</v>
      </c>
      <c r="AD341" s="48"/>
      <c r="AE341" s="48" t="s">
        <v>148</v>
      </c>
      <c r="AF341" s="48" t="s">
        <v>3783</v>
      </c>
      <c r="AG341" s="48" t="s">
        <v>179</v>
      </c>
      <c r="AH341" s="192"/>
      <c r="AI341" s="200" t="s">
        <v>3449</v>
      </c>
      <c r="AJ341" s="167" t="str">
        <f t="shared" si="5"/>
        <v>FS</v>
      </c>
      <c r="AK341" s="115" t="b">
        <f>ISNUMBER(SEARCH("IRT",Table1[[#This Row],[Current_Status]]))</f>
        <v>0</v>
      </c>
      <c r="AL341" s="116">
        <f>YEAR(Table1[[#This Row],[Project_Initiated]])</f>
        <v>2019</v>
      </c>
      <c r="AM341" s="53">
        <v>44166</v>
      </c>
      <c r="AN341" s="53" t="str">
        <f>IF(AND(Table1[[#This Row],[Completed Date]]&gt;="07/01/2020"+0,Table1[[#This Row],[Completed Date]]&lt;="6/30/2021"+0),"FY 20-21",IF(AND(Table1[[#This Row],[Completed Date]]&gt;="07/01/2019"+0,Table1[[#This Row],[Completed Date]]&lt;="6/30/2020"+0),"FY 19-20",""))</f>
        <v/>
      </c>
      <c r="AO341" s="116" t="str">
        <f>IFERROR(FIND("R",Table1[[#This Row],[FS_Priority]]),"")</f>
        <v/>
      </c>
    </row>
    <row r="342" spans="1:41" hidden="1" x14ac:dyDescent="0.25">
      <c r="A342" s="48" t="s">
        <v>4212</v>
      </c>
      <c r="B342" s="48" t="s">
        <v>179</v>
      </c>
      <c r="C342" s="48" t="s">
        <v>4212</v>
      </c>
      <c r="D342" s="48" t="b">
        <v>0</v>
      </c>
      <c r="E342" s="48" t="s">
        <v>43</v>
      </c>
      <c r="F342" s="48" t="s">
        <v>4249</v>
      </c>
      <c r="G342" s="48" t="s">
        <v>4250</v>
      </c>
      <c r="H342" s="48" t="s">
        <v>246</v>
      </c>
      <c r="I342" s="48" t="s">
        <v>4251</v>
      </c>
      <c r="J342" s="48" t="s">
        <v>2492</v>
      </c>
      <c r="K342" s="48" t="s">
        <v>2868</v>
      </c>
      <c r="L342" s="48" t="s">
        <v>2477</v>
      </c>
      <c r="M342" s="48" t="s">
        <v>2869</v>
      </c>
      <c r="N342" s="48" t="s">
        <v>179</v>
      </c>
      <c r="O342" s="48" t="s">
        <v>3085</v>
      </c>
      <c r="P342" s="48"/>
      <c r="Q342" s="48" t="s">
        <v>184</v>
      </c>
      <c r="R342" s="48" t="s">
        <v>179</v>
      </c>
      <c r="S342" s="48" t="b">
        <v>0</v>
      </c>
      <c r="T342" s="48"/>
      <c r="U342" s="181"/>
      <c r="V342" s="181">
        <v>43810</v>
      </c>
      <c r="W342" s="48" t="s">
        <v>179</v>
      </c>
      <c r="X342" s="48"/>
      <c r="Y342" s="48"/>
      <c r="Z342" s="48" t="s">
        <v>179</v>
      </c>
      <c r="AA342" s="48"/>
      <c r="AB342" s="48"/>
      <c r="AC342" s="48" t="s">
        <v>179</v>
      </c>
      <c r="AD342" s="48"/>
      <c r="AE342" s="48" t="s">
        <v>4246</v>
      </c>
      <c r="AF342" s="48" t="s">
        <v>179</v>
      </c>
      <c r="AG342" s="48" t="s">
        <v>179</v>
      </c>
      <c r="AH342" s="192"/>
      <c r="AI342" s="200" t="s">
        <v>3449</v>
      </c>
      <c r="AJ342" s="167" t="str">
        <f t="shared" si="5"/>
        <v>FS</v>
      </c>
      <c r="AK342" s="115" t="b">
        <f>ISNUMBER(SEARCH("IRT",Table1[[#This Row],[Current_Status]]))</f>
        <v>0</v>
      </c>
      <c r="AL342" s="116">
        <f>YEAR(Table1[[#This Row],[Project_Initiated]])</f>
        <v>2019</v>
      </c>
      <c r="AM342" s="53">
        <v>44166</v>
      </c>
      <c r="AN342" s="53" t="str">
        <f>IF(AND(Table1[[#This Row],[Completed Date]]&gt;="07/01/2020"+0,Table1[[#This Row],[Completed Date]]&lt;="6/30/2021"+0),"FY 20-21",IF(AND(Table1[[#This Row],[Completed Date]]&gt;="07/01/2019"+0,Table1[[#This Row],[Completed Date]]&lt;="6/30/2020"+0),"FY 19-20",""))</f>
        <v/>
      </c>
      <c r="AO342" s="116" t="str">
        <f>IFERROR(FIND("R",Table1[[#This Row],[FS_Priority]]),"")</f>
        <v/>
      </c>
    </row>
    <row r="343" spans="1:41" hidden="1" x14ac:dyDescent="0.25">
      <c r="A343" s="48" t="s">
        <v>4213</v>
      </c>
      <c r="B343" s="48" t="s">
        <v>179</v>
      </c>
      <c r="C343" s="48" t="s">
        <v>4213</v>
      </c>
      <c r="D343" s="48" t="b">
        <v>0</v>
      </c>
      <c r="E343" s="48" t="s">
        <v>86</v>
      </c>
      <c r="F343" s="48" t="s">
        <v>4252</v>
      </c>
      <c r="G343" s="48" t="s">
        <v>4253</v>
      </c>
      <c r="H343" s="48" t="s">
        <v>147</v>
      </c>
      <c r="I343" s="48" t="s">
        <v>4254</v>
      </c>
      <c r="J343" s="48" t="s">
        <v>2492</v>
      </c>
      <c r="K343" s="48" t="s">
        <v>4024</v>
      </c>
      <c r="L343" s="48" t="s">
        <v>257</v>
      </c>
      <c r="M343" s="48" t="s">
        <v>4255</v>
      </c>
      <c r="N343" s="48" t="s">
        <v>179</v>
      </c>
      <c r="O343" s="48" t="s">
        <v>3085</v>
      </c>
      <c r="P343" s="48"/>
      <c r="Q343" s="48" t="s">
        <v>153</v>
      </c>
      <c r="R343" s="48" t="s">
        <v>179</v>
      </c>
      <c r="S343" s="48" t="b">
        <v>0</v>
      </c>
      <c r="T343" s="48"/>
      <c r="U343" s="181"/>
      <c r="V343" s="181">
        <v>43832</v>
      </c>
      <c r="W343" s="48" t="s">
        <v>179</v>
      </c>
      <c r="X343" s="48"/>
      <c r="Y343" s="48"/>
      <c r="Z343" s="48" t="s">
        <v>179</v>
      </c>
      <c r="AA343" s="48"/>
      <c r="AB343" s="48"/>
      <c r="AC343" s="48" t="s">
        <v>179</v>
      </c>
      <c r="AD343" s="48"/>
      <c r="AE343" s="48" t="s">
        <v>4246</v>
      </c>
      <c r="AF343" s="48" t="s">
        <v>179</v>
      </c>
      <c r="AG343" s="48" t="s">
        <v>179</v>
      </c>
      <c r="AH343" s="192"/>
      <c r="AI343" s="200" t="s">
        <v>3449</v>
      </c>
      <c r="AJ343" s="167" t="str">
        <f t="shared" si="5"/>
        <v>FS</v>
      </c>
      <c r="AK343" s="115" t="b">
        <f>ISNUMBER(SEARCH("IRT",Table1[[#This Row],[Current_Status]]))</f>
        <v>0</v>
      </c>
      <c r="AL343" s="116">
        <f>YEAR(Table1[[#This Row],[Project_Initiated]])</f>
        <v>2020</v>
      </c>
      <c r="AM343" s="53">
        <v>44166</v>
      </c>
      <c r="AN343" s="53" t="str">
        <f>IF(AND(Table1[[#This Row],[Completed Date]]&gt;="07/01/2020"+0,Table1[[#This Row],[Completed Date]]&lt;="6/30/2021"+0),"FY 20-21",IF(AND(Table1[[#This Row],[Completed Date]]&gt;="07/01/2019"+0,Table1[[#This Row],[Completed Date]]&lt;="6/30/2020"+0),"FY 19-20",""))</f>
        <v/>
      </c>
      <c r="AO343" s="116" t="str">
        <f>IFERROR(FIND("R",Table1[[#This Row],[FS_Priority]]),"")</f>
        <v/>
      </c>
    </row>
    <row r="344" spans="1:41" hidden="1" x14ac:dyDescent="0.25">
      <c r="A344" s="48" t="s">
        <v>4214</v>
      </c>
      <c r="B344" s="48" t="s">
        <v>179</v>
      </c>
      <c r="C344" s="48" t="s">
        <v>4214</v>
      </c>
      <c r="D344" s="48" t="b">
        <v>0</v>
      </c>
      <c r="E344" s="48" t="s">
        <v>86</v>
      </c>
      <c r="F344" s="48" t="s">
        <v>4256</v>
      </c>
      <c r="G344" s="48" t="s">
        <v>4257</v>
      </c>
      <c r="H344" s="48" t="s">
        <v>147</v>
      </c>
      <c r="I344" s="48" t="s">
        <v>2970</v>
      </c>
      <c r="J344" s="48" t="s">
        <v>2492</v>
      </c>
      <c r="K344" s="48" t="s">
        <v>4024</v>
      </c>
      <c r="L344" s="48" t="s">
        <v>257</v>
      </c>
      <c r="M344" s="48" t="s">
        <v>2901</v>
      </c>
      <c r="N344" s="48" t="s">
        <v>179</v>
      </c>
      <c r="O344" s="48" t="s">
        <v>3085</v>
      </c>
      <c r="P344" s="48"/>
      <c r="Q344" s="48" t="s">
        <v>200</v>
      </c>
      <c r="R344" s="48" t="s">
        <v>179</v>
      </c>
      <c r="S344" s="48" t="b">
        <v>0</v>
      </c>
      <c r="T344" s="48"/>
      <c r="U344" s="181"/>
      <c r="V344" s="181">
        <v>43844</v>
      </c>
      <c r="W344" s="48" t="s">
        <v>179</v>
      </c>
      <c r="X344" s="48"/>
      <c r="Y344" s="48"/>
      <c r="Z344" s="48" t="s">
        <v>179</v>
      </c>
      <c r="AA344" s="48"/>
      <c r="AB344" s="48"/>
      <c r="AC344" s="48" t="s">
        <v>179</v>
      </c>
      <c r="AD344" s="48"/>
      <c r="AE344" s="48" t="s">
        <v>4246</v>
      </c>
      <c r="AF344" s="48" t="s">
        <v>179</v>
      </c>
      <c r="AG344" s="48" t="s">
        <v>179</v>
      </c>
      <c r="AH344" s="192"/>
      <c r="AI344" s="200" t="s">
        <v>3449</v>
      </c>
      <c r="AJ344" s="167" t="str">
        <f t="shared" si="5"/>
        <v>FS</v>
      </c>
      <c r="AK344" s="115" t="b">
        <f>ISNUMBER(SEARCH("IRT",Table1[[#This Row],[Current_Status]]))</f>
        <v>0</v>
      </c>
      <c r="AL344" s="116">
        <f>YEAR(Table1[[#This Row],[Project_Initiated]])</f>
        <v>2020</v>
      </c>
      <c r="AM344" s="53">
        <v>44166</v>
      </c>
      <c r="AN344" s="53" t="str">
        <f>IF(AND(Table1[[#This Row],[Completed Date]]&gt;="07/01/2020"+0,Table1[[#This Row],[Completed Date]]&lt;="6/30/2021"+0),"FY 20-21",IF(AND(Table1[[#This Row],[Completed Date]]&gt;="07/01/2019"+0,Table1[[#This Row],[Completed Date]]&lt;="6/30/2020"+0),"FY 19-20",""))</f>
        <v/>
      </c>
      <c r="AO344" s="116" t="str">
        <f>IFERROR(FIND("R",Table1[[#This Row],[FS_Priority]]),"")</f>
        <v/>
      </c>
    </row>
    <row r="345" spans="1:41" hidden="1" x14ac:dyDescent="0.25">
      <c r="A345" s="48" t="s">
        <v>4215</v>
      </c>
      <c r="B345" s="48" t="s">
        <v>179</v>
      </c>
      <c r="C345" s="48" t="s">
        <v>4215</v>
      </c>
      <c r="D345" s="48" t="b">
        <v>0</v>
      </c>
      <c r="E345" s="48" t="s">
        <v>92</v>
      </c>
      <c r="F345" s="48" t="s">
        <v>4258</v>
      </c>
      <c r="G345" s="48" t="s">
        <v>4259</v>
      </c>
      <c r="H345" s="48" t="s">
        <v>409</v>
      </c>
      <c r="I345" s="48" t="s">
        <v>2939</v>
      </c>
      <c r="J345" s="48" t="s">
        <v>2492</v>
      </c>
      <c r="K345" s="48" t="s">
        <v>2925</v>
      </c>
      <c r="L345" s="48" t="s">
        <v>2477</v>
      </c>
      <c r="M345" s="48" t="s">
        <v>2884</v>
      </c>
      <c r="N345" s="48" t="s">
        <v>179</v>
      </c>
      <c r="O345" s="48" t="s">
        <v>3085</v>
      </c>
      <c r="P345" s="48"/>
      <c r="Q345" s="48" t="s">
        <v>203</v>
      </c>
      <c r="R345" s="48" t="s">
        <v>179</v>
      </c>
      <c r="S345" s="48" t="b">
        <v>0</v>
      </c>
      <c r="T345" s="48"/>
      <c r="U345" s="181"/>
      <c r="V345" s="181">
        <v>43789</v>
      </c>
      <c r="W345" s="48" t="s">
        <v>179</v>
      </c>
      <c r="X345" s="48"/>
      <c r="Y345" s="48"/>
      <c r="Z345" s="48" t="s">
        <v>179</v>
      </c>
      <c r="AA345" s="48"/>
      <c r="AB345" s="48"/>
      <c r="AC345" s="48" t="s">
        <v>179</v>
      </c>
      <c r="AD345" s="48"/>
      <c r="AE345" s="48" t="s">
        <v>4246</v>
      </c>
      <c r="AF345" s="48" t="s">
        <v>179</v>
      </c>
      <c r="AG345" s="48" t="s">
        <v>179</v>
      </c>
      <c r="AH345" s="192"/>
      <c r="AI345" s="200" t="s">
        <v>3449</v>
      </c>
      <c r="AJ345" s="167" t="str">
        <f t="shared" si="5"/>
        <v>FS</v>
      </c>
      <c r="AK345" s="115" t="b">
        <f>ISNUMBER(SEARCH("IRT",Table1[[#This Row],[Current_Status]]))</f>
        <v>0</v>
      </c>
      <c r="AL345" s="116">
        <f>YEAR(Table1[[#This Row],[Project_Initiated]])</f>
        <v>2019</v>
      </c>
      <c r="AM345" s="53">
        <v>44166</v>
      </c>
      <c r="AN345" s="53" t="str">
        <f>IF(AND(Table1[[#This Row],[Completed Date]]&gt;="07/01/2020"+0,Table1[[#This Row],[Completed Date]]&lt;="6/30/2021"+0),"FY 20-21",IF(AND(Table1[[#This Row],[Completed Date]]&gt;="07/01/2019"+0,Table1[[#This Row],[Completed Date]]&lt;="6/30/2020"+0),"FY 19-20",""))</f>
        <v/>
      </c>
      <c r="AO345" s="116" t="str">
        <f>IFERROR(FIND("R",Table1[[#This Row],[FS_Priority]]),"")</f>
        <v/>
      </c>
    </row>
    <row r="346" spans="1:41" hidden="1" x14ac:dyDescent="0.25">
      <c r="A346" s="48" t="s">
        <v>4216</v>
      </c>
      <c r="B346" s="48" t="s">
        <v>179</v>
      </c>
      <c r="C346" s="48" t="s">
        <v>4216</v>
      </c>
      <c r="D346" s="48" t="b">
        <v>0</v>
      </c>
      <c r="E346" s="48" t="s">
        <v>92</v>
      </c>
      <c r="F346" s="48" t="s">
        <v>4260</v>
      </c>
      <c r="G346" s="48" t="s">
        <v>4261</v>
      </c>
      <c r="H346" s="48" t="s">
        <v>69</v>
      </c>
      <c r="I346" s="48" t="s">
        <v>4262</v>
      </c>
      <c r="J346" s="48" t="s">
        <v>2492</v>
      </c>
      <c r="K346" s="48" t="s">
        <v>2925</v>
      </c>
      <c r="L346" s="48" t="s">
        <v>2477</v>
      </c>
      <c r="M346" s="48" t="s">
        <v>4263</v>
      </c>
      <c r="N346" s="48" t="s">
        <v>179</v>
      </c>
      <c r="O346" s="48" t="s">
        <v>3085</v>
      </c>
      <c r="P346" s="48"/>
      <c r="Q346" s="48" t="s">
        <v>93</v>
      </c>
      <c r="R346" s="48" t="s">
        <v>179</v>
      </c>
      <c r="S346" s="48" t="b">
        <v>0</v>
      </c>
      <c r="T346" s="48"/>
      <c r="U346" s="181"/>
      <c r="V346" s="181">
        <v>43852</v>
      </c>
      <c r="W346" s="48" t="s">
        <v>179</v>
      </c>
      <c r="X346" s="48"/>
      <c r="Y346" s="48"/>
      <c r="Z346" s="48" t="s">
        <v>179</v>
      </c>
      <c r="AA346" s="48"/>
      <c r="AB346" s="48"/>
      <c r="AC346" s="48" t="s">
        <v>179</v>
      </c>
      <c r="AD346" s="48"/>
      <c r="AE346" s="48" t="s">
        <v>4246</v>
      </c>
      <c r="AF346" s="48" t="s">
        <v>179</v>
      </c>
      <c r="AG346" s="48" t="s">
        <v>179</v>
      </c>
      <c r="AH346" s="192"/>
      <c r="AI346" s="200" t="s">
        <v>3449</v>
      </c>
      <c r="AJ346" s="167" t="str">
        <f t="shared" si="5"/>
        <v>FS</v>
      </c>
      <c r="AK346" s="115" t="b">
        <f>ISNUMBER(SEARCH("IRT",Table1[[#This Row],[Current_Status]]))</f>
        <v>0</v>
      </c>
      <c r="AL346" s="116">
        <f>YEAR(Table1[[#This Row],[Project_Initiated]])</f>
        <v>2020</v>
      </c>
      <c r="AM346" s="53">
        <v>44166</v>
      </c>
      <c r="AN346" s="53" t="str">
        <f>IF(AND(Table1[[#This Row],[Completed Date]]&gt;="07/01/2020"+0,Table1[[#This Row],[Completed Date]]&lt;="6/30/2021"+0),"FY 20-21",IF(AND(Table1[[#This Row],[Completed Date]]&gt;="07/01/2019"+0,Table1[[#This Row],[Completed Date]]&lt;="6/30/2020"+0),"FY 19-20",""))</f>
        <v/>
      </c>
      <c r="AO346" s="116" t="str">
        <f>IFERROR(FIND("R",Table1[[#This Row],[FS_Priority]]),"")</f>
        <v/>
      </c>
    </row>
    <row r="347" spans="1:41" hidden="1" x14ac:dyDescent="0.25">
      <c r="A347" s="48" t="s">
        <v>4217</v>
      </c>
      <c r="B347" s="48" t="s">
        <v>179</v>
      </c>
      <c r="C347" s="48" t="s">
        <v>4217</v>
      </c>
      <c r="D347" s="48" t="b">
        <v>0</v>
      </c>
      <c r="E347" s="48" t="s">
        <v>92</v>
      </c>
      <c r="F347" s="48" t="s">
        <v>4264</v>
      </c>
      <c r="G347" s="48" t="s">
        <v>4265</v>
      </c>
      <c r="H347" s="48" t="s">
        <v>409</v>
      </c>
      <c r="I347" s="48" t="s">
        <v>4266</v>
      </c>
      <c r="J347" s="48" t="s">
        <v>2492</v>
      </c>
      <c r="K347" s="48" t="s">
        <v>2925</v>
      </c>
      <c r="L347" s="48" t="s">
        <v>2477</v>
      </c>
      <c r="M347" s="48" t="s">
        <v>3699</v>
      </c>
      <c r="N347" s="48" t="s">
        <v>179</v>
      </c>
      <c r="O347" s="48" t="s">
        <v>3085</v>
      </c>
      <c r="P347" s="48"/>
      <c r="Q347" s="48" t="s">
        <v>207</v>
      </c>
      <c r="R347" s="48" t="s">
        <v>179</v>
      </c>
      <c r="S347" s="48" t="b">
        <v>1</v>
      </c>
      <c r="T347" s="48"/>
      <c r="U347" s="181"/>
      <c r="V347" s="181">
        <v>43880</v>
      </c>
      <c r="W347" s="48" t="s">
        <v>179</v>
      </c>
      <c r="X347" s="48"/>
      <c r="Y347" s="48"/>
      <c r="Z347" s="48" t="s">
        <v>179</v>
      </c>
      <c r="AA347" s="48"/>
      <c r="AB347" s="48"/>
      <c r="AC347" s="48" t="s">
        <v>179</v>
      </c>
      <c r="AD347" s="48"/>
      <c r="AE347" s="48" t="s">
        <v>4246</v>
      </c>
      <c r="AF347" s="48" t="s">
        <v>179</v>
      </c>
      <c r="AG347" s="48" t="s">
        <v>179</v>
      </c>
      <c r="AH347" s="192"/>
      <c r="AI347" s="200" t="s">
        <v>3449</v>
      </c>
      <c r="AJ347" s="167" t="str">
        <f t="shared" si="5"/>
        <v>FS</v>
      </c>
      <c r="AK347" s="115" t="b">
        <f>ISNUMBER(SEARCH("IRT",Table1[[#This Row],[Current_Status]]))</f>
        <v>0</v>
      </c>
      <c r="AL347" s="116">
        <f>YEAR(Table1[[#This Row],[Project_Initiated]])</f>
        <v>2020</v>
      </c>
      <c r="AM347" s="53">
        <v>44166</v>
      </c>
      <c r="AN347" s="53" t="str">
        <f>IF(AND(Table1[[#This Row],[Completed Date]]&gt;="07/01/2020"+0,Table1[[#This Row],[Completed Date]]&lt;="6/30/2021"+0),"FY 20-21",IF(AND(Table1[[#This Row],[Completed Date]]&gt;="07/01/2019"+0,Table1[[#This Row],[Completed Date]]&lt;="6/30/2020"+0),"FY 19-20",""))</f>
        <v/>
      </c>
      <c r="AO347" s="116" t="str">
        <f>IFERROR(FIND("R",Table1[[#This Row],[FS_Priority]]),"")</f>
        <v/>
      </c>
    </row>
    <row r="348" spans="1:41" hidden="1" x14ac:dyDescent="0.25">
      <c r="A348" s="48" t="s">
        <v>4218</v>
      </c>
      <c r="B348" s="48" t="s">
        <v>179</v>
      </c>
      <c r="C348" s="48" t="s">
        <v>4218</v>
      </c>
      <c r="D348" s="48" t="b">
        <v>0</v>
      </c>
      <c r="E348" s="48" t="s">
        <v>86</v>
      </c>
      <c r="F348" s="48" t="s">
        <v>4267</v>
      </c>
      <c r="G348" s="48" t="s">
        <v>4268</v>
      </c>
      <c r="H348" s="48" t="s">
        <v>387</v>
      </c>
      <c r="I348" s="48" t="s">
        <v>4269</v>
      </c>
      <c r="J348" s="48" t="s">
        <v>2492</v>
      </c>
      <c r="K348" s="48" t="s">
        <v>4024</v>
      </c>
      <c r="L348" s="48" t="s">
        <v>257</v>
      </c>
      <c r="M348" s="48" t="s">
        <v>2901</v>
      </c>
      <c r="N348" s="48" t="s">
        <v>179</v>
      </c>
      <c r="O348" s="48" t="s">
        <v>3085</v>
      </c>
      <c r="P348" s="48"/>
      <c r="Q348" s="48" t="s">
        <v>184</v>
      </c>
      <c r="R348" s="48" t="s">
        <v>179</v>
      </c>
      <c r="S348" s="48" t="b">
        <v>1</v>
      </c>
      <c r="T348" s="48"/>
      <c r="U348" s="181"/>
      <c r="V348" s="181">
        <v>43880</v>
      </c>
      <c r="W348" s="48" t="s">
        <v>179</v>
      </c>
      <c r="X348" s="48"/>
      <c r="Y348" s="48"/>
      <c r="Z348" s="48" t="s">
        <v>179</v>
      </c>
      <c r="AA348" s="48"/>
      <c r="AB348" s="48"/>
      <c r="AC348" s="48" t="s">
        <v>179</v>
      </c>
      <c r="AD348" s="48"/>
      <c r="AE348" s="48" t="s">
        <v>4246</v>
      </c>
      <c r="AF348" s="48" t="s">
        <v>179</v>
      </c>
      <c r="AG348" s="48" t="s">
        <v>179</v>
      </c>
      <c r="AH348" s="192"/>
      <c r="AI348" s="200" t="s">
        <v>3449</v>
      </c>
      <c r="AJ348" s="167" t="str">
        <f t="shared" si="5"/>
        <v>FS</v>
      </c>
      <c r="AK348" s="115" t="b">
        <f>ISNUMBER(SEARCH("IRT",Table1[[#This Row],[Current_Status]]))</f>
        <v>0</v>
      </c>
      <c r="AL348" s="116">
        <f>YEAR(Table1[[#This Row],[Project_Initiated]])</f>
        <v>2020</v>
      </c>
      <c r="AM348" s="53">
        <v>44166</v>
      </c>
      <c r="AN348" s="53" t="str">
        <f>IF(AND(Table1[[#This Row],[Completed Date]]&gt;="07/01/2020"+0,Table1[[#This Row],[Completed Date]]&lt;="6/30/2021"+0),"FY 20-21",IF(AND(Table1[[#This Row],[Completed Date]]&gt;="07/01/2019"+0,Table1[[#This Row],[Completed Date]]&lt;="6/30/2020"+0),"FY 19-20",""))</f>
        <v/>
      </c>
      <c r="AO348" s="116" t="str">
        <f>IFERROR(FIND("R",Table1[[#This Row],[FS_Priority]]),"")</f>
        <v/>
      </c>
    </row>
    <row r="349" spans="1:41" hidden="1" x14ac:dyDescent="0.25">
      <c r="A349" s="48" t="s">
        <v>4219</v>
      </c>
      <c r="B349" s="48" t="s">
        <v>179</v>
      </c>
      <c r="C349" s="48" t="s">
        <v>4219</v>
      </c>
      <c r="D349" s="48" t="b">
        <v>0</v>
      </c>
      <c r="E349" s="48" t="s">
        <v>92</v>
      </c>
      <c r="F349" s="48" t="s">
        <v>4270</v>
      </c>
      <c r="G349" s="48" t="s">
        <v>4271</v>
      </c>
      <c r="H349" s="48" t="s">
        <v>395</v>
      </c>
      <c r="I349" s="48" t="s">
        <v>4272</v>
      </c>
      <c r="J349" s="48" t="s">
        <v>2492</v>
      </c>
      <c r="K349" s="48" t="s">
        <v>2925</v>
      </c>
      <c r="L349" s="48" t="s">
        <v>2477</v>
      </c>
      <c r="M349" s="48" t="s">
        <v>2928</v>
      </c>
      <c r="N349" s="48" t="s">
        <v>179</v>
      </c>
      <c r="O349" s="48" t="s">
        <v>3085</v>
      </c>
      <c r="P349" s="48"/>
      <c r="Q349" s="48" t="s">
        <v>200</v>
      </c>
      <c r="R349" s="48" t="s">
        <v>179</v>
      </c>
      <c r="S349" s="48" t="b">
        <v>1</v>
      </c>
      <c r="T349" s="48"/>
      <c r="U349" s="181"/>
      <c r="V349" s="181">
        <v>43985</v>
      </c>
      <c r="W349" s="48" t="s">
        <v>179</v>
      </c>
      <c r="X349" s="48"/>
      <c r="Y349" s="48"/>
      <c r="Z349" s="48" t="s">
        <v>179</v>
      </c>
      <c r="AA349" s="48"/>
      <c r="AB349" s="48"/>
      <c r="AC349" s="48" t="s">
        <v>179</v>
      </c>
      <c r="AD349" s="48"/>
      <c r="AE349" s="48" t="s">
        <v>4246</v>
      </c>
      <c r="AF349" s="48" t="s">
        <v>179</v>
      </c>
      <c r="AG349" s="48" t="s">
        <v>179</v>
      </c>
      <c r="AH349" s="192"/>
      <c r="AI349" s="200" t="s">
        <v>3449</v>
      </c>
      <c r="AJ349" s="167" t="str">
        <f t="shared" si="5"/>
        <v>FS</v>
      </c>
      <c r="AK349" s="115" t="b">
        <f>ISNUMBER(SEARCH("IRT",Table1[[#This Row],[Current_Status]]))</f>
        <v>0</v>
      </c>
      <c r="AL349" s="116">
        <f>YEAR(Table1[[#This Row],[Project_Initiated]])</f>
        <v>2020</v>
      </c>
      <c r="AM349" s="53">
        <v>44166</v>
      </c>
      <c r="AN349" s="53" t="str">
        <f>IF(AND(Table1[[#This Row],[Completed Date]]&gt;="07/01/2020"+0,Table1[[#This Row],[Completed Date]]&lt;="6/30/2021"+0),"FY 20-21",IF(AND(Table1[[#This Row],[Completed Date]]&gt;="07/01/2019"+0,Table1[[#This Row],[Completed Date]]&lt;="6/30/2020"+0),"FY 19-20",""))</f>
        <v/>
      </c>
      <c r="AO349" s="116" t="str">
        <f>IFERROR(FIND("R",Table1[[#This Row],[FS_Priority]]),"")</f>
        <v/>
      </c>
    </row>
    <row r="350" spans="1:41" hidden="1" x14ac:dyDescent="0.25">
      <c r="A350" s="48" t="s">
        <v>4220</v>
      </c>
      <c r="B350" s="48" t="s">
        <v>179</v>
      </c>
      <c r="C350" s="48" t="s">
        <v>4220</v>
      </c>
      <c r="D350" s="48" t="b">
        <v>0</v>
      </c>
      <c r="E350" s="48" t="s">
        <v>92</v>
      </c>
      <c r="F350" s="48" t="s">
        <v>4273</v>
      </c>
      <c r="G350" s="48" t="s">
        <v>4274</v>
      </c>
      <c r="H350" s="48" t="s">
        <v>330</v>
      </c>
      <c r="I350" s="48" t="s">
        <v>179</v>
      </c>
      <c r="J350" s="48" t="s">
        <v>2492</v>
      </c>
      <c r="K350" s="48" t="s">
        <v>2925</v>
      </c>
      <c r="L350" s="48" t="s">
        <v>2477</v>
      </c>
      <c r="M350" s="48" t="s">
        <v>4275</v>
      </c>
      <c r="N350" s="48" t="s">
        <v>179</v>
      </c>
      <c r="O350" s="48" t="s">
        <v>3085</v>
      </c>
      <c r="P350" s="48"/>
      <c r="Q350" s="48" t="s">
        <v>153</v>
      </c>
      <c r="R350" s="48" t="s">
        <v>179</v>
      </c>
      <c r="S350" s="48" t="b">
        <v>1</v>
      </c>
      <c r="T350" s="48"/>
      <c r="U350" s="181"/>
      <c r="V350" s="181">
        <v>43990</v>
      </c>
      <c r="W350" s="48" t="s">
        <v>179</v>
      </c>
      <c r="X350" s="48"/>
      <c r="Y350" s="48"/>
      <c r="Z350" s="48" t="s">
        <v>179</v>
      </c>
      <c r="AA350" s="48"/>
      <c r="AB350" s="48"/>
      <c r="AC350" s="48" t="s">
        <v>179</v>
      </c>
      <c r="AD350" s="48"/>
      <c r="AE350" s="48" t="s">
        <v>4246</v>
      </c>
      <c r="AF350" s="48" t="s">
        <v>179</v>
      </c>
      <c r="AG350" s="48" t="s">
        <v>179</v>
      </c>
      <c r="AH350" s="192"/>
      <c r="AI350" s="200" t="s">
        <v>3449</v>
      </c>
      <c r="AJ350" s="167" t="str">
        <f t="shared" si="5"/>
        <v>FS</v>
      </c>
      <c r="AK350" s="115" t="b">
        <f>ISNUMBER(SEARCH("IRT",Table1[[#This Row],[Current_Status]]))</f>
        <v>0</v>
      </c>
      <c r="AL350" s="116">
        <f>YEAR(Table1[[#This Row],[Project_Initiated]])</f>
        <v>2020</v>
      </c>
      <c r="AM350" s="53">
        <v>44166</v>
      </c>
      <c r="AN350" s="53" t="str">
        <f>IF(AND(Table1[[#This Row],[Completed Date]]&gt;="07/01/2020"+0,Table1[[#This Row],[Completed Date]]&lt;="6/30/2021"+0),"FY 20-21",IF(AND(Table1[[#This Row],[Completed Date]]&gt;="07/01/2019"+0,Table1[[#This Row],[Completed Date]]&lt;="6/30/2020"+0),"FY 19-20",""))</f>
        <v/>
      </c>
      <c r="AO350" s="116" t="str">
        <f>IFERROR(FIND("R",Table1[[#This Row],[FS_Priority]]),"")</f>
        <v/>
      </c>
    </row>
    <row r="351" spans="1:41" hidden="1" x14ac:dyDescent="0.25">
      <c r="A351" s="48" t="s">
        <v>4221</v>
      </c>
      <c r="B351" s="48" t="s">
        <v>179</v>
      </c>
      <c r="C351" s="48" t="s">
        <v>4276</v>
      </c>
      <c r="D351" s="48" t="b">
        <v>0</v>
      </c>
      <c r="E351" s="48" t="s">
        <v>3385</v>
      </c>
      <c r="F351" s="48" t="s">
        <v>4277</v>
      </c>
      <c r="G351" s="48" t="s">
        <v>4278</v>
      </c>
      <c r="H351" s="48" t="s">
        <v>4279</v>
      </c>
      <c r="I351" s="48" t="s">
        <v>2948</v>
      </c>
      <c r="J351" s="48" t="s">
        <v>2492</v>
      </c>
      <c r="K351" s="48" t="s">
        <v>2847</v>
      </c>
      <c r="L351" s="48" t="s">
        <v>2477</v>
      </c>
      <c r="M351" s="48" t="s">
        <v>3328</v>
      </c>
      <c r="N351" s="48" t="s">
        <v>4280</v>
      </c>
      <c r="O351" s="48" t="s">
        <v>152</v>
      </c>
      <c r="P351" s="48"/>
      <c r="Q351" s="48" t="s">
        <v>2736</v>
      </c>
      <c r="R351" s="48" t="s">
        <v>179</v>
      </c>
      <c r="S351" s="48" t="b">
        <v>0</v>
      </c>
      <c r="T351" s="48"/>
      <c r="U351" s="181"/>
      <c r="V351" s="181">
        <v>44008</v>
      </c>
      <c r="W351" s="48" t="s">
        <v>179</v>
      </c>
      <c r="X351" s="48"/>
      <c r="Y351" s="48"/>
      <c r="Z351" s="48" t="s">
        <v>179</v>
      </c>
      <c r="AA351" s="48"/>
      <c r="AB351" s="48"/>
      <c r="AC351" s="48" t="s">
        <v>179</v>
      </c>
      <c r="AD351" s="48"/>
      <c r="AE351" s="48" t="s">
        <v>148</v>
      </c>
      <c r="AF351" s="48" t="s">
        <v>179</v>
      </c>
      <c r="AG351" s="48" t="s">
        <v>179</v>
      </c>
      <c r="AH351" s="192"/>
      <c r="AI351" s="200" t="s">
        <v>3449</v>
      </c>
      <c r="AJ351" s="167" t="str">
        <f t="shared" si="5"/>
        <v>FS</v>
      </c>
      <c r="AK351" s="115" t="b">
        <f>ISNUMBER(SEARCH("IRT",Table1[[#This Row],[Current_Status]]))</f>
        <v>0</v>
      </c>
      <c r="AL351" s="116">
        <f>YEAR(Table1[[#This Row],[Project_Initiated]])</f>
        <v>2020</v>
      </c>
      <c r="AM351" s="53">
        <v>44166</v>
      </c>
      <c r="AN351" s="53" t="str">
        <f>IF(AND(Table1[[#This Row],[Completed Date]]&gt;="07/01/2020"+0,Table1[[#This Row],[Completed Date]]&lt;="6/30/2021"+0),"FY 20-21",IF(AND(Table1[[#This Row],[Completed Date]]&gt;="07/01/2019"+0,Table1[[#This Row],[Completed Date]]&lt;="6/30/2020"+0),"FY 19-20",""))</f>
        <v/>
      </c>
      <c r="AO351" s="116">
        <f>IFERROR(FIND("R",Table1[[#This Row],[FS_Priority]]),"")</f>
        <v>1</v>
      </c>
    </row>
    <row r="352" spans="1:41" hidden="1" x14ac:dyDescent="0.25">
      <c r="A352" s="48" t="s">
        <v>4222</v>
      </c>
      <c r="B352" s="48" t="s">
        <v>179</v>
      </c>
      <c r="C352" s="48" t="s">
        <v>4222</v>
      </c>
      <c r="D352" s="48" t="b">
        <v>0</v>
      </c>
      <c r="E352" s="48" t="s">
        <v>92</v>
      </c>
      <c r="F352" s="48" t="s">
        <v>4281</v>
      </c>
      <c r="G352" s="48" t="s">
        <v>4282</v>
      </c>
      <c r="H352" s="48" t="s">
        <v>4283</v>
      </c>
      <c r="I352" s="48" t="s">
        <v>179</v>
      </c>
      <c r="J352" s="48" t="s">
        <v>2492</v>
      </c>
      <c r="K352" s="48" t="s">
        <v>2925</v>
      </c>
      <c r="L352" s="48" t="s">
        <v>2477</v>
      </c>
      <c r="M352" s="48" t="s">
        <v>4284</v>
      </c>
      <c r="N352" s="48" t="s">
        <v>179</v>
      </c>
      <c r="O352" s="48" t="s">
        <v>3085</v>
      </c>
      <c r="P352" s="48"/>
      <c r="Q352" s="48" t="s">
        <v>184</v>
      </c>
      <c r="R352" s="48" t="s">
        <v>179</v>
      </c>
      <c r="S352" s="48" t="b">
        <v>1</v>
      </c>
      <c r="T352" s="48"/>
      <c r="U352" s="181"/>
      <c r="V352" s="181">
        <v>44020</v>
      </c>
      <c r="W352" s="48" t="s">
        <v>179</v>
      </c>
      <c r="X352" s="48"/>
      <c r="Y352" s="48"/>
      <c r="Z352" s="48" t="s">
        <v>179</v>
      </c>
      <c r="AA352" s="48"/>
      <c r="AB352" s="48"/>
      <c r="AC352" s="48" t="s">
        <v>179</v>
      </c>
      <c r="AD352" s="48"/>
      <c r="AE352" s="48" t="s">
        <v>4246</v>
      </c>
      <c r="AF352" s="48" t="s">
        <v>179</v>
      </c>
      <c r="AG352" s="48" t="s">
        <v>179</v>
      </c>
      <c r="AH352" s="192"/>
      <c r="AI352" s="200" t="s">
        <v>3449</v>
      </c>
      <c r="AJ352" s="167" t="str">
        <f t="shared" si="5"/>
        <v>FS</v>
      </c>
      <c r="AK352" s="115" t="b">
        <f>ISNUMBER(SEARCH("IRT",Table1[[#This Row],[Current_Status]]))</f>
        <v>0</v>
      </c>
      <c r="AL352" s="116">
        <f>YEAR(Table1[[#This Row],[Project_Initiated]])</f>
        <v>2020</v>
      </c>
      <c r="AM352" s="53">
        <v>44166</v>
      </c>
      <c r="AN352" s="53" t="str">
        <f>IF(AND(Table1[[#This Row],[Completed Date]]&gt;="07/01/2020"+0,Table1[[#This Row],[Completed Date]]&lt;="6/30/2021"+0),"FY 20-21",IF(AND(Table1[[#This Row],[Completed Date]]&gt;="07/01/2019"+0,Table1[[#This Row],[Completed Date]]&lt;="6/30/2020"+0),"FY 19-20",""))</f>
        <v/>
      </c>
      <c r="AO352" s="116" t="str">
        <f>IFERROR(FIND("R",Table1[[#This Row],[FS_Priority]]),"")</f>
        <v/>
      </c>
    </row>
    <row r="353" spans="1:41" hidden="1" x14ac:dyDescent="0.25">
      <c r="A353" s="48" t="s">
        <v>4223</v>
      </c>
      <c r="B353" s="48" t="s">
        <v>179</v>
      </c>
      <c r="C353" s="48" t="s">
        <v>4285</v>
      </c>
      <c r="D353" s="48" t="b">
        <v>0</v>
      </c>
      <c r="E353" s="48" t="s">
        <v>43</v>
      </c>
      <c r="F353" s="48" t="s">
        <v>4286</v>
      </c>
      <c r="G353" s="48" t="s">
        <v>4287</v>
      </c>
      <c r="H353" s="48" t="s">
        <v>246</v>
      </c>
      <c r="I353" s="48" t="s">
        <v>4288</v>
      </c>
      <c r="J353" s="48" t="s">
        <v>2492</v>
      </c>
      <c r="K353" s="48" t="s">
        <v>2868</v>
      </c>
      <c r="L353" s="48" t="s">
        <v>2477</v>
      </c>
      <c r="M353" s="48" t="s">
        <v>2871</v>
      </c>
      <c r="N353" s="48" t="s">
        <v>179</v>
      </c>
      <c r="O353" s="48" t="s">
        <v>152</v>
      </c>
      <c r="P353" s="48"/>
      <c r="Q353" s="48" t="s">
        <v>200</v>
      </c>
      <c r="R353" s="48" t="s">
        <v>179</v>
      </c>
      <c r="S353" s="48" t="b">
        <v>1</v>
      </c>
      <c r="T353" s="48"/>
      <c r="U353" s="181"/>
      <c r="V353" s="181">
        <v>44032</v>
      </c>
      <c r="W353" s="48" t="s">
        <v>179</v>
      </c>
      <c r="X353" s="48"/>
      <c r="Y353" s="48"/>
      <c r="Z353" s="48" t="s">
        <v>179</v>
      </c>
      <c r="AA353" s="48"/>
      <c r="AB353" s="48"/>
      <c r="AC353" s="48" t="s">
        <v>179</v>
      </c>
      <c r="AD353" s="48"/>
      <c r="AE353" s="48" t="s">
        <v>148</v>
      </c>
      <c r="AF353" s="48" t="s">
        <v>179</v>
      </c>
      <c r="AG353" s="48" t="s">
        <v>179</v>
      </c>
      <c r="AH353" s="192"/>
      <c r="AI353" s="200" t="s">
        <v>3449</v>
      </c>
      <c r="AJ353" s="167" t="str">
        <f t="shared" si="5"/>
        <v>FS</v>
      </c>
      <c r="AK353" s="115" t="b">
        <f>ISNUMBER(SEARCH("IRT",Table1[[#This Row],[Current_Status]]))</f>
        <v>0</v>
      </c>
      <c r="AL353" s="116">
        <f>YEAR(Table1[[#This Row],[Project_Initiated]])</f>
        <v>2020</v>
      </c>
      <c r="AM353" s="53">
        <v>44166</v>
      </c>
      <c r="AN353" s="53" t="str">
        <f>IF(AND(Table1[[#This Row],[Completed Date]]&gt;="07/01/2020"+0,Table1[[#This Row],[Completed Date]]&lt;="6/30/2021"+0),"FY 20-21",IF(AND(Table1[[#This Row],[Completed Date]]&gt;="07/01/2019"+0,Table1[[#This Row],[Completed Date]]&lt;="6/30/2020"+0),"FY 19-20",""))</f>
        <v/>
      </c>
      <c r="AO353" s="116" t="str">
        <f>IFERROR(FIND("R",Table1[[#This Row],[FS_Priority]]),"")</f>
        <v/>
      </c>
    </row>
    <row r="354" spans="1:41" hidden="1" x14ac:dyDescent="0.25">
      <c r="A354" s="48" t="s">
        <v>4224</v>
      </c>
      <c r="B354" s="48" t="s">
        <v>179</v>
      </c>
      <c r="C354" s="48" t="s">
        <v>4224</v>
      </c>
      <c r="D354" s="48" t="b">
        <v>0</v>
      </c>
      <c r="E354" s="48" t="s">
        <v>43</v>
      </c>
      <c r="F354" s="48" t="s">
        <v>4289</v>
      </c>
      <c r="G354" s="48" t="s">
        <v>4290</v>
      </c>
      <c r="H354" s="48" t="s">
        <v>151</v>
      </c>
      <c r="I354" s="48" t="s">
        <v>4291</v>
      </c>
      <c r="J354" s="48" t="s">
        <v>2492</v>
      </c>
      <c r="K354" s="48" t="s">
        <v>2868</v>
      </c>
      <c r="L354" s="48" t="s">
        <v>2477</v>
      </c>
      <c r="M354" s="48" t="s">
        <v>4292</v>
      </c>
      <c r="N354" s="48" t="s">
        <v>179</v>
      </c>
      <c r="O354" s="48" t="s">
        <v>3085</v>
      </c>
      <c r="P354" s="48"/>
      <c r="Q354" s="48" t="s">
        <v>153</v>
      </c>
      <c r="R354" s="48" t="s">
        <v>179</v>
      </c>
      <c r="S354" s="48" t="b">
        <v>0</v>
      </c>
      <c r="T354" s="48"/>
      <c r="U354" s="181"/>
      <c r="V354" s="181">
        <v>44049</v>
      </c>
      <c r="W354" s="48" t="s">
        <v>179</v>
      </c>
      <c r="X354" s="48"/>
      <c r="Y354" s="48"/>
      <c r="Z354" s="48" t="s">
        <v>179</v>
      </c>
      <c r="AA354" s="48"/>
      <c r="AB354" s="48"/>
      <c r="AC354" s="48" t="s">
        <v>179</v>
      </c>
      <c r="AD354" s="48"/>
      <c r="AE354" s="48" t="s">
        <v>4246</v>
      </c>
      <c r="AF354" s="48" t="s">
        <v>179</v>
      </c>
      <c r="AG354" s="48" t="s">
        <v>179</v>
      </c>
      <c r="AH354" s="192"/>
      <c r="AI354" s="200" t="s">
        <v>3449</v>
      </c>
      <c r="AJ354" s="167" t="str">
        <f t="shared" si="5"/>
        <v>FS</v>
      </c>
      <c r="AK354" s="115" t="b">
        <f>ISNUMBER(SEARCH("IRT",Table1[[#This Row],[Current_Status]]))</f>
        <v>0</v>
      </c>
      <c r="AL354" s="116">
        <f>YEAR(Table1[[#This Row],[Project_Initiated]])</f>
        <v>2020</v>
      </c>
      <c r="AM354" s="53">
        <v>44166</v>
      </c>
      <c r="AN354" s="53" t="str">
        <f>IF(AND(Table1[[#This Row],[Completed Date]]&gt;="07/01/2020"+0,Table1[[#This Row],[Completed Date]]&lt;="6/30/2021"+0),"FY 20-21",IF(AND(Table1[[#This Row],[Completed Date]]&gt;="07/01/2019"+0,Table1[[#This Row],[Completed Date]]&lt;="6/30/2020"+0),"FY 19-20",""))</f>
        <v/>
      </c>
      <c r="AO354" s="116" t="str">
        <f>IFERROR(FIND("R",Table1[[#This Row],[FS_Priority]]),"")</f>
        <v/>
      </c>
    </row>
    <row r="355" spans="1:41" hidden="1" x14ac:dyDescent="0.25">
      <c r="A355" s="48" t="s">
        <v>4225</v>
      </c>
      <c r="B355" s="48" t="s">
        <v>179</v>
      </c>
      <c r="C355" s="48" t="s">
        <v>4225</v>
      </c>
      <c r="D355" s="48" t="b">
        <v>0</v>
      </c>
      <c r="E355" s="48" t="s">
        <v>118</v>
      </c>
      <c r="F355" s="48" t="s">
        <v>4293</v>
      </c>
      <c r="G355" s="48" t="s">
        <v>4294</v>
      </c>
      <c r="H355" s="48" t="s">
        <v>3393</v>
      </c>
      <c r="I355" s="48" t="s">
        <v>179</v>
      </c>
      <c r="J355" s="48" t="s">
        <v>2492</v>
      </c>
      <c r="K355" s="48" t="s">
        <v>3406</v>
      </c>
      <c r="L355" s="48" t="s">
        <v>370</v>
      </c>
      <c r="M355" s="48" t="s">
        <v>3004</v>
      </c>
      <c r="N355" s="48" t="s">
        <v>179</v>
      </c>
      <c r="O355" s="48" t="s">
        <v>3085</v>
      </c>
      <c r="P355" s="48"/>
      <c r="Q355" s="48" t="s">
        <v>184</v>
      </c>
      <c r="R355" s="48" t="s">
        <v>179</v>
      </c>
      <c r="S355" s="48" t="b">
        <v>0</v>
      </c>
      <c r="T355" s="48"/>
      <c r="U355" s="181"/>
      <c r="V355" s="181">
        <v>44097</v>
      </c>
      <c r="W355" s="48" t="s">
        <v>179</v>
      </c>
      <c r="X355" s="48"/>
      <c r="Y355" s="48"/>
      <c r="Z355" s="48" t="s">
        <v>179</v>
      </c>
      <c r="AA355" s="48"/>
      <c r="AB355" s="48"/>
      <c r="AC355" s="48" t="s">
        <v>179</v>
      </c>
      <c r="AD355" s="48"/>
      <c r="AE355" s="48" t="s">
        <v>4246</v>
      </c>
      <c r="AF355" s="48" t="s">
        <v>179</v>
      </c>
      <c r="AG355" s="48" t="s">
        <v>179</v>
      </c>
      <c r="AH355" s="192"/>
      <c r="AI355" s="200" t="s">
        <v>3449</v>
      </c>
      <c r="AJ355" s="167" t="str">
        <f t="shared" si="5"/>
        <v>FS</v>
      </c>
      <c r="AK355" s="115" t="b">
        <f>ISNUMBER(SEARCH("IRT",Table1[[#This Row],[Current_Status]]))</f>
        <v>0</v>
      </c>
      <c r="AL355" s="116">
        <f>YEAR(Table1[[#This Row],[Project_Initiated]])</f>
        <v>2020</v>
      </c>
      <c r="AM355" s="53">
        <v>44166</v>
      </c>
      <c r="AN355" s="53" t="str">
        <f>IF(AND(Table1[[#This Row],[Completed Date]]&gt;="07/01/2020"+0,Table1[[#This Row],[Completed Date]]&lt;="6/30/2021"+0),"FY 20-21",IF(AND(Table1[[#This Row],[Completed Date]]&gt;="07/01/2019"+0,Table1[[#This Row],[Completed Date]]&lt;="6/30/2020"+0),"FY 19-20",""))</f>
        <v/>
      </c>
      <c r="AO355" s="116" t="str">
        <f>IFERROR(FIND("R",Table1[[#This Row],[FS_Priority]]),"")</f>
        <v/>
      </c>
    </row>
    <row r="356" spans="1:41" hidden="1" x14ac:dyDescent="0.25">
      <c r="A356" s="48" t="s">
        <v>4226</v>
      </c>
      <c r="B356" s="48" t="s">
        <v>179</v>
      </c>
      <c r="C356" s="48" t="s">
        <v>4226</v>
      </c>
      <c r="D356" s="48" t="b">
        <v>0</v>
      </c>
      <c r="E356" s="48" t="s">
        <v>92</v>
      </c>
      <c r="F356" s="48" t="s">
        <v>4295</v>
      </c>
      <c r="G356" s="48" t="s">
        <v>4296</v>
      </c>
      <c r="H356" s="48" t="s">
        <v>377</v>
      </c>
      <c r="I356" s="48" t="s">
        <v>179</v>
      </c>
      <c r="J356" s="48" t="s">
        <v>2492</v>
      </c>
      <c r="K356" s="48" t="s">
        <v>2925</v>
      </c>
      <c r="L356" s="48" t="s">
        <v>2477</v>
      </c>
      <c r="M356" s="48" t="s">
        <v>4297</v>
      </c>
      <c r="N356" s="48" t="s">
        <v>179</v>
      </c>
      <c r="O356" s="48" t="s">
        <v>3085</v>
      </c>
      <c r="P356" s="48"/>
      <c r="Q356" s="48" t="s">
        <v>2736</v>
      </c>
      <c r="R356" s="48" t="s">
        <v>179</v>
      </c>
      <c r="S356" s="48" t="b">
        <v>0</v>
      </c>
      <c r="T356" s="48"/>
      <c r="U356" s="181"/>
      <c r="V356" s="181">
        <v>43818</v>
      </c>
      <c r="W356" s="48" t="s">
        <v>179</v>
      </c>
      <c r="X356" s="48"/>
      <c r="Y356" s="48"/>
      <c r="Z356" s="48" t="s">
        <v>179</v>
      </c>
      <c r="AA356" s="48"/>
      <c r="AB356" s="48"/>
      <c r="AC356" s="48" t="s">
        <v>179</v>
      </c>
      <c r="AD356" s="48"/>
      <c r="AE356" s="48" t="s">
        <v>4246</v>
      </c>
      <c r="AF356" s="48" t="s">
        <v>179</v>
      </c>
      <c r="AG356" s="48" t="s">
        <v>179</v>
      </c>
      <c r="AH356" s="192"/>
      <c r="AI356" s="200" t="s">
        <v>3449</v>
      </c>
      <c r="AJ356" s="167" t="str">
        <f t="shared" si="5"/>
        <v>FS</v>
      </c>
      <c r="AK356" s="115" t="b">
        <f>ISNUMBER(SEARCH("IRT",Table1[[#This Row],[Current_Status]]))</f>
        <v>0</v>
      </c>
      <c r="AL356" s="116">
        <f>YEAR(Table1[[#This Row],[Project_Initiated]])</f>
        <v>2019</v>
      </c>
      <c r="AM356" s="53">
        <v>44166</v>
      </c>
      <c r="AN356" s="53" t="str">
        <f>IF(AND(Table1[[#This Row],[Completed Date]]&gt;="07/01/2020"+0,Table1[[#This Row],[Completed Date]]&lt;="6/30/2021"+0),"FY 20-21",IF(AND(Table1[[#This Row],[Completed Date]]&gt;="07/01/2019"+0,Table1[[#This Row],[Completed Date]]&lt;="6/30/2020"+0),"FY 19-20",""))</f>
        <v/>
      </c>
      <c r="AO356" s="116">
        <f>IFERROR(FIND("R",Table1[[#This Row],[FS_Priority]]),"")</f>
        <v>1</v>
      </c>
    </row>
    <row r="357" spans="1:41" hidden="1" x14ac:dyDescent="0.25">
      <c r="A357" s="48" t="s">
        <v>3674</v>
      </c>
      <c r="B357" s="48" t="s">
        <v>179</v>
      </c>
      <c r="C357" s="48" t="s">
        <v>3674</v>
      </c>
      <c r="D357" s="48" t="b">
        <v>0</v>
      </c>
      <c r="E357" s="48" t="s">
        <v>92</v>
      </c>
      <c r="F357" s="48" t="s">
        <v>3675</v>
      </c>
      <c r="G357" s="48" t="s">
        <v>4171</v>
      </c>
      <c r="H357" s="48" t="s">
        <v>377</v>
      </c>
      <c r="I357" s="48" t="s">
        <v>3676</v>
      </c>
      <c r="J357" s="48" t="s">
        <v>2515</v>
      </c>
      <c r="K357" s="48" t="s">
        <v>2925</v>
      </c>
      <c r="L357" s="48" t="s">
        <v>2477</v>
      </c>
      <c r="M357" s="48" t="s">
        <v>2926</v>
      </c>
      <c r="N357" s="48" t="s">
        <v>3252</v>
      </c>
      <c r="O357" s="48" t="s">
        <v>3899</v>
      </c>
      <c r="P357" s="48"/>
      <c r="Q357" s="48" t="s">
        <v>184</v>
      </c>
      <c r="R357" s="48" t="s">
        <v>179</v>
      </c>
      <c r="S357" s="48" t="b">
        <v>1</v>
      </c>
      <c r="T357" s="48"/>
      <c r="U357" s="181"/>
      <c r="V357" s="181">
        <v>43749</v>
      </c>
      <c r="W357" s="48" t="s">
        <v>179</v>
      </c>
      <c r="X357" s="48"/>
      <c r="Y357" s="48"/>
      <c r="Z357" s="48" t="s">
        <v>179</v>
      </c>
      <c r="AA357" s="48"/>
      <c r="AB357" s="48"/>
      <c r="AC357" s="48" t="s">
        <v>4044</v>
      </c>
      <c r="AD357" s="48">
        <v>43861</v>
      </c>
      <c r="AE357" s="48" t="s">
        <v>135</v>
      </c>
      <c r="AF357" s="48" t="s">
        <v>3853</v>
      </c>
      <c r="AG357" s="48" t="s">
        <v>2508</v>
      </c>
      <c r="AH357" s="192"/>
      <c r="AI357" s="200" t="s">
        <v>3449</v>
      </c>
      <c r="AJ357" s="167" t="str">
        <f t="shared" si="5"/>
        <v>FS</v>
      </c>
      <c r="AK357" s="115" t="b">
        <f>ISNUMBER(SEARCH("IRT",Table1[[#This Row],[Current_Status]]))</f>
        <v>0</v>
      </c>
      <c r="AL357" s="116">
        <f>YEAR(Table1[[#This Row],[Project_Initiated]])</f>
        <v>2019</v>
      </c>
      <c r="AM357" s="53">
        <v>44166</v>
      </c>
      <c r="AN357" s="53" t="str">
        <f>IF(AND(Table1[[#This Row],[Completed Date]]&gt;="07/01/2020"+0,Table1[[#This Row],[Completed Date]]&lt;="6/30/2021"+0),"FY 20-21",IF(AND(Table1[[#This Row],[Completed Date]]&gt;="07/01/2019"+0,Table1[[#This Row],[Completed Date]]&lt;="6/30/2020"+0),"FY 19-20",""))</f>
        <v/>
      </c>
      <c r="AO357" s="116" t="str">
        <f>IFERROR(FIND("R",Table1[[#This Row],[FS_Priority]]),"")</f>
        <v/>
      </c>
    </row>
    <row r="358" spans="1:41" hidden="1" x14ac:dyDescent="0.25">
      <c r="A358" s="48" t="s">
        <v>3708</v>
      </c>
      <c r="B358" s="48" t="s">
        <v>179</v>
      </c>
      <c r="C358" s="48" t="s">
        <v>3708</v>
      </c>
      <c r="D358" s="48" t="b">
        <v>0</v>
      </c>
      <c r="E358" s="48" t="s">
        <v>92</v>
      </c>
      <c r="F358" s="48" t="s">
        <v>4172</v>
      </c>
      <c r="G358" s="48" t="s">
        <v>4175</v>
      </c>
      <c r="H358" s="48" t="s">
        <v>2873</v>
      </c>
      <c r="I358" s="48" t="s">
        <v>2921</v>
      </c>
      <c r="J358" s="48" t="s">
        <v>2515</v>
      </c>
      <c r="K358" s="48" t="s">
        <v>2925</v>
      </c>
      <c r="L358" s="48" t="s">
        <v>2477</v>
      </c>
      <c r="M358" s="48" t="s">
        <v>2935</v>
      </c>
      <c r="N358" s="48" t="s">
        <v>179</v>
      </c>
      <c r="O358" s="48" t="s">
        <v>3899</v>
      </c>
      <c r="P358" s="48"/>
      <c r="Q358" s="48" t="s">
        <v>512</v>
      </c>
      <c r="R358" s="48" t="s">
        <v>179</v>
      </c>
      <c r="S358" s="48" t="b">
        <v>1</v>
      </c>
      <c r="T358" s="48"/>
      <c r="U358" s="181"/>
      <c r="V358" s="181">
        <v>43794</v>
      </c>
      <c r="W358" s="48" t="s">
        <v>179</v>
      </c>
      <c r="X358" s="48"/>
      <c r="Y358" s="48"/>
      <c r="Z358" s="48" t="s">
        <v>179</v>
      </c>
      <c r="AA358" s="48"/>
      <c r="AB358" s="48"/>
      <c r="AC358" s="48" t="s">
        <v>3993</v>
      </c>
      <c r="AD358" s="48"/>
      <c r="AE358" s="48" t="s">
        <v>135</v>
      </c>
      <c r="AF358" s="48" t="s">
        <v>179</v>
      </c>
      <c r="AG358" s="48" t="s">
        <v>179</v>
      </c>
      <c r="AH358" s="192"/>
      <c r="AI358" s="200" t="s">
        <v>3449</v>
      </c>
      <c r="AJ358" s="167" t="str">
        <f t="shared" si="5"/>
        <v>FS</v>
      </c>
      <c r="AK358" s="115" t="b">
        <f>ISNUMBER(SEARCH("IRT",Table1[[#This Row],[Current_Status]]))</f>
        <v>0</v>
      </c>
      <c r="AL358" s="116">
        <f>YEAR(Table1[[#This Row],[Project_Initiated]])</f>
        <v>2019</v>
      </c>
      <c r="AM358" s="53">
        <v>44166</v>
      </c>
      <c r="AN358" s="53" t="str">
        <f>IF(AND(Table1[[#This Row],[Completed Date]]&gt;="07/01/2020"+0,Table1[[#This Row],[Completed Date]]&lt;="6/30/2021"+0),"FY 20-21",IF(AND(Table1[[#This Row],[Completed Date]]&gt;="07/01/2019"+0,Table1[[#This Row],[Completed Date]]&lt;="6/30/2020"+0),"FY 19-20",""))</f>
        <v/>
      </c>
      <c r="AO358" s="116" t="str">
        <f>IFERROR(FIND("R",Table1[[#This Row],[FS_Priority]]),"")</f>
        <v/>
      </c>
    </row>
    <row r="359" spans="1:41" hidden="1" x14ac:dyDescent="0.25">
      <c r="A359" s="48" t="s">
        <v>3900</v>
      </c>
      <c r="B359" s="48" t="s">
        <v>179</v>
      </c>
      <c r="C359" s="48" t="s">
        <v>3900</v>
      </c>
      <c r="D359" s="48" t="b">
        <v>0</v>
      </c>
      <c r="E359" s="48" t="s">
        <v>43</v>
      </c>
      <c r="F359" s="48" t="s">
        <v>3901</v>
      </c>
      <c r="G359" s="48" t="s">
        <v>4173</v>
      </c>
      <c r="H359" s="48" t="s">
        <v>246</v>
      </c>
      <c r="I359" s="48" t="s">
        <v>3902</v>
      </c>
      <c r="J359" s="48" t="s">
        <v>2515</v>
      </c>
      <c r="K359" s="48" t="s">
        <v>2868</v>
      </c>
      <c r="L359" s="48" t="s">
        <v>2477</v>
      </c>
      <c r="M359" s="48" t="s">
        <v>2871</v>
      </c>
      <c r="N359" s="48" t="s">
        <v>179</v>
      </c>
      <c r="O359" s="48" t="s">
        <v>3899</v>
      </c>
      <c r="P359" s="48"/>
      <c r="Q359" s="48" t="s">
        <v>512</v>
      </c>
      <c r="R359" s="48" t="s">
        <v>179</v>
      </c>
      <c r="S359" s="48" t="b">
        <v>1</v>
      </c>
      <c r="T359" s="48"/>
      <c r="U359" s="181"/>
      <c r="V359" s="181">
        <v>43840</v>
      </c>
      <c r="W359" s="48" t="s">
        <v>179</v>
      </c>
      <c r="X359" s="48"/>
      <c r="Y359" s="48"/>
      <c r="Z359" s="48" t="s">
        <v>179</v>
      </c>
      <c r="AA359" s="48"/>
      <c r="AB359" s="48"/>
      <c r="AC359" s="48" t="s">
        <v>4037</v>
      </c>
      <c r="AD359" s="48"/>
      <c r="AE359" s="48" t="s">
        <v>3899</v>
      </c>
      <c r="AF359" s="48" t="s">
        <v>179</v>
      </c>
      <c r="AG359" s="48" t="s">
        <v>179</v>
      </c>
      <c r="AH359" s="192"/>
      <c r="AI359" s="200" t="s">
        <v>3449</v>
      </c>
      <c r="AJ359" s="167" t="str">
        <f t="shared" si="5"/>
        <v>FS</v>
      </c>
      <c r="AK359" s="115" t="b">
        <f>ISNUMBER(SEARCH("IRT",Table1[[#This Row],[Current_Status]]))</f>
        <v>0</v>
      </c>
      <c r="AL359" s="116">
        <f>YEAR(Table1[[#This Row],[Project_Initiated]])</f>
        <v>2020</v>
      </c>
      <c r="AM359" s="53">
        <v>44166</v>
      </c>
      <c r="AN359" s="53" t="str">
        <f>IF(AND(Table1[[#This Row],[Completed Date]]&gt;="07/01/2020"+0,Table1[[#This Row],[Completed Date]]&lt;="6/30/2021"+0),"FY 20-21",IF(AND(Table1[[#This Row],[Completed Date]]&gt;="07/01/2019"+0,Table1[[#This Row],[Completed Date]]&lt;="6/30/2020"+0),"FY 19-20",""))</f>
        <v/>
      </c>
      <c r="AO359" s="116" t="str">
        <f>IFERROR(FIND("R",Table1[[#This Row],[FS_Priority]]),"")</f>
        <v/>
      </c>
    </row>
    <row r="360" spans="1:41" hidden="1" x14ac:dyDescent="0.25">
      <c r="A360" s="48" t="s">
        <v>3903</v>
      </c>
      <c r="B360" s="48" t="s">
        <v>179</v>
      </c>
      <c r="C360" s="48" t="s">
        <v>3903</v>
      </c>
      <c r="D360" s="48" t="b">
        <v>0</v>
      </c>
      <c r="E360" s="48" t="s">
        <v>43</v>
      </c>
      <c r="F360" s="48" t="s">
        <v>4174</v>
      </c>
      <c r="G360" s="48" t="s">
        <v>4175</v>
      </c>
      <c r="H360" s="48" t="s">
        <v>784</v>
      </c>
      <c r="I360" s="48" t="s">
        <v>3904</v>
      </c>
      <c r="J360" s="48" t="s">
        <v>2515</v>
      </c>
      <c r="K360" s="48" t="s">
        <v>2868</v>
      </c>
      <c r="L360" s="48" t="s">
        <v>2477</v>
      </c>
      <c r="M360" s="48" t="s">
        <v>3905</v>
      </c>
      <c r="N360" s="48" t="s">
        <v>3906</v>
      </c>
      <c r="O360" s="48" t="s">
        <v>3899</v>
      </c>
      <c r="P360" s="48"/>
      <c r="Q360" s="48" t="s">
        <v>512</v>
      </c>
      <c r="R360" s="48" t="s">
        <v>179</v>
      </c>
      <c r="S360" s="48" t="b">
        <v>1</v>
      </c>
      <c r="T360" s="48"/>
      <c r="U360" s="181"/>
      <c r="V360" s="181">
        <v>43874</v>
      </c>
      <c r="W360" s="48" t="s">
        <v>179</v>
      </c>
      <c r="X360" s="48"/>
      <c r="Y360" s="48"/>
      <c r="Z360" s="48" t="s">
        <v>179</v>
      </c>
      <c r="AA360" s="48"/>
      <c r="AB360" s="48"/>
      <c r="AC360" s="48" t="s">
        <v>4037</v>
      </c>
      <c r="AD360" s="48"/>
      <c r="AE360" s="48" t="s">
        <v>3899</v>
      </c>
      <c r="AF360" s="48" t="s">
        <v>179</v>
      </c>
      <c r="AG360" s="48" t="s">
        <v>179</v>
      </c>
      <c r="AH360" s="192"/>
      <c r="AI360" s="200" t="s">
        <v>3449</v>
      </c>
      <c r="AJ360" s="167" t="str">
        <f t="shared" si="5"/>
        <v>FS</v>
      </c>
      <c r="AK360" s="115" t="b">
        <f>ISNUMBER(SEARCH("IRT",Table1[[#This Row],[Current_Status]]))</f>
        <v>0</v>
      </c>
      <c r="AL360" s="116">
        <f>YEAR(Table1[[#This Row],[Project_Initiated]])</f>
        <v>2020</v>
      </c>
      <c r="AM360" s="53">
        <v>44166</v>
      </c>
      <c r="AN360" s="53" t="str">
        <f>IF(AND(Table1[[#This Row],[Completed Date]]&gt;="07/01/2020"+0,Table1[[#This Row],[Completed Date]]&lt;="6/30/2021"+0),"FY 20-21",IF(AND(Table1[[#This Row],[Completed Date]]&gt;="07/01/2019"+0,Table1[[#This Row],[Completed Date]]&lt;="6/30/2020"+0),"FY 19-20",""))</f>
        <v/>
      </c>
      <c r="AO360" s="116" t="str">
        <f>IFERROR(FIND("R",Table1[[#This Row],[FS_Priority]]),"")</f>
        <v/>
      </c>
    </row>
    <row r="361" spans="1:41" hidden="1" x14ac:dyDescent="0.25">
      <c r="A361" s="48" t="s">
        <v>4159</v>
      </c>
      <c r="B361" s="48" t="s">
        <v>179</v>
      </c>
      <c r="C361" s="48" t="s">
        <v>4159</v>
      </c>
      <c r="D361" s="48" t="b">
        <v>0</v>
      </c>
      <c r="E361" s="48" t="s">
        <v>92</v>
      </c>
      <c r="F361" s="48" t="s">
        <v>4176</v>
      </c>
      <c r="G361" s="48" t="s">
        <v>4175</v>
      </c>
      <c r="H361" s="48" t="s">
        <v>409</v>
      </c>
      <c r="I361" s="48" t="s">
        <v>4177</v>
      </c>
      <c r="J361" s="48" t="s">
        <v>2515</v>
      </c>
      <c r="K361" s="48" t="s">
        <v>2925</v>
      </c>
      <c r="L361" s="48" t="s">
        <v>2477</v>
      </c>
      <c r="M361" s="48" t="s">
        <v>2884</v>
      </c>
      <c r="N361" s="48" t="s">
        <v>3699</v>
      </c>
      <c r="O361" s="48" t="s">
        <v>3899</v>
      </c>
      <c r="P361" s="48"/>
      <c r="Q361" s="48" t="s">
        <v>512</v>
      </c>
      <c r="R361" s="48" t="s">
        <v>179</v>
      </c>
      <c r="S361" s="48" t="b">
        <v>1</v>
      </c>
      <c r="T361" s="48"/>
      <c r="U361" s="181"/>
      <c r="V361" s="181">
        <v>43943</v>
      </c>
      <c r="W361" s="48" t="s">
        <v>179</v>
      </c>
      <c r="X361" s="48"/>
      <c r="Y361" s="48"/>
      <c r="Z361" s="48" t="s">
        <v>179</v>
      </c>
      <c r="AA361" s="48"/>
      <c r="AB361" s="48"/>
      <c r="AC361" s="48" t="s">
        <v>179</v>
      </c>
      <c r="AD361" s="48"/>
      <c r="AE361" s="48" t="s">
        <v>135</v>
      </c>
      <c r="AF361" s="48" t="s">
        <v>179</v>
      </c>
      <c r="AG361" s="48" t="s">
        <v>179</v>
      </c>
      <c r="AH361" s="192"/>
      <c r="AI361" s="200" t="s">
        <v>3449</v>
      </c>
      <c r="AJ361" s="167" t="str">
        <f t="shared" si="5"/>
        <v>FS</v>
      </c>
      <c r="AK361" s="115" t="b">
        <f>ISNUMBER(SEARCH("IRT",Table1[[#This Row],[Current_Status]]))</f>
        <v>0</v>
      </c>
      <c r="AL361" s="116">
        <f>YEAR(Table1[[#This Row],[Project_Initiated]])</f>
        <v>2020</v>
      </c>
      <c r="AM361" s="53">
        <v>44166</v>
      </c>
      <c r="AN361" s="53" t="str">
        <f>IF(AND(Table1[[#This Row],[Completed Date]]&gt;="07/01/2020"+0,Table1[[#This Row],[Completed Date]]&lt;="6/30/2021"+0),"FY 20-21",IF(AND(Table1[[#This Row],[Completed Date]]&gt;="07/01/2019"+0,Table1[[#This Row],[Completed Date]]&lt;="6/30/2020"+0),"FY 19-20",""))</f>
        <v/>
      </c>
      <c r="AO361" s="116" t="str">
        <f>IFERROR(FIND("R",Table1[[#This Row],[FS_Priority]]),"")</f>
        <v/>
      </c>
    </row>
    <row r="362" spans="1:41" hidden="1" x14ac:dyDescent="0.25">
      <c r="A362" s="48" t="s">
        <v>4160</v>
      </c>
      <c r="B362" s="48" t="s">
        <v>179</v>
      </c>
      <c r="C362" s="48" t="s">
        <v>4160</v>
      </c>
      <c r="D362" s="48" t="b">
        <v>0</v>
      </c>
      <c r="E362" s="48" t="s">
        <v>86</v>
      </c>
      <c r="F362" s="48" t="s">
        <v>4178</v>
      </c>
      <c r="G362" s="48" t="s">
        <v>4179</v>
      </c>
      <c r="H362" s="48" t="s">
        <v>281</v>
      </c>
      <c r="I362" s="48" t="s">
        <v>4180</v>
      </c>
      <c r="J362" s="48" t="s">
        <v>2515</v>
      </c>
      <c r="K362" s="48" t="s">
        <v>4024</v>
      </c>
      <c r="L362" s="48" t="s">
        <v>257</v>
      </c>
      <c r="M362" s="48" t="s">
        <v>2901</v>
      </c>
      <c r="N362" s="48" t="s">
        <v>179</v>
      </c>
      <c r="O362" s="48" t="s">
        <v>3899</v>
      </c>
      <c r="P362" s="48"/>
      <c r="Q362" s="48" t="s">
        <v>512</v>
      </c>
      <c r="R362" s="48" t="s">
        <v>179</v>
      </c>
      <c r="S362" s="48" t="b">
        <v>1</v>
      </c>
      <c r="T362" s="48"/>
      <c r="U362" s="181"/>
      <c r="V362" s="181">
        <v>43986</v>
      </c>
      <c r="W362" s="48" t="s">
        <v>179</v>
      </c>
      <c r="X362" s="48"/>
      <c r="Y362" s="48"/>
      <c r="Z362" s="48" t="s">
        <v>179</v>
      </c>
      <c r="AA362" s="48"/>
      <c r="AB362" s="48"/>
      <c r="AC362" s="48" t="s">
        <v>179</v>
      </c>
      <c r="AD362" s="48"/>
      <c r="AE362" s="48" t="s">
        <v>135</v>
      </c>
      <c r="AF362" s="48" t="s">
        <v>179</v>
      </c>
      <c r="AG362" s="48" t="s">
        <v>179</v>
      </c>
      <c r="AH362" s="192"/>
      <c r="AI362" s="200" t="s">
        <v>3449</v>
      </c>
      <c r="AJ362" s="167" t="str">
        <f t="shared" si="5"/>
        <v>FS</v>
      </c>
      <c r="AK362" s="115" t="b">
        <f>ISNUMBER(SEARCH("IRT",Table1[[#This Row],[Current_Status]]))</f>
        <v>0</v>
      </c>
      <c r="AL362" s="116">
        <f>YEAR(Table1[[#This Row],[Project_Initiated]])</f>
        <v>2020</v>
      </c>
      <c r="AM362" s="53">
        <v>44166</v>
      </c>
      <c r="AN362" s="53" t="str">
        <f>IF(AND(Table1[[#This Row],[Completed Date]]&gt;="07/01/2020"+0,Table1[[#This Row],[Completed Date]]&lt;="6/30/2021"+0),"FY 20-21",IF(AND(Table1[[#This Row],[Completed Date]]&gt;="07/01/2019"+0,Table1[[#This Row],[Completed Date]]&lt;="6/30/2020"+0),"FY 19-20",""))</f>
        <v/>
      </c>
      <c r="AO362" s="116" t="str">
        <f>IFERROR(FIND("R",Table1[[#This Row],[FS_Priority]]),"")</f>
        <v/>
      </c>
    </row>
    <row r="363" spans="1:41" hidden="1" x14ac:dyDescent="0.25">
      <c r="A363" s="48" t="s">
        <v>4161</v>
      </c>
      <c r="B363" s="48" t="s">
        <v>179</v>
      </c>
      <c r="C363" s="48" t="s">
        <v>4161</v>
      </c>
      <c r="D363" s="48" t="b">
        <v>0</v>
      </c>
      <c r="E363" s="48" t="s">
        <v>43</v>
      </c>
      <c r="F363" s="48" t="s">
        <v>4181</v>
      </c>
      <c r="G363" s="48" t="s">
        <v>4182</v>
      </c>
      <c r="H363" s="48" t="s">
        <v>784</v>
      </c>
      <c r="I363" s="48" t="s">
        <v>4183</v>
      </c>
      <c r="J363" s="48" t="s">
        <v>2515</v>
      </c>
      <c r="K363" s="48" t="s">
        <v>2868</v>
      </c>
      <c r="L363" s="48" t="s">
        <v>2477</v>
      </c>
      <c r="M363" s="48" t="s">
        <v>2871</v>
      </c>
      <c r="N363" s="48" t="s">
        <v>179</v>
      </c>
      <c r="O363" s="48" t="s">
        <v>3899</v>
      </c>
      <c r="P363" s="48"/>
      <c r="Q363" s="48" t="s">
        <v>512</v>
      </c>
      <c r="R363" s="48" t="s">
        <v>179</v>
      </c>
      <c r="S363" s="48" t="b">
        <v>1</v>
      </c>
      <c r="T363" s="48"/>
      <c r="U363" s="181"/>
      <c r="V363" s="181">
        <v>43993</v>
      </c>
      <c r="W363" s="48" t="s">
        <v>179</v>
      </c>
      <c r="X363" s="48"/>
      <c r="Y363" s="48"/>
      <c r="Z363" s="48" t="s">
        <v>179</v>
      </c>
      <c r="AA363" s="48"/>
      <c r="AB363" s="48"/>
      <c r="AC363" s="48" t="s">
        <v>179</v>
      </c>
      <c r="AD363" s="48"/>
      <c r="AE363" s="48" t="s">
        <v>135</v>
      </c>
      <c r="AF363" s="48" t="s">
        <v>179</v>
      </c>
      <c r="AG363" s="48" t="s">
        <v>179</v>
      </c>
      <c r="AH363" s="192"/>
      <c r="AI363" s="200" t="s">
        <v>3449</v>
      </c>
      <c r="AJ363" s="167" t="str">
        <f t="shared" si="5"/>
        <v>FS</v>
      </c>
      <c r="AK363" s="115" t="b">
        <f>ISNUMBER(SEARCH("IRT",Table1[[#This Row],[Current_Status]]))</f>
        <v>0</v>
      </c>
      <c r="AL363" s="116">
        <f>YEAR(Table1[[#This Row],[Project_Initiated]])</f>
        <v>2020</v>
      </c>
      <c r="AM363" s="53">
        <v>44166</v>
      </c>
      <c r="AN363" s="53" t="str">
        <f>IF(AND(Table1[[#This Row],[Completed Date]]&gt;="07/01/2020"+0,Table1[[#This Row],[Completed Date]]&lt;="6/30/2021"+0),"FY 20-21",IF(AND(Table1[[#This Row],[Completed Date]]&gt;="07/01/2019"+0,Table1[[#This Row],[Completed Date]]&lt;="6/30/2020"+0),"FY 19-20",""))</f>
        <v/>
      </c>
      <c r="AO363" s="116" t="str">
        <f>IFERROR(FIND("R",Table1[[#This Row],[FS_Priority]]),"")</f>
        <v/>
      </c>
    </row>
    <row r="364" spans="1:41" hidden="1" x14ac:dyDescent="0.25">
      <c r="A364" s="48" t="s">
        <v>4162</v>
      </c>
      <c r="B364" s="48" t="s">
        <v>179</v>
      </c>
      <c r="C364" s="48" t="s">
        <v>4162</v>
      </c>
      <c r="D364" s="48" t="b">
        <v>0</v>
      </c>
      <c r="E364" s="48" t="s">
        <v>86</v>
      </c>
      <c r="F364" s="48" t="s">
        <v>4184</v>
      </c>
      <c r="G364" s="48" t="s">
        <v>4185</v>
      </c>
      <c r="H364" s="48" t="s">
        <v>147</v>
      </c>
      <c r="I364" s="48" t="s">
        <v>4186</v>
      </c>
      <c r="J364" s="48" t="s">
        <v>2515</v>
      </c>
      <c r="K364" s="48" t="s">
        <v>4024</v>
      </c>
      <c r="L364" s="48" t="s">
        <v>257</v>
      </c>
      <c r="M364" s="48" t="s">
        <v>2901</v>
      </c>
      <c r="N364" s="48" t="s">
        <v>179</v>
      </c>
      <c r="O364" s="48" t="s">
        <v>3899</v>
      </c>
      <c r="P364" s="48"/>
      <c r="Q364" s="48" t="s">
        <v>512</v>
      </c>
      <c r="R364" s="48" t="s">
        <v>179</v>
      </c>
      <c r="S364" s="48" t="b">
        <v>1</v>
      </c>
      <c r="T364" s="48"/>
      <c r="U364" s="181"/>
      <c r="V364" s="181">
        <v>44000</v>
      </c>
      <c r="W364" s="48" t="s">
        <v>179</v>
      </c>
      <c r="X364" s="48"/>
      <c r="Y364" s="48"/>
      <c r="Z364" s="48" t="s">
        <v>179</v>
      </c>
      <c r="AA364" s="48"/>
      <c r="AB364" s="48"/>
      <c r="AC364" s="48" t="s">
        <v>179</v>
      </c>
      <c r="AD364" s="48"/>
      <c r="AE364" s="48" t="s">
        <v>135</v>
      </c>
      <c r="AF364" s="48" t="s">
        <v>179</v>
      </c>
      <c r="AG364" s="48" t="s">
        <v>179</v>
      </c>
      <c r="AH364" s="192"/>
      <c r="AI364" s="200" t="s">
        <v>3449</v>
      </c>
      <c r="AJ364" s="167" t="str">
        <f t="shared" si="5"/>
        <v>FS</v>
      </c>
      <c r="AK364" s="115" t="b">
        <f>ISNUMBER(SEARCH("IRT",Table1[[#This Row],[Current_Status]]))</f>
        <v>0</v>
      </c>
      <c r="AL364" s="116">
        <f>YEAR(Table1[[#This Row],[Project_Initiated]])</f>
        <v>2020</v>
      </c>
      <c r="AM364" s="53">
        <v>44166</v>
      </c>
      <c r="AN364" s="53" t="str">
        <f>IF(AND(Table1[[#This Row],[Completed Date]]&gt;="07/01/2020"+0,Table1[[#This Row],[Completed Date]]&lt;="6/30/2021"+0),"FY 20-21",IF(AND(Table1[[#This Row],[Completed Date]]&gt;="07/01/2019"+0,Table1[[#This Row],[Completed Date]]&lt;="6/30/2020"+0),"FY 19-20",""))</f>
        <v/>
      </c>
      <c r="AO364" s="116" t="str">
        <f>IFERROR(FIND("R",Table1[[#This Row],[FS_Priority]]),"")</f>
        <v/>
      </c>
    </row>
    <row r="365" spans="1:41" hidden="1" x14ac:dyDescent="0.25">
      <c r="A365" s="48" t="s">
        <v>4163</v>
      </c>
      <c r="B365" s="48" t="s">
        <v>179</v>
      </c>
      <c r="C365" s="48" t="s">
        <v>4163</v>
      </c>
      <c r="D365" s="48" t="b">
        <v>0</v>
      </c>
      <c r="E365" s="48" t="s">
        <v>86</v>
      </c>
      <c r="F365" s="48" t="s">
        <v>4187</v>
      </c>
      <c r="G365" s="48" t="s">
        <v>4188</v>
      </c>
      <c r="H365" s="48" t="s">
        <v>400</v>
      </c>
      <c r="I365" s="48" t="s">
        <v>4189</v>
      </c>
      <c r="J365" s="48" t="s">
        <v>2515</v>
      </c>
      <c r="K365" s="48" t="s">
        <v>4024</v>
      </c>
      <c r="L365" s="48" t="s">
        <v>257</v>
      </c>
      <c r="M365" s="48" t="s">
        <v>2901</v>
      </c>
      <c r="N365" s="48" t="s">
        <v>2907</v>
      </c>
      <c r="O365" s="48" t="s">
        <v>3899</v>
      </c>
      <c r="P365" s="48"/>
      <c r="Q365" s="48" t="s">
        <v>512</v>
      </c>
      <c r="R365" s="48" t="s">
        <v>179</v>
      </c>
      <c r="S365" s="48" t="b">
        <v>1</v>
      </c>
      <c r="T365" s="48"/>
      <c r="U365" s="181"/>
      <c r="V365" s="181">
        <v>44000</v>
      </c>
      <c r="W365" s="48" t="s">
        <v>179</v>
      </c>
      <c r="X365" s="48"/>
      <c r="Y365" s="48"/>
      <c r="Z365" s="48" t="s">
        <v>179</v>
      </c>
      <c r="AA365" s="48"/>
      <c r="AB365" s="48"/>
      <c r="AC365" s="48" t="s">
        <v>179</v>
      </c>
      <c r="AD365" s="48"/>
      <c r="AE365" s="48" t="s">
        <v>135</v>
      </c>
      <c r="AF365" s="48" t="s">
        <v>179</v>
      </c>
      <c r="AG365" s="48" t="s">
        <v>179</v>
      </c>
      <c r="AH365" s="192"/>
      <c r="AI365" s="200" t="s">
        <v>3449</v>
      </c>
      <c r="AJ365" s="167" t="str">
        <f t="shared" si="5"/>
        <v>FS</v>
      </c>
      <c r="AK365" s="115" t="b">
        <f>ISNUMBER(SEARCH("IRT",Table1[[#This Row],[Current_Status]]))</f>
        <v>0</v>
      </c>
      <c r="AL365" s="116">
        <f>YEAR(Table1[[#This Row],[Project_Initiated]])</f>
        <v>2020</v>
      </c>
      <c r="AM365" s="53">
        <v>44166</v>
      </c>
      <c r="AN365" s="53" t="str">
        <f>IF(AND(Table1[[#This Row],[Completed Date]]&gt;="07/01/2020"+0,Table1[[#This Row],[Completed Date]]&lt;="6/30/2021"+0),"FY 20-21",IF(AND(Table1[[#This Row],[Completed Date]]&gt;="07/01/2019"+0,Table1[[#This Row],[Completed Date]]&lt;="6/30/2020"+0),"FY 19-20",""))</f>
        <v/>
      </c>
      <c r="AO365" s="116" t="str">
        <f>IFERROR(FIND("R",Table1[[#This Row],[FS_Priority]]),"")</f>
        <v/>
      </c>
    </row>
    <row r="366" spans="1:41" hidden="1" x14ac:dyDescent="0.25">
      <c r="A366" s="48" t="s">
        <v>4164</v>
      </c>
      <c r="B366" s="48" t="s">
        <v>179</v>
      </c>
      <c r="C366" s="48" t="s">
        <v>4164</v>
      </c>
      <c r="D366" s="48" t="b">
        <v>0</v>
      </c>
      <c r="E366" s="48" t="s">
        <v>86</v>
      </c>
      <c r="F366" s="48" t="s">
        <v>4190</v>
      </c>
      <c r="G366" s="48" t="s">
        <v>4191</v>
      </c>
      <c r="H366" s="48" t="s">
        <v>400</v>
      </c>
      <c r="I366" s="48" t="s">
        <v>4192</v>
      </c>
      <c r="J366" s="48" t="s">
        <v>2515</v>
      </c>
      <c r="K366" s="48" t="s">
        <v>4024</v>
      </c>
      <c r="L366" s="48" t="s">
        <v>257</v>
      </c>
      <c r="M366" s="48" t="s">
        <v>2901</v>
      </c>
      <c r="N366" s="48" t="s">
        <v>2907</v>
      </c>
      <c r="O366" s="48" t="s">
        <v>3899</v>
      </c>
      <c r="P366" s="48"/>
      <c r="Q366" s="48" t="s">
        <v>512</v>
      </c>
      <c r="R366" s="48" t="s">
        <v>179</v>
      </c>
      <c r="S366" s="48" t="b">
        <v>1</v>
      </c>
      <c r="T366" s="48"/>
      <c r="U366" s="181"/>
      <c r="V366" s="181">
        <v>44000</v>
      </c>
      <c r="W366" s="48" t="s">
        <v>179</v>
      </c>
      <c r="X366" s="48"/>
      <c r="Y366" s="48"/>
      <c r="Z366" s="48" t="s">
        <v>179</v>
      </c>
      <c r="AA366" s="48"/>
      <c r="AB366" s="48"/>
      <c r="AC366" s="48" t="s">
        <v>179</v>
      </c>
      <c r="AD366" s="48"/>
      <c r="AE366" s="48" t="s">
        <v>135</v>
      </c>
      <c r="AF366" s="48" t="s">
        <v>179</v>
      </c>
      <c r="AG366" s="48" t="s">
        <v>179</v>
      </c>
      <c r="AH366" s="192"/>
      <c r="AI366" s="200" t="s">
        <v>3449</v>
      </c>
      <c r="AJ366" s="167" t="str">
        <f t="shared" si="5"/>
        <v>FS</v>
      </c>
      <c r="AK366" s="115" t="b">
        <f>ISNUMBER(SEARCH("IRT",Table1[[#This Row],[Current_Status]]))</f>
        <v>0</v>
      </c>
      <c r="AL366" s="116">
        <f>YEAR(Table1[[#This Row],[Project_Initiated]])</f>
        <v>2020</v>
      </c>
      <c r="AM366" s="53">
        <v>44166</v>
      </c>
      <c r="AN366" s="53" t="str">
        <f>IF(AND(Table1[[#This Row],[Completed Date]]&gt;="07/01/2020"+0,Table1[[#This Row],[Completed Date]]&lt;="6/30/2021"+0),"FY 20-21",IF(AND(Table1[[#This Row],[Completed Date]]&gt;="07/01/2019"+0,Table1[[#This Row],[Completed Date]]&lt;="6/30/2020"+0),"FY 19-20",""))</f>
        <v/>
      </c>
      <c r="AO366" s="116" t="str">
        <f>IFERROR(FIND("R",Table1[[#This Row],[FS_Priority]]),"")</f>
        <v/>
      </c>
    </row>
    <row r="367" spans="1:41" hidden="1" x14ac:dyDescent="0.25">
      <c r="A367" s="48" t="s">
        <v>4165</v>
      </c>
      <c r="B367" s="48" t="s">
        <v>179</v>
      </c>
      <c r="C367" s="48" t="s">
        <v>4165</v>
      </c>
      <c r="D367" s="48" t="b">
        <v>0</v>
      </c>
      <c r="E367" s="48" t="s">
        <v>117</v>
      </c>
      <c r="F367" s="48" t="s">
        <v>4193</v>
      </c>
      <c r="G367" s="48" t="s">
        <v>4194</v>
      </c>
      <c r="H367" s="48" t="s">
        <v>424</v>
      </c>
      <c r="I367" s="48" t="s">
        <v>4195</v>
      </c>
      <c r="J367" s="48" t="s">
        <v>2515</v>
      </c>
      <c r="K367" s="48" t="s">
        <v>2999</v>
      </c>
      <c r="L367" s="48" t="s">
        <v>3414</v>
      </c>
      <c r="M367" s="48" t="s">
        <v>3001</v>
      </c>
      <c r="N367" s="48" t="s">
        <v>3971</v>
      </c>
      <c r="O367" s="48" t="s">
        <v>3899</v>
      </c>
      <c r="P367" s="48"/>
      <c r="Q367" s="48" t="s">
        <v>512</v>
      </c>
      <c r="R367" s="48" t="s">
        <v>179</v>
      </c>
      <c r="S367" s="48" t="b">
        <v>1</v>
      </c>
      <c r="T367" s="48"/>
      <c r="U367" s="181"/>
      <c r="V367" s="181">
        <v>44001</v>
      </c>
      <c r="W367" s="48" t="s">
        <v>179</v>
      </c>
      <c r="X367" s="48"/>
      <c r="Y367" s="48"/>
      <c r="Z367" s="48" t="s">
        <v>179</v>
      </c>
      <c r="AA367" s="48"/>
      <c r="AB367" s="48"/>
      <c r="AC367" s="48" t="s">
        <v>179</v>
      </c>
      <c r="AD367" s="48"/>
      <c r="AE367" s="48" t="s">
        <v>135</v>
      </c>
      <c r="AF367" s="48" t="s">
        <v>179</v>
      </c>
      <c r="AG367" s="48" t="s">
        <v>179</v>
      </c>
      <c r="AH367" s="192"/>
      <c r="AI367" s="200" t="s">
        <v>3449</v>
      </c>
      <c r="AJ367" s="167" t="str">
        <f t="shared" si="5"/>
        <v>FS</v>
      </c>
      <c r="AK367" s="115" t="b">
        <f>ISNUMBER(SEARCH("IRT",Table1[[#This Row],[Current_Status]]))</f>
        <v>0</v>
      </c>
      <c r="AL367" s="116">
        <f>YEAR(Table1[[#This Row],[Project_Initiated]])</f>
        <v>2020</v>
      </c>
      <c r="AM367" s="53">
        <v>44166</v>
      </c>
      <c r="AN367" s="53" t="str">
        <f>IF(AND(Table1[[#This Row],[Completed Date]]&gt;="07/01/2020"+0,Table1[[#This Row],[Completed Date]]&lt;="6/30/2021"+0),"FY 20-21",IF(AND(Table1[[#This Row],[Completed Date]]&gt;="07/01/2019"+0,Table1[[#This Row],[Completed Date]]&lt;="6/30/2020"+0),"FY 19-20",""))</f>
        <v/>
      </c>
      <c r="AO367" s="116" t="str">
        <f>IFERROR(FIND("R",Table1[[#This Row],[FS_Priority]]),"")</f>
        <v/>
      </c>
    </row>
    <row r="368" spans="1:41" hidden="1" x14ac:dyDescent="0.25">
      <c r="A368" s="48" t="s">
        <v>4166</v>
      </c>
      <c r="B368" s="48" t="s">
        <v>179</v>
      </c>
      <c r="C368" s="48" t="s">
        <v>4166</v>
      </c>
      <c r="D368" s="48" t="b">
        <v>0</v>
      </c>
      <c r="E368" s="48" t="s">
        <v>118</v>
      </c>
      <c r="F368" s="48" t="s">
        <v>4196</v>
      </c>
      <c r="G368" s="48" t="s">
        <v>4175</v>
      </c>
      <c r="H368" s="48" t="s">
        <v>409</v>
      </c>
      <c r="I368" s="48" t="s">
        <v>4197</v>
      </c>
      <c r="J368" s="48" t="s">
        <v>2515</v>
      </c>
      <c r="K368" s="48" t="s">
        <v>3406</v>
      </c>
      <c r="L368" s="48" t="s">
        <v>370</v>
      </c>
      <c r="M368" s="48" t="s">
        <v>3005</v>
      </c>
      <c r="N368" s="48" t="s">
        <v>179</v>
      </c>
      <c r="O368" s="48" t="s">
        <v>3899</v>
      </c>
      <c r="P368" s="48"/>
      <c r="Q368" s="48" t="s">
        <v>512</v>
      </c>
      <c r="R368" s="48" t="s">
        <v>179</v>
      </c>
      <c r="S368" s="48" t="b">
        <v>0</v>
      </c>
      <c r="T368" s="48"/>
      <c r="U368" s="181"/>
      <c r="V368" s="181">
        <v>44005</v>
      </c>
      <c r="W368" s="48" t="s">
        <v>179</v>
      </c>
      <c r="X368" s="48"/>
      <c r="Y368" s="48"/>
      <c r="Z368" s="48" t="s">
        <v>179</v>
      </c>
      <c r="AA368" s="48"/>
      <c r="AB368" s="48"/>
      <c r="AC368" s="48" t="s">
        <v>179</v>
      </c>
      <c r="AD368" s="48"/>
      <c r="AE368" s="48" t="s">
        <v>135</v>
      </c>
      <c r="AF368" s="48" t="s">
        <v>179</v>
      </c>
      <c r="AG368" s="48" t="s">
        <v>179</v>
      </c>
      <c r="AH368" s="192"/>
      <c r="AI368" s="200" t="s">
        <v>3449</v>
      </c>
      <c r="AJ368" s="167" t="str">
        <f t="shared" si="5"/>
        <v>FS</v>
      </c>
      <c r="AK368" s="115" t="b">
        <f>ISNUMBER(SEARCH("IRT",Table1[[#This Row],[Current_Status]]))</f>
        <v>0</v>
      </c>
      <c r="AL368" s="116">
        <f>YEAR(Table1[[#This Row],[Project_Initiated]])</f>
        <v>2020</v>
      </c>
      <c r="AM368" s="53">
        <v>44166</v>
      </c>
      <c r="AN368" s="53" t="str">
        <f>IF(AND(Table1[[#This Row],[Completed Date]]&gt;="07/01/2020"+0,Table1[[#This Row],[Completed Date]]&lt;="6/30/2021"+0),"FY 20-21",IF(AND(Table1[[#This Row],[Completed Date]]&gt;="07/01/2019"+0,Table1[[#This Row],[Completed Date]]&lt;="6/30/2020"+0),"FY 19-20",""))</f>
        <v/>
      </c>
      <c r="AO368" s="116" t="str">
        <f>IFERROR(FIND("R",Table1[[#This Row],[FS_Priority]]),"")</f>
        <v/>
      </c>
    </row>
    <row r="369" spans="1:41" hidden="1" x14ac:dyDescent="0.25">
      <c r="A369" s="48" t="s">
        <v>4167</v>
      </c>
      <c r="B369" s="48" t="s">
        <v>179</v>
      </c>
      <c r="C369" s="48" t="s">
        <v>4167</v>
      </c>
      <c r="D369" s="48" t="b">
        <v>0</v>
      </c>
      <c r="E369" s="48" t="s">
        <v>86</v>
      </c>
      <c r="F369" s="48" t="s">
        <v>4198</v>
      </c>
      <c r="G369" s="48" t="s">
        <v>4199</v>
      </c>
      <c r="H369" s="48" t="s">
        <v>147</v>
      </c>
      <c r="I369" s="48" t="s">
        <v>4200</v>
      </c>
      <c r="J369" s="48" t="s">
        <v>2515</v>
      </c>
      <c r="K369" s="48" t="s">
        <v>4024</v>
      </c>
      <c r="L369" s="48" t="s">
        <v>257</v>
      </c>
      <c r="M369" s="48" t="s">
        <v>2901</v>
      </c>
      <c r="N369" s="48" t="s">
        <v>2903</v>
      </c>
      <c r="O369" s="48" t="s">
        <v>3899</v>
      </c>
      <c r="P369" s="48"/>
      <c r="Q369" s="48" t="s">
        <v>512</v>
      </c>
      <c r="R369" s="48" t="s">
        <v>179</v>
      </c>
      <c r="S369" s="48" t="b">
        <v>1</v>
      </c>
      <c r="T369" s="48"/>
      <c r="U369" s="181"/>
      <c r="V369" s="181">
        <v>44005</v>
      </c>
      <c r="W369" s="48" t="s">
        <v>179</v>
      </c>
      <c r="X369" s="48"/>
      <c r="Y369" s="48"/>
      <c r="Z369" s="48" t="s">
        <v>179</v>
      </c>
      <c r="AA369" s="48"/>
      <c r="AB369" s="48"/>
      <c r="AC369" s="48" t="s">
        <v>179</v>
      </c>
      <c r="AD369" s="48"/>
      <c r="AE369" s="48" t="s">
        <v>135</v>
      </c>
      <c r="AF369" s="48" t="s">
        <v>179</v>
      </c>
      <c r="AG369" s="48" t="s">
        <v>179</v>
      </c>
      <c r="AH369" s="192"/>
      <c r="AI369" s="200" t="s">
        <v>3449</v>
      </c>
      <c r="AJ369" s="167" t="str">
        <f t="shared" si="5"/>
        <v>FS</v>
      </c>
      <c r="AK369" s="115" t="b">
        <f>ISNUMBER(SEARCH("IRT",Table1[[#This Row],[Current_Status]]))</f>
        <v>0</v>
      </c>
      <c r="AL369" s="116">
        <f>YEAR(Table1[[#This Row],[Project_Initiated]])</f>
        <v>2020</v>
      </c>
      <c r="AM369" s="53">
        <v>44166</v>
      </c>
      <c r="AN369" s="53" t="str">
        <f>IF(AND(Table1[[#This Row],[Completed Date]]&gt;="07/01/2020"+0,Table1[[#This Row],[Completed Date]]&lt;="6/30/2021"+0),"FY 20-21",IF(AND(Table1[[#This Row],[Completed Date]]&gt;="07/01/2019"+0,Table1[[#This Row],[Completed Date]]&lt;="6/30/2020"+0),"FY 19-20",""))</f>
        <v/>
      </c>
      <c r="AO369" s="116" t="str">
        <f>IFERROR(FIND("R",Table1[[#This Row],[FS_Priority]]),"")</f>
        <v/>
      </c>
    </row>
    <row r="370" spans="1:41" hidden="1" x14ac:dyDescent="0.25">
      <c r="A370" s="48" t="s">
        <v>4168</v>
      </c>
      <c r="B370" s="48" t="s">
        <v>179</v>
      </c>
      <c r="C370" s="48" t="s">
        <v>4168</v>
      </c>
      <c r="D370" s="48" t="b">
        <v>0</v>
      </c>
      <c r="E370" s="48" t="s">
        <v>86</v>
      </c>
      <c r="F370" s="48" t="s">
        <v>4201</v>
      </c>
      <c r="G370" s="48" t="s">
        <v>4175</v>
      </c>
      <c r="H370" s="48" t="s">
        <v>400</v>
      </c>
      <c r="I370" s="48" t="s">
        <v>2911</v>
      </c>
      <c r="J370" s="48" t="s">
        <v>2515</v>
      </c>
      <c r="K370" s="48" t="s">
        <v>4024</v>
      </c>
      <c r="L370" s="48" t="s">
        <v>257</v>
      </c>
      <c r="M370" s="48" t="s">
        <v>2901</v>
      </c>
      <c r="N370" s="48" t="s">
        <v>2907</v>
      </c>
      <c r="O370" s="48" t="s">
        <v>3899</v>
      </c>
      <c r="P370" s="48"/>
      <c r="Q370" s="48" t="s">
        <v>512</v>
      </c>
      <c r="R370" s="48" t="s">
        <v>179</v>
      </c>
      <c r="S370" s="48" t="b">
        <v>1</v>
      </c>
      <c r="T370" s="48"/>
      <c r="U370" s="181"/>
      <c r="V370" s="181">
        <v>44006</v>
      </c>
      <c r="W370" s="48" t="s">
        <v>179</v>
      </c>
      <c r="X370" s="48"/>
      <c r="Y370" s="48"/>
      <c r="Z370" s="48" t="s">
        <v>179</v>
      </c>
      <c r="AA370" s="48"/>
      <c r="AB370" s="48"/>
      <c r="AC370" s="48" t="s">
        <v>179</v>
      </c>
      <c r="AD370" s="48"/>
      <c r="AE370" s="48" t="s">
        <v>135</v>
      </c>
      <c r="AF370" s="48" t="s">
        <v>179</v>
      </c>
      <c r="AG370" s="48" t="s">
        <v>179</v>
      </c>
      <c r="AH370" s="192"/>
      <c r="AI370" s="200" t="s">
        <v>3449</v>
      </c>
      <c r="AJ370" s="167" t="str">
        <f t="shared" si="5"/>
        <v>FS</v>
      </c>
      <c r="AK370" s="115" t="b">
        <f>ISNUMBER(SEARCH("IRT",Table1[[#This Row],[Current_Status]]))</f>
        <v>0</v>
      </c>
      <c r="AL370" s="116">
        <f>YEAR(Table1[[#This Row],[Project_Initiated]])</f>
        <v>2020</v>
      </c>
      <c r="AM370" s="53">
        <v>44166</v>
      </c>
      <c r="AN370" s="53" t="str">
        <f>IF(AND(Table1[[#This Row],[Completed Date]]&gt;="07/01/2020"+0,Table1[[#This Row],[Completed Date]]&lt;="6/30/2021"+0),"FY 20-21",IF(AND(Table1[[#This Row],[Completed Date]]&gt;="07/01/2019"+0,Table1[[#This Row],[Completed Date]]&lt;="6/30/2020"+0),"FY 19-20",""))</f>
        <v/>
      </c>
      <c r="AO370" s="116" t="str">
        <f>IFERROR(FIND("R",Table1[[#This Row],[FS_Priority]]),"")</f>
        <v/>
      </c>
    </row>
    <row r="371" spans="1:41" hidden="1" x14ac:dyDescent="0.25">
      <c r="A371" s="48" t="s">
        <v>4169</v>
      </c>
      <c r="B371" s="48" t="s">
        <v>179</v>
      </c>
      <c r="C371" s="48" t="s">
        <v>4169</v>
      </c>
      <c r="D371" s="48" t="b">
        <v>0</v>
      </c>
      <c r="E371" s="48" t="s">
        <v>43</v>
      </c>
      <c r="F371" s="48" t="s">
        <v>4202</v>
      </c>
      <c r="G371" s="48" t="s">
        <v>4175</v>
      </c>
      <c r="H371" s="48" t="s">
        <v>784</v>
      </c>
      <c r="I371" s="48" t="s">
        <v>4203</v>
      </c>
      <c r="J371" s="48" t="s">
        <v>2515</v>
      </c>
      <c r="K371" s="48" t="s">
        <v>2868</v>
      </c>
      <c r="L371" s="48" t="s">
        <v>2477</v>
      </c>
      <c r="M371" s="48" t="s">
        <v>2871</v>
      </c>
      <c r="N371" s="48" t="s">
        <v>179</v>
      </c>
      <c r="O371" s="48" t="s">
        <v>3899</v>
      </c>
      <c r="P371" s="48"/>
      <c r="Q371" s="48" t="s">
        <v>512</v>
      </c>
      <c r="R371" s="48" t="s">
        <v>179</v>
      </c>
      <c r="S371" s="48" t="b">
        <v>1</v>
      </c>
      <c r="T371" s="48"/>
      <c r="U371" s="181"/>
      <c r="V371" s="181">
        <v>44043</v>
      </c>
      <c r="W371" s="48" t="s">
        <v>179</v>
      </c>
      <c r="X371" s="48"/>
      <c r="Y371" s="48"/>
      <c r="Z371" s="48" t="s">
        <v>179</v>
      </c>
      <c r="AA371" s="48"/>
      <c r="AB371" s="48"/>
      <c r="AC371" s="48" t="s">
        <v>179</v>
      </c>
      <c r="AD371" s="48"/>
      <c r="AE371" s="48" t="s">
        <v>135</v>
      </c>
      <c r="AF371" s="48" t="s">
        <v>179</v>
      </c>
      <c r="AG371" s="48" t="s">
        <v>179</v>
      </c>
      <c r="AH371" s="192"/>
      <c r="AI371" s="200" t="s">
        <v>3449</v>
      </c>
      <c r="AJ371" s="167" t="str">
        <f t="shared" si="5"/>
        <v>FS</v>
      </c>
      <c r="AK371" s="115" t="b">
        <f>ISNUMBER(SEARCH("IRT",Table1[[#This Row],[Current_Status]]))</f>
        <v>0</v>
      </c>
      <c r="AL371" s="116">
        <f>YEAR(Table1[[#This Row],[Project_Initiated]])</f>
        <v>2020</v>
      </c>
      <c r="AM371" s="53">
        <v>44166</v>
      </c>
      <c r="AN371" s="53" t="str">
        <f>IF(AND(Table1[[#This Row],[Completed Date]]&gt;="07/01/2020"+0,Table1[[#This Row],[Completed Date]]&lt;="6/30/2021"+0),"FY 20-21",IF(AND(Table1[[#This Row],[Completed Date]]&gt;="07/01/2019"+0,Table1[[#This Row],[Completed Date]]&lt;="6/30/2020"+0),"FY 19-20",""))</f>
        <v/>
      </c>
      <c r="AO371" s="116" t="str">
        <f>IFERROR(FIND("R",Table1[[#This Row],[FS_Priority]]),"")</f>
        <v/>
      </c>
    </row>
    <row r="372" spans="1:41" hidden="1" x14ac:dyDescent="0.25">
      <c r="A372" s="48" t="s">
        <v>4170</v>
      </c>
      <c r="B372" s="48" t="s">
        <v>179</v>
      </c>
      <c r="C372" s="48" t="s">
        <v>4170</v>
      </c>
      <c r="D372" s="48" t="b">
        <v>0</v>
      </c>
      <c r="E372" s="48" t="s">
        <v>118</v>
      </c>
      <c r="F372" s="48" t="s">
        <v>4204</v>
      </c>
      <c r="G372" s="48" t="s">
        <v>4205</v>
      </c>
      <c r="H372" s="48" t="s">
        <v>402</v>
      </c>
      <c r="I372" s="48" t="s">
        <v>179</v>
      </c>
      <c r="J372" s="48" t="s">
        <v>2515</v>
      </c>
      <c r="K372" s="48" t="s">
        <v>3406</v>
      </c>
      <c r="L372" s="48" t="s">
        <v>370</v>
      </c>
      <c r="M372" s="48" t="s">
        <v>4206</v>
      </c>
      <c r="N372" s="48" t="s">
        <v>179</v>
      </c>
      <c r="O372" s="48" t="s">
        <v>3899</v>
      </c>
      <c r="P372" s="48"/>
      <c r="Q372" s="48" t="s">
        <v>512</v>
      </c>
      <c r="R372" s="48" t="s">
        <v>179</v>
      </c>
      <c r="S372" s="48" t="b">
        <v>0</v>
      </c>
      <c r="T372" s="48"/>
      <c r="U372" s="181"/>
      <c r="V372" s="181">
        <v>44099</v>
      </c>
      <c r="W372" s="48" t="s">
        <v>179</v>
      </c>
      <c r="X372" s="48"/>
      <c r="Y372" s="48"/>
      <c r="Z372" s="48" t="s">
        <v>179</v>
      </c>
      <c r="AA372" s="48"/>
      <c r="AB372" s="48"/>
      <c r="AC372" s="48" t="s">
        <v>179</v>
      </c>
      <c r="AD372" s="48"/>
      <c r="AE372" s="48" t="s">
        <v>135</v>
      </c>
      <c r="AF372" s="48" t="s">
        <v>179</v>
      </c>
      <c r="AG372" s="48" t="s">
        <v>179</v>
      </c>
      <c r="AH372" s="192"/>
      <c r="AI372" s="200" t="s">
        <v>3449</v>
      </c>
      <c r="AJ372" s="167" t="str">
        <f t="shared" si="5"/>
        <v>FS</v>
      </c>
      <c r="AK372" s="115" t="b">
        <f>ISNUMBER(SEARCH("IRT",Table1[[#This Row],[Current_Status]]))</f>
        <v>0</v>
      </c>
      <c r="AL372" s="116">
        <f>YEAR(Table1[[#This Row],[Project_Initiated]])</f>
        <v>2020</v>
      </c>
      <c r="AM372" s="53">
        <v>44166</v>
      </c>
      <c r="AN372" s="53" t="str">
        <f>IF(AND(Table1[[#This Row],[Completed Date]]&gt;="07/01/2020"+0,Table1[[#This Row],[Completed Date]]&lt;="6/30/2021"+0),"FY 20-21",IF(AND(Table1[[#This Row],[Completed Date]]&gt;="07/01/2019"+0,Table1[[#This Row],[Completed Date]]&lt;="6/30/2020"+0),"FY 19-20",""))</f>
        <v/>
      </c>
      <c r="AO372" s="116" t="str">
        <f>IFERROR(FIND("R",Table1[[#This Row],[FS_Priority]]),"")</f>
        <v/>
      </c>
    </row>
    <row r="373" spans="1:41" hidden="1" x14ac:dyDescent="0.25">
      <c r="A373" s="48" t="s">
        <v>3105</v>
      </c>
      <c r="B373" s="48" t="s">
        <v>3105</v>
      </c>
      <c r="C373" s="48" t="s">
        <v>179</v>
      </c>
      <c r="D373" s="48" t="b">
        <v>0</v>
      </c>
      <c r="E373" s="48" t="s">
        <v>3371</v>
      </c>
      <c r="F373" s="48" t="s">
        <v>4001</v>
      </c>
      <c r="G373" s="48" t="s">
        <v>80</v>
      </c>
      <c r="H373" s="48" t="s">
        <v>179</v>
      </c>
      <c r="I373" s="48" t="s">
        <v>179</v>
      </c>
      <c r="J373" s="48" t="s">
        <v>2860</v>
      </c>
      <c r="K373" s="48" t="s">
        <v>48</v>
      </c>
      <c r="L373" s="48" t="s">
        <v>28</v>
      </c>
      <c r="M373" s="48" t="s">
        <v>52</v>
      </c>
      <c r="N373" s="48" t="s">
        <v>179</v>
      </c>
      <c r="O373" s="48" t="s">
        <v>56</v>
      </c>
      <c r="P373" s="48">
        <v>13</v>
      </c>
      <c r="Q373" s="48" t="s">
        <v>179</v>
      </c>
      <c r="R373" s="48" t="s">
        <v>179</v>
      </c>
      <c r="S373" s="48" t="b">
        <v>0</v>
      </c>
      <c r="T373" s="48"/>
      <c r="U373" s="181"/>
      <c r="V373" s="181">
        <v>42340</v>
      </c>
      <c r="W373" s="48" t="s">
        <v>30</v>
      </c>
      <c r="X373" s="48">
        <v>44136</v>
      </c>
      <c r="Y373" s="48">
        <v>44197</v>
      </c>
      <c r="Z373" s="48" t="s">
        <v>179</v>
      </c>
      <c r="AA373" s="48"/>
      <c r="AB373" s="48"/>
      <c r="AC373" s="48" t="s">
        <v>179</v>
      </c>
      <c r="AD373" s="48"/>
      <c r="AE373" s="48" t="s">
        <v>179</v>
      </c>
      <c r="AF373" s="48" t="s">
        <v>179</v>
      </c>
      <c r="AG373" s="48" t="s">
        <v>179</v>
      </c>
      <c r="AH373" s="192"/>
      <c r="AI373" s="200" t="s">
        <v>179</v>
      </c>
      <c r="AJ373" s="167" t="str">
        <f t="shared" si="5"/>
        <v>PD&amp;C</v>
      </c>
      <c r="AK373" s="115" t="b">
        <f>ISNUMBER(SEARCH("IRT",Table1[[#This Row],[Current_Status]]))</f>
        <v>0</v>
      </c>
      <c r="AL373" s="116">
        <f>YEAR(Table1[[#This Row],[Project_Initiated]])</f>
        <v>2015</v>
      </c>
      <c r="AM373" s="53">
        <v>44166</v>
      </c>
      <c r="AN373" s="53" t="str">
        <f>IF(AND(Table1[[#This Row],[Completed Date]]&gt;="07/01/2020"+0,Table1[[#This Row],[Completed Date]]&lt;="6/30/2021"+0),"FY 20-21",IF(AND(Table1[[#This Row],[Completed Date]]&gt;="07/01/2019"+0,Table1[[#This Row],[Completed Date]]&lt;="6/30/2020"+0),"FY 19-20",""))</f>
        <v/>
      </c>
      <c r="AO373" s="116" t="str">
        <f>IFERROR(FIND("R",Table1[[#This Row],[FS_Priority]]),"")</f>
        <v/>
      </c>
    </row>
    <row r="374" spans="1:41" hidden="1" x14ac:dyDescent="0.25">
      <c r="A374" s="48" t="s">
        <v>3106</v>
      </c>
      <c r="B374" s="48" t="s">
        <v>3106</v>
      </c>
      <c r="C374" s="48" t="s">
        <v>179</v>
      </c>
      <c r="D374" s="48" t="b">
        <v>0</v>
      </c>
      <c r="E374" s="48" t="s">
        <v>3371</v>
      </c>
      <c r="F374" s="48" t="s">
        <v>4001</v>
      </c>
      <c r="G374" s="48" t="s">
        <v>80</v>
      </c>
      <c r="H374" s="48" t="s">
        <v>179</v>
      </c>
      <c r="I374" s="48" t="s">
        <v>179</v>
      </c>
      <c r="J374" s="48" t="s">
        <v>2864</v>
      </c>
      <c r="K374" s="48" t="s">
        <v>48</v>
      </c>
      <c r="L374" s="48" t="s">
        <v>28</v>
      </c>
      <c r="M374" s="48" t="s">
        <v>52</v>
      </c>
      <c r="N374" s="48" t="s">
        <v>179</v>
      </c>
      <c r="O374" s="48" t="s">
        <v>56</v>
      </c>
      <c r="P374" s="48">
        <v>13</v>
      </c>
      <c r="Q374" s="48" t="s">
        <v>179</v>
      </c>
      <c r="R374" s="48" t="s">
        <v>179</v>
      </c>
      <c r="S374" s="48" t="b">
        <v>0</v>
      </c>
      <c r="T374" s="48"/>
      <c r="U374" s="181"/>
      <c r="V374" s="181">
        <v>42340</v>
      </c>
      <c r="W374" s="48" t="s">
        <v>40</v>
      </c>
      <c r="X374" s="48"/>
      <c r="Y374" s="48"/>
      <c r="Z374" s="48" t="s">
        <v>179</v>
      </c>
      <c r="AA374" s="48"/>
      <c r="AB374" s="48"/>
      <c r="AC374" s="48" t="s">
        <v>179</v>
      </c>
      <c r="AD374" s="48"/>
      <c r="AE374" s="48" t="s">
        <v>179</v>
      </c>
      <c r="AF374" s="48" t="s">
        <v>179</v>
      </c>
      <c r="AG374" s="48" t="s">
        <v>179</v>
      </c>
      <c r="AH374" s="192"/>
      <c r="AI374" s="200" t="s">
        <v>179</v>
      </c>
      <c r="AJ374" s="167" t="str">
        <f t="shared" si="5"/>
        <v>PD&amp;C</v>
      </c>
      <c r="AK374" s="115" t="b">
        <f>ISNUMBER(SEARCH("IRT",Table1[[#This Row],[Current_Status]]))</f>
        <v>0</v>
      </c>
      <c r="AL374" s="116">
        <f>YEAR(Table1[[#This Row],[Project_Initiated]])</f>
        <v>2015</v>
      </c>
      <c r="AM374" s="53">
        <v>44166</v>
      </c>
      <c r="AN374" s="53" t="str">
        <f>IF(AND(Table1[[#This Row],[Completed Date]]&gt;="07/01/2020"+0,Table1[[#This Row],[Completed Date]]&lt;="6/30/2021"+0),"FY 20-21",IF(AND(Table1[[#This Row],[Completed Date]]&gt;="07/01/2019"+0,Table1[[#This Row],[Completed Date]]&lt;="6/30/2020"+0),"FY 19-20",""))</f>
        <v/>
      </c>
      <c r="AO374" s="116" t="str">
        <f>IFERROR(FIND("R",Table1[[#This Row],[FS_Priority]]),"")</f>
        <v/>
      </c>
    </row>
    <row r="375" spans="1:41" hidden="1" x14ac:dyDescent="0.25">
      <c r="A375" s="48" t="s">
        <v>98</v>
      </c>
      <c r="B375" s="48" t="s">
        <v>98</v>
      </c>
      <c r="C375" s="48" t="s">
        <v>179</v>
      </c>
      <c r="D375" s="48" t="b">
        <v>0</v>
      </c>
      <c r="E375" s="48" t="s">
        <v>155</v>
      </c>
      <c r="F375" s="48" t="s">
        <v>3551</v>
      </c>
      <c r="G375" s="48" t="s">
        <v>2967</v>
      </c>
      <c r="H375" s="48" t="s">
        <v>409</v>
      </c>
      <c r="I375" s="48" t="s">
        <v>179</v>
      </c>
      <c r="J375" s="48" t="s">
        <v>2857</v>
      </c>
      <c r="K375" s="48" t="s">
        <v>29</v>
      </c>
      <c r="L375" s="48" t="s">
        <v>331</v>
      </c>
      <c r="M375" s="48" t="s">
        <v>65</v>
      </c>
      <c r="N375" s="48" t="s">
        <v>179</v>
      </c>
      <c r="O375" s="48" t="s">
        <v>99</v>
      </c>
      <c r="P375" s="48">
        <v>8</v>
      </c>
      <c r="Q375" s="48" t="s">
        <v>179</v>
      </c>
      <c r="R375" s="48" t="s">
        <v>179</v>
      </c>
      <c r="S375" s="48" t="b">
        <v>0</v>
      </c>
      <c r="T375" s="48">
        <v>432510</v>
      </c>
      <c r="U375" s="181"/>
      <c r="V375" s="181">
        <v>42425</v>
      </c>
      <c r="W375" s="48" t="s">
        <v>41</v>
      </c>
      <c r="X375" s="48">
        <v>44256</v>
      </c>
      <c r="Y375" s="48">
        <v>44287</v>
      </c>
      <c r="Z375" s="48" t="s">
        <v>179</v>
      </c>
      <c r="AA375" s="48"/>
      <c r="AB375" s="48"/>
      <c r="AC375" s="48" t="s">
        <v>179</v>
      </c>
      <c r="AD375" s="48"/>
      <c r="AE375" s="48" t="s">
        <v>179</v>
      </c>
      <c r="AF375" s="48" t="s">
        <v>179</v>
      </c>
      <c r="AG375" s="48" t="s">
        <v>179</v>
      </c>
      <c r="AH375" s="192"/>
      <c r="AI375" s="200" t="s">
        <v>179</v>
      </c>
      <c r="AJ375" s="167" t="str">
        <f t="shared" si="5"/>
        <v>PD&amp;C</v>
      </c>
      <c r="AK375" s="115" t="b">
        <f>ISNUMBER(SEARCH("IRT",Table1[[#This Row],[Current_Status]]))</f>
        <v>0</v>
      </c>
      <c r="AL375" s="116">
        <f>YEAR(Table1[[#This Row],[Project_Initiated]])</f>
        <v>2016</v>
      </c>
      <c r="AM375" s="53">
        <v>44166</v>
      </c>
      <c r="AN375" s="53" t="str">
        <f>IF(AND(Table1[[#This Row],[Completed Date]]&gt;="07/01/2020"+0,Table1[[#This Row],[Completed Date]]&lt;="6/30/2021"+0),"FY 20-21",IF(AND(Table1[[#This Row],[Completed Date]]&gt;="07/01/2019"+0,Table1[[#This Row],[Completed Date]]&lt;="6/30/2020"+0),"FY 19-20",""))</f>
        <v/>
      </c>
      <c r="AO375" s="116" t="str">
        <f>IFERROR(FIND("R",Table1[[#This Row],[FS_Priority]]),"")</f>
        <v/>
      </c>
    </row>
    <row r="376" spans="1:41" hidden="1" x14ac:dyDescent="0.25">
      <c r="A376" s="48" t="s">
        <v>4152</v>
      </c>
      <c r="B376" s="48" t="s">
        <v>4152</v>
      </c>
      <c r="C376" s="48" t="s">
        <v>179</v>
      </c>
      <c r="D376" s="48" t="b">
        <v>0</v>
      </c>
      <c r="E376" s="48" t="s">
        <v>92</v>
      </c>
      <c r="F376" s="48" t="s">
        <v>4153</v>
      </c>
      <c r="G376" s="48" t="s">
        <v>4154</v>
      </c>
      <c r="H376" s="48" t="s">
        <v>179</v>
      </c>
      <c r="I376" s="48" t="s">
        <v>179</v>
      </c>
      <c r="J376" s="48" t="s">
        <v>4155</v>
      </c>
      <c r="K376" s="48" t="s">
        <v>2925</v>
      </c>
      <c r="L376" s="48" t="s">
        <v>2477</v>
      </c>
      <c r="M376" s="48" t="s">
        <v>2962</v>
      </c>
      <c r="N376" s="48" t="s">
        <v>179</v>
      </c>
      <c r="O376" s="48" t="s">
        <v>99</v>
      </c>
      <c r="P376" s="48"/>
      <c r="Q376" s="48" t="s">
        <v>179</v>
      </c>
      <c r="R376" s="48" t="s">
        <v>179</v>
      </c>
      <c r="S376" s="48" t="b">
        <v>0</v>
      </c>
      <c r="T376" s="48"/>
      <c r="U376" s="181"/>
      <c r="V376" s="181">
        <v>42710</v>
      </c>
      <c r="W376" s="48" t="s">
        <v>4156</v>
      </c>
      <c r="X376" s="48">
        <v>44348</v>
      </c>
      <c r="Y376" s="48">
        <v>44409</v>
      </c>
      <c r="Z376" s="48" t="s">
        <v>179</v>
      </c>
      <c r="AA376" s="48"/>
      <c r="AB376" s="48"/>
      <c r="AC376" s="48" t="s">
        <v>179</v>
      </c>
      <c r="AD376" s="48"/>
      <c r="AE376" s="48" t="s">
        <v>179</v>
      </c>
      <c r="AF376" s="48" t="s">
        <v>179</v>
      </c>
      <c r="AG376" s="48" t="s">
        <v>179</v>
      </c>
      <c r="AH376" s="192"/>
      <c r="AI376" s="200" t="s">
        <v>179</v>
      </c>
      <c r="AJ376" s="167" t="str">
        <f t="shared" si="5"/>
        <v>PD&amp;C</v>
      </c>
      <c r="AK376" s="115" t="b">
        <f>ISNUMBER(SEARCH("IRT",Table1[[#This Row],[Current_Status]]))</f>
        <v>0</v>
      </c>
      <c r="AL376" s="116">
        <f>YEAR(Table1[[#This Row],[Project_Initiated]])</f>
        <v>2016</v>
      </c>
      <c r="AM376" s="53">
        <v>44166</v>
      </c>
      <c r="AN376" s="53" t="str">
        <f>IF(AND(Table1[[#This Row],[Completed Date]]&gt;="07/01/2020"+0,Table1[[#This Row],[Completed Date]]&lt;="6/30/2021"+0),"FY 20-21",IF(AND(Table1[[#This Row],[Completed Date]]&gt;="07/01/2019"+0,Table1[[#This Row],[Completed Date]]&lt;="6/30/2020"+0),"FY 19-20",""))</f>
        <v/>
      </c>
      <c r="AO376" s="116" t="str">
        <f>IFERROR(FIND("R",Table1[[#This Row],[FS_Priority]]),"")</f>
        <v/>
      </c>
    </row>
    <row r="377" spans="1:41" hidden="1" x14ac:dyDescent="0.25">
      <c r="A377" s="48" t="s">
        <v>3472</v>
      </c>
      <c r="B377" s="48" t="s">
        <v>3472</v>
      </c>
      <c r="C377" s="48" t="s">
        <v>179</v>
      </c>
      <c r="D377" s="48" t="b">
        <v>0</v>
      </c>
      <c r="E377" s="48" t="s">
        <v>3385</v>
      </c>
      <c r="F377" s="48" t="s">
        <v>4000</v>
      </c>
      <c r="G377" s="48" t="s">
        <v>3337</v>
      </c>
      <c r="H377" s="48" t="s">
        <v>179</v>
      </c>
      <c r="I377" s="48" t="s">
        <v>179</v>
      </c>
      <c r="J377" s="48" t="s">
        <v>2857</v>
      </c>
      <c r="K377" s="48" t="s">
        <v>2847</v>
      </c>
      <c r="L377" s="48" t="s">
        <v>2477</v>
      </c>
      <c r="M377" s="48" t="s">
        <v>2965</v>
      </c>
      <c r="N377" s="48" t="s">
        <v>179</v>
      </c>
      <c r="O377" s="48" t="s">
        <v>3077</v>
      </c>
      <c r="P377" s="48">
        <v>2</v>
      </c>
      <c r="Q377" s="48" t="s">
        <v>179</v>
      </c>
      <c r="R377" s="48" t="s">
        <v>179</v>
      </c>
      <c r="S377" s="48" t="b">
        <v>0</v>
      </c>
      <c r="T377" s="48"/>
      <c r="U377" s="181"/>
      <c r="V377" s="181">
        <v>43532</v>
      </c>
      <c r="W377" s="48" t="s">
        <v>4157</v>
      </c>
      <c r="X377" s="48">
        <v>44166</v>
      </c>
      <c r="Y377" s="48">
        <v>44317</v>
      </c>
      <c r="Z377" s="48" t="s">
        <v>179</v>
      </c>
      <c r="AA377" s="48"/>
      <c r="AB377" s="48"/>
      <c r="AC377" s="48" t="s">
        <v>179</v>
      </c>
      <c r="AD377" s="48"/>
      <c r="AE377" s="48" t="s">
        <v>179</v>
      </c>
      <c r="AF377" s="48" t="s">
        <v>179</v>
      </c>
      <c r="AG377" s="48" t="s">
        <v>179</v>
      </c>
      <c r="AH377" s="192"/>
      <c r="AI377" s="200" t="s">
        <v>179</v>
      </c>
      <c r="AJ377" s="167" t="str">
        <f t="shared" si="5"/>
        <v>PD&amp;C</v>
      </c>
      <c r="AK377" s="115" t="b">
        <f>ISNUMBER(SEARCH("IRT",Table1[[#This Row],[Current_Status]]))</f>
        <v>0</v>
      </c>
      <c r="AL377" s="116">
        <f>YEAR(Table1[[#This Row],[Project_Initiated]])</f>
        <v>2019</v>
      </c>
      <c r="AM377" s="53">
        <v>44166</v>
      </c>
      <c r="AN377" s="53" t="str">
        <f>IF(AND(Table1[[#This Row],[Completed Date]]&gt;="07/01/2020"+0,Table1[[#This Row],[Completed Date]]&lt;="6/30/2021"+0),"FY 20-21",IF(AND(Table1[[#This Row],[Completed Date]]&gt;="07/01/2019"+0,Table1[[#This Row],[Completed Date]]&lt;="6/30/2020"+0),"FY 19-20",""))</f>
        <v/>
      </c>
      <c r="AO377" s="116" t="str">
        <f>IFERROR(FIND("R",Table1[[#This Row],[FS_Priority]]),"")</f>
        <v/>
      </c>
    </row>
    <row r="378" spans="1:41" hidden="1" x14ac:dyDescent="0.25">
      <c r="A378" s="48" t="s">
        <v>3471</v>
      </c>
      <c r="B378" s="48" t="s">
        <v>3471</v>
      </c>
      <c r="C378" s="48" t="s">
        <v>179</v>
      </c>
      <c r="D378" s="48" t="b">
        <v>0</v>
      </c>
      <c r="E378" s="48" t="s">
        <v>3385</v>
      </c>
      <c r="F378" s="48" t="s">
        <v>4000</v>
      </c>
      <c r="G378" s="48" t="s">
        <v>3337</v>
      </c>
      <c r="H378" s="48" t="s">
        <v>179</v>
      </c>
      <c r="I378" s="48" t="s">
        <v>179</v>
      </c>
      <c r="J378" s="48" t="s">
        <v>41</v>
      </c>
      <c r="K378" s="48" t="s">
        <v>2847</v>
      </c>
      <c r="L378" s="48" t="s">
        <v>2477</v>
      </c>
      <c r="M378" s="48" t="s">
        <v>2965</v>
      </c>
      <c r="N378" s="48" t="s">
        <v>179</v>
      </c>
      <c r="O378" s="48" t="s">
        <v>3077</v>
      </c>
      <c r="P378" s="48">
        <v>2</v>
      </c>
      <c r="Q378" s="48" t="s">
        <v>179</v>
      </c>
      <c r="R378" s="48" t="s">
        <v>179</v>
      </c>
      <c r="S378" s="48" t="b">
        <v>0</v>
      </c>
      <c r="T378" s="48"/>
      <c r="U378" s="181"/>
      <c r="V378" s="181">
        <v>43532</v>
      </c>
      <c r="W378" s="48" t="s">
        <v>27</v>
      </c>
      <c r="X378" s="48">
        <v>44166</v>
      </c>
      <c r="Y378" s="48">
        <v>44348</v>
      </c>
      <c r="Z378" s="48" t="s">
        <v>179</v>
      </c>
      <c r="AA378" s="48"/>
      <c r="AB378" s="48"/>
      <c r="AC378" s="48" t="s">
        <v>179</v>
      </c>
      <c r="AD378" s="48"/>
      <c r="AE378" s="48" t="s">
        <v>179</v>
      </c>
      <c r="AF378" s="48" t="s">
        <v>179</v>
      </c>
      <c r="AG378" s="48" t="s">
        <v>179</v>
      </c>
      <c r="AH378" s="192"/>
      <c r="AI378" s="200" t="s">
        <v>179</v>
      </c>
      <c r="AJ378" s="167" t="str">
        <f t="shared" si="5"/>
        <v>PD&amp;C</v>
      </c>
      <c r="AK378" s="115" t="b">
        <f>ISNUMBER(SEARCH("IRT",Table1[[#This Row],[Current_Status]]))</f>
        <v>0</v>
      </c>
      <c r="AL378" s="116">
        <f>YEAR(Table1[[#This Row],[Project_Initiated]])</f>
        <v>2019</v>
      </c>
      <c r="AM378" s="53">
        <v>44166</v>
      </c>
      <c r="AN378" s="53" t="str">
        <f>IF(AND(Table1[[#This Row],[Completed Date]]&gt;="07/01/2020"+0,Table1[[#This Row],[Completed Date]]&lt;="6/30/2021"+0),"FY 20-21",IF(AND(Table1[[#This Row],[Completed Date]]&gt;="07/01/2019"+0,Table1[[#This Row],[Completed Date]]&lt;="6/30/2020"+0),"FY 19-20",""))</f>
        <v/>
      </c>
      <c r="AO378" s="116" t="str">
        <f>IFERROR(FIND("R",Table1[[#This Row],[FS_Priority]]),"")</f>
        <v/>
      </c>
    </row>
    <row r="379" spans="1:41" hidden="1" x14ac:dyDescent="0.25">
      <c r="A379" s="48" t="s">
        <v>4005</v>
      </c>
      <c r="B379" s="48" t="s">
        <v>4005</v>
      </c>
      <c r="C379" s="48" t="s">
        <v>179</v>
      </c>
      <c r="D379" s="48" t="b">
        <v>0</v>
      </c>
      <c r="E379" s="48" t="s">
        <v>155</v>
      </c>
      <c r="F379" s="48" t="s">
        <v>3994</v>
      </c>
      <c r="G379" s="48" t="s">
        <v>3995</v>
      </c>
      <c r="H379" s="48" t="s">
        <v>179</v>
      </c>
      <c r="I379" s="48" t="s">
        <v>179</v>
      </c>
      <c r="J379" s="48" t="s">
        <v>4026</v>
      </c>
      <c r="K379" s="48" t="s">
        <v>29</v>
      </c>
      <c r="L379" s="48" t="s">
        <v>331</v>
      </c>
      <c r="M379" s="48" t="s">
        <v>3996</v>
      </c>
      <c r="N379" s="48" t="s">
        <v>179</v>
      </c>
      <c r="O379" s="48" t="s">
        <v>99</v>
      </c>
      <c r="P379" s="48">
        <v>4</v>
      </c>
      <c r="Q379" s="48" t="s">
        <v>179</v>
      </c>
      <c r="R379" s="48" t="s">
        <v>179</v>
      </c>
      <c r="S379" s="48" t="b">
        <v>0</v>
      </c>
      <c r="T379" s="48">
        <v>2178000</v>
      </c>
      <c r="U379" s="181"/>
      <c r="V379" s="181">
        <v>43920</v>
      </c>
      <c r="W379" s="48" t="s">
        <v>4026</v>
      </c>
      <c r="X379" s="48"/>
      <c r="Y379" s="48"/>
      <c r="Z379" s="48" t="s">
        <v>179</v>
      </c>
      <c r="AA379" s="48"/>
      <c r="AB379" s="48"/>
      <c r="AC379" s="48" t="s">
        <v>179</v>
      </c>
      <c r="AD379" s="48"/>
      <c r="AE379" s="48" t="s">
        <v>179</v>
      </c>
      <c r="AF379" s="48" t="s">
        <v>179</v>
      </c>
      <c r="AG379" s="48" t="s">
        <v>179</v>
      </c>
      <c r="AH379" s="192"/>
      <c r="AI379" s="200" t="s">
        <v>179</v>
      </c>
      <c r="AJ379" s="167" t="str">
        <f t="shared" si="5"/>
        <v>PD&amp;C</v>
      </c>
      <c r="AK379" s="115" t="b">
        <f>ISNUMBER(SEARCH("IRT",Table1[[#This Row],[Current_Status]]))</f>
        <v>0</v>
      </c>
      <c r="AL379" s="116">
        <f>YEAR(Table1[[#This Row],[Project_Initiated]])</f>
        <v>2020</v>
      </c>
      <c r="AM379" s="53">
        <v>44166</v>
      </c>
      <c r="AN379" s="53" t="str">
        <f>IF(AND(Table1[[#This Row],[Completed Date]]&gt;="07/01/2020"+0,Table1[[#This Row],[Completed Date]]&lt;="6/30/2021"+0),"FY 20-21",IF(AND(Table1[[#This Row],[Completed Date]]&gt;="07/01/2019"+0,Table1[[#This Row],[Completed Date]]&lt;="6/30/2020"+0),"FY 19-20",""))</f>
        <v/>
      </c>
      <c r="AO379" s="116" t="str">
        <f>IFERROR(FIND("R",Table1[[#This Row],[FS_Priority]]),"")</f>
        <v/>
      </c>
    </row>
    <row r="380" spans="1:41" hidden="1" x14ac:dyDescent="0.25">
      <c r="A380" s="48" t="s">
        <v>4006</v>
      </c>
      <c r="B380" s="48" t="s">
        <v>4006</v>
      </c>
      <c r="C380" s="48" t="s">
        <v>179</v>
      </c>
      <c r="D380" s="48" t="b">
        <v>0</v>
      </c>
      <c r="E380" s="48" t="s">
        <v>3385</v>
      </c>
      <c r="F380" s="48" t="s">
        <v>3998</v>
      </c>
      <c r="G380" s="48" t="s">
        <v>3998</v>
      </c>
      <c r="H380" s="48" t="s">
        <v>377</v>
      </c>
      <c r="I380" s="48" t="s">
        <v>179</v>
      </c>
      <c r="J380" s="48" t="s">
        <v>40</v>
      </c>
      <c r="K380" s="48" t="s">
        <v>2847</v>
      </c>
      <c r="L380" s="48" t="s">
        <v>2477</v>
      </c>
      <c r="M380" s="48" t="s">
        <v>3999</v>
      </c>
      <c r="N380" s="48" t="s">
        <v>179</v>
      </c>
      <c r="O380" s="48" t="s">
        <v>97</v>
      </c>
      <c r="P380" s="48">
        <v>4</v>
      </c>
      <c r="Q380" s="48" t="s">
        <v>179</v>
      </c>
      <c r="R380" s="48" t="s">
        <v>179</v>
      </c>
      <c r="S380" s="48" t="b">
        <v>0</v>
      </c>
      <c r="T380" s="48"/>
      <c r="U380" s="181"/>
      <c r="V380" s="181">
        <v>43796</v>
      </c>
      <c r="W380" s="48" t="s">
        <v>4158</v>
      </c>
      <c r="X380" s="48">
        <v>44256</v>
      </c>
      <c r="Y380" s="48">
        <v>44348</v>
      </c>
      <c r="Z380" s="48" t="s">
        <v>179</v>
      </c>
      <c r="AA380" s="48"/>
      <c r="AB380" s="48"/>
      <c r="AC380" s="48" t="s">
        <v>179</v>
      </c>
      <c r="AD380" s="48"/>
      <c r="AE380" s="48" t="s">
        <v>179</v>
      </c>
      <c r="AF380" s="48" t="s">
        <v>179</v>
      </c>
      <c r="AG380" s="48" t="s">
        <v>179</v>
      </c>
      <c r="AH380" s="192"/>
      <c r="AI380" s="200" t="s">
        <v>179</v>
      </c>
      <c r="AJ380" s="167" t="str">
        <f t="shared" si="5"/>
        <v>PD&amp;C</v>
      </c>
      <c r="AK380" s="115" t="b">
        <f>ISNUMBER(SEARCH("IRT",Table1[[#This Row],[Current_Status]]))</f>
        <v>0</v>
      </c>
      <c r="AL380" s="116">
        <f>YEAR(Table1[[#This Row],[Project_Initiated]])</f>
        <v>2019</v>
      </c>
      <c r="AM380" s="53">
        <v>44166</v>
      </c>
      <c r="AN380" s="53" t="str">
        <f>IF(AND(Table1[[#This Row],[Completed Date]]&gt;="07/01/2020"+0,Table1[[#This Row],[Completed Date]]&lt;="6/30/2021"+0),"FY 20-21",IF(AND(Table1[[#This Row],[Completed Date]]&gt;="07/01/2019"+0,Table1[[#This Row],[Completed Date]]&lt;="6/30/2020"+0),"FY 19-20",""))</f>
        <v/>
      </c>
      <c r="AO380" s="116" t="str">
        <f>IFERROR(FIND("R",Table1[[#This Row],[FS_Priority]]),"")</f>
        <v/>
      </c>
    </row>
    <row r="381" spans="1:41" x14ac:dyDescent="0.25">
      <c r="A381" s="202" t="s">
        <v>2601</v>
      </c>
      <c r="B381" s="202" t="s">
        <v>2601</v>
      </c>
      <c r="C381" s="202" t="s">
        <v>179</v>
      </c>
      <c r="D381" s="203" t="b">
        <v>0</v>
      </c>
      <c r="E381" s="202" t="s">
        <v>3385</v>
      </c>
      <c r="F381" s="202" t="s">
        <v>3851</v>
      </c>
      <c r="G381" s="202" t="s">
        <v>2989</v>
      </c>
      <c r="H381" s="202" t="s">
        <v>179</v>
      </c>
      <c r="I381" s="202" t="s">
        <v>179</v>
      </c>
      <c r="J381" s="202" t="s">
        <v>41</v>
      </c>
      <c r="K381" s="202" t="s">
        <v>2847</v>
      </c>
      <c r="L381" s="202" t="s">
        <v>2477</v>
      </c>
      <c r="M381" s="202" t="s">
        <v>2865</v>
      </c>
      <c r="N381" s="202" t="s">
        <v>179</v>
      </c>
      <c r="O381" s="202" t="s">
        <v>157</v>
      </c>
      <c r="P381" s="219">
        <v>8</v>
      </c>
      <c r="Q381" s="202" t="s">
        <v>179</v>
      </c>
      <c r="R381" s="202" t="s">
        <v>179</v>
      </c>
      <c r="S381" s="203" t="b">
        <v>0</v>
      </c>
      <c r="T381" s="219">
        <v>6950000</v>
      </c>
      <c r="V381" s="193">
        <v>43528</v>
      </c>
      <c r="W381" s="202" t="s">
        <v>27</v>
      </c>
      <c r="X381" s="204">
        <v>44348</v>
      </c>
      <c r="Y381" s="204">
        <v>45047</v>
      </c>
      <c r="Z381" s="202" t="s">
        <v>179</v>
      </c>
      <c r="AC381" s="202" t="s">
        <v>179</v>
      </c>
      <c r="AE381" s="202" t="s">
        <v>179</v>
      </c>
      <c r="AF381" s="202" t="s">
        <v>179</v>
      </c>
      <c r="AG381" s="202" t="s">
        <v>179</v>
      </c>
      <c r="AH381" s="201"/>
      <c r="AI381" s="202" t="s">
        <v>179</v>
      </c>
      <c r="AJ381" s="115" t="str">
        <f t="shared" ref="AJ381:AJ444" si="6">IF(LEN(A381)&gt;6,"FS","PD&amp;C")</f>
        <v>PD&amp;C</v>
      </c>
      <c r="AK381" s="115" t="b">
        <f>ISNUMBER(SEARCH("IRT",Table1[[#This Row],[Current_Status]]))</f>
        <v>0</v>
      </c>
      <c r="AL381" s="116">
        <f>YEAR(Table1[[#This Row],[Project_Initiated]])</f>
        <v>2019</v>
      </c>
      <c r="AM381" s="205">
        <v>44181</v>
      </c>
      <c r="AN381" s="53" t="str">
        <f>IF(AND(Table1[[#This Row],[Completed Date]]&gt;="07/01/2019"+0,Table1[[#This Row],[Completed Date]]&lt;="6/30/2020"+0),"FY 19-20",IF(AND(Table1[[#This Row],[Completed Date]]&gt;="07/01/2018"+0,Table1[[#This Row],[Completed Date]]&lt;="6/30/2019"+0),"FY 18-19",""))</f>
        <v/>
      </c>
      <c r="AO381" s="116" t="str">
        <f>IFERROR(FIND("R",Table1[[#This Row],[FS_Priority]]),"")</f>
        <v/>
      </c>
    </row>
    <row r="382" spans="1:41" x14ac:dyDescent="0.25">
      <c r="A382" s="202" t="s">
        <v>2602</v>
      </c>
      <c r="B382" s="202" t="s">
        <v>2602</v>
      </c>
      <c r="C382" s="202" t="s">
        <v>179</v>
      </c>
      <c r="D382" s="203" t="b">
        <v>0</v>
      </c>
      <c r="E382" s="202" t="s">
        <v>3385</v>
      </c>
      <c r="F382" s="202" t="s">
        <v>2607</v>
      </c>
      <c r="G382" s="202" t="s">
        <v>2987</v>
      </c>
      <c r="H382" s="202" t="s">
        <v>179</v>
      </c>
      <c r="I382" s="202" t="s">
        <v>179</v>
      </c>
      <c r="J382" s="202" t="s">
        <v>4312</v>
      </c>
      <c r="K382" s="202" t="s">
        <v>2847</v>
      </c>
      <c r="L382" s="202" t="s">
        <v>2477</v>
      </c>
      <c r="M382" s="202" t="s">
        <v>2859</v>
      </c>
      <c r="N382" s="202" t="s">
        <v>179</v>
      </c>
      <c r="O382" s="202" t="s">
        <v>3415</v>
      </c>
      <c r="P382" s="219">
        <v>1</v>
      </c>
      <c r="Q382" s="202" t="s">
        <v>179</v>
      </c>
      <c r="R382" s="202" t="s">
        <v>179</v>
      </c>
      <c r="S382" s="203" t="b">
        <v>0</v>
      </c>
      <c r="T382" s="217">
        <v>33980000</v>
      </c>
      <c r="V382" s="193">
        <v>43528</v>
      </c>
      <c r="W382" s="202" t="s">
        <v>4032</v>
      </c>
      <c r="X382" s="221">
        <v>44470</v>
      </c>
      <c r="Y382" s="221">
        <v>45017</v>
      </c>
      <c r="Z382" s="202" t="s">
        <v>179</v>
      </c>
      <c r="AC382" s="202" t="s">
        <v>179</v>
      </c>
      <c r="AE382" s="202" t="s">
        <v>179</v>
      </c>
      <c r="AF382" s="202" t="s">
        <v>179</v>
      </c>
      <c r="AG382" s="202" t="s">
        <v>179</v>
      </c>
      <c r="AH382" s="201"/>
      <c r="AI382" s="202" t="s">
        <v>179</v>
      </c>
      <c r="AJ382" s="115" t="str">
        <f t="shared" si="6"/>
        <v>PD&amp;C</v>
      </c>
      <c r="AK382" s="115" t="b">
        <f>ISNUMBER(SEARCH("IRT",Table1[[#This Row],[Current_Status]]))</f>
        <v>0</v>
      </c>
      <c r="AL382" s="116">
        <f>YEAR(Table1[[#This Row],[Project_Initiated]])</f>
        <v>2019</v>
      </c>
      <c r="AM382" s="205">
        <v>44181</v>
      </c>
      <c r="AN382" s="53" t="str">
        <f>IF(AND(Table1[[#This Row],[Completed Date]]&gt;="07/01/2019"+0,Table1[[#This Row],[Completed Date]]&lt;="6/30/2020"+0),"FY 19-20",IF(AND(Table1[[#This Row],[Completed Date]]&gt;="07/01/2018"+0,Table1[[#This Row],[Completed Date]]&lt;="6/30/2019"+0),"FY 18-19",""))</f>
        <v/>
      </c>
      <c r="AO382" s="116" t="str">
        <f>IFERROR(FIND("R",Table1[[#This Row],[FS_Priority]]),"")</f>
        <v/>
      </c>
    </row>
    <row r="383" spans="1:41" x14ac:dyDescent="0.25">
      <c r="A383" s="202" t="s">
        <v>101</v>
      </c>
      <c r="B383" s="202" t="s">
        <v>101</v>
      </c>
      <c r="C383" s="202" t="s">
        <v>179</v>
      </c>
      <c r="D383" s="203" t="b">
        <v>0</v>
      </c>
      <c r="E383" s="202" t="s">
        <v>155</v>
      </c>
      <c r="F383" s="202" t="s">
        <v>3100</v>
      </c>
      <c r="G383" s="202" t="s">
        <v>102</v>
      </c>
      <c r="H383" s="202" t="s">
        <v>234</v>
      </c>
      <c r="I383" s="202" t="s">
        <v>179</v>
      </c>
      <c r="J383" s="202" t="s">
        <v>2969</v>
      </c>
      <c r="K383" s="202" t="s">
        <v>29</v>
      </c>
      <c r="L383" s="202" t="s">
        <v>331</v>
      </c>
      <c r="M383" s="202" t="s">
        <v>29</v>
      </c>
      <c r="N383" s="202" t="s">
        <v>179</v>
      </c>
      <c r="O383" s="202" t="s">
        <v>99</v>
      </c>
      <c r="P383" s="219">
        <v>99</v>
      </c>
      <c r="Q383" s="202" t="s">
        <v>179</v>
      </c>
      <c r="R383" s="202" t="s">
        <v>179</v>
      </c>
      <c r="S383" s="203" t="b">
        <v>0</v>
      </c>
      <c r="T383" s="219">
        <v>240000</v>
      </c>
      <c r="V383" s="193">
        <v>42496</v>
      </c>
      <c r="W383" s="202" t="s">
        <v>39</v>
      </c>
      <c r="X383" s="220"/>
      <c r="Y383" s="220"/>
      <c r="Z383" s="202" t="s">
        <v>179</v>
      </c>
      <c r="AC383" s="202" t="s">
        <v>179</v>
      </c>
      <c r="AE383" s="202" t="s">
        <v>179</v>
      </c>
      <c r="AF383" s="202" t="s">
        <v>179</v>
      </c>
      <c r="AG383" s="202" t="s">
        <v>179</v>
      </c>
      <c r="AH383"/>
      <c r="AI383" s="202" t="s">
        <v>179</v>
      </c>
      <c r="AJ383" s="115" t="str">
        <f t="shared" si="6"/>
        <v>PD&amp;C</v>
      </c>
      <c r="AK383" s="115" t="b">
        <f>ISNUMBER(SEARCH("IRT",Table1[[#This Row],[Current_Status]]))</f>
        <v>0</v>
      </c>
      <c r="AL383" s="116">
        <f>YEAR(Table1[[#This Row],[Project_Initiated]])</f>
        <v>2016</v>
      </c>
      <c r="AM383" s="205">
        <v>44181</v>
      </c>
      <c r="AN383" s="53" t="str">
        <f>IF(AND(Table1[[#This Row],[Completed Date]]&gt;="07/01/2019"+0,Table1[[#This Row],[Completed Date]]&lt;="6/30/2020"+0),"FY 19-20",IF(AND(Table1[[#This Row],[Completed Date]]&gt;="07/01/2018"+0,Table1[[#This Row],[Completed Date]]&lt;="6/30/2019"+0),"FY 18-19",""))</f>
        <v/>
      </c>
      <c r="AO383" s="116" t="str">
        <f>IFERROR(FIND("R",Table1[[#This Row],[FS_Priority]]),"")</f>
        <v/>
      </c>
    </row>
    <row r="384" spans="1:41" x14ac:dyDescent="0.25">
      <c r="A384" s="202" t="s">
        <v>57</v>
      </c>
      <c r="B384" s="202" t="s">
        <v>57</v>
      </c>
      <c r="C384" s="202" t="s">
        <v>179</v>
      </c>
      <c r="D384" s="203" t="b">
        <v>0</v>
      </c>
      <c r="E384" s="202" t="s">
        <v>3371</v>
      </c>
      <c r="F384" s="202" t="s">
        <v>58</v>
      </c>
      <c r="G384" s="202" t="s">
        <v>4073</v>
      </c>
      <c r="H384" s="202" t="s">
        <v>179</v>
      </c>
      <c r="I384" s="202" t="s">
        <v>179</v>
      </c>
      <c r="J384" s="202" t="s">
        <v>60</v>
      </c>
      <c r="K384" s="202" t="s">
        <v>48</v>
      </c>
      <c r="L384" s="202" t="s">
        <v>28</v>
      </c>
      <c r="M384" s="202" t="s">
        <v>59</v>
      </c>
      <c r="N384" s="202" t="s">
        <v>179</v>
      </c>
      <c r="O384" s="202" t="s">
        <v>99</v>
      </c>
      <c r="P384" s="203">
        <v>17</v>
      </c>
      <c r="Q384" s="202" t="s">
        <v>179</v>
      </c>
      <c r="R384" s="202" t="s">
        <v>179</v>
      </c>
      <c r="S384" s="203" t="b">
        <v>0</v>
      </c>
      <c r="T384" s="203">
        <v>88500</v>
      </c>
      <c r="V384" s="193">
        <v>43334</v>
      </c>
      <c r="W384" s="202" t="s">
        <v>60</v>
      </c>
      <c r="X384" s="193">
        <v>44013</v>
      </c>
      <c r="Y384" s="193">
        <v>44166</v>
      </c>
      <c r="Z384" s="202" t="s">
        <v>179</v>
      </c>
      <c r="AC384" s="202" t="s">
        <v>179</v>
      </c>
      <c r="AE384" s="202" t="s">
        <v>179</v>
      </c>
      <c r="AF384" s="202" t="s">
        <v>179</v>
      </c>
      <c r="AG384" s="202" t="s">
        <v>179</v>
      </c>
      <c r="AH384" s="220"/>
      <c r="AI384" s="202" t="s">
        <v>179</v>
      </c>
      <c r="AJ384" s="115" t="str">
        <f t="shared" si="6"/>
        <v>PD&amp;C</v>
      </c>
      <c r="AK384" s="115" t="b">
        <f>ISNUMBER(SEARCH("IRT",Table1[[#This Row],[Current_Status]]))</f>
        <v>0</v>
      </c>
      <c r="AL384" s="116">
        <f>YEAR(Table1[[#This Row],[Project_Initiated]])</f>
        <v>2018</v>
      </c>
      <c r="AM384" s="205">
        <v>44181</v>
      </c>
      <c r="AN384" s="53" t="str">
        <f>IF(AND(Table1[[#This Row],[Completed Date]]&gt;="07/01/2020"+0,Table1[[#This Row],[Completed Date]]&lt;="6/30/2021"+0),"FY 20-21",IF(AND(Table1[[#This Row],[Completed Date]]&gt;="07/01/2019"+0,Table1[[#This Row],[Completed Date]]&lt;="6/30/2020"+0),"FY 19-20",""))</f>
        <v/>
      </c>
      <c r="AO384" s="116" t="str">
        <f>IFERROR(FIND("R",Table1[[#This Row],[FS_Priority]]),"")</f>
        <v/>
      </c>
    </row>
    <row r="385" spans="1:41" x14ac:dyDescent="0.25">
      <c r="A385" s="202" t="s">
        <v>114</v>
      </c>
      <c r="B385" s="202" t="s">
        <v>114</v>
      </c>
      <c r="C385" s="202" t="s">
        <v>179</v>
      </c>
      <c r="D385" s="203" t="b">
        <v>0</v>
      </c>
      <c r="E385" s="202" t="s">
        <v>378</v>
      </c>
      <c r="F385" s="202" t="s">
        <v>353</v>
      </c>
      <c r="G385" s="202" t="s">
        <v>115</v>
      </c>
      <c r="H385" s="202" t="s">
        <v>179</v>
      </c>
      <c r="I385" s="202" t="s">
        <v>179</v>
      </c>
      <c r="J385" s="202" t="s">
        <v>4313</v>
      </c>
      <c r="K385" s="202" t="s">
        <v>2994</v>
      </c>
      <c r="L385" s="202" t="s">
        <v>113</v>
      </c>
      <c r="M385" s="202" t="s">
        <v>2998</v>
      </c>
      <c r="N385" s="202" t="s">
        <v>179</v>
      </c>
      <c r="O385" s="202" t="s">
        <v>253</v>
      </c>
      <c r="P385" s="203">
        <v>1</v>
      </c>
      <c r="Q385" s="202" t="s">
        <v>179</v>
      </c>
      <c r="R385" s="202" t="s">
        <v>179</v>
      </c>
      <c r="S385" s="203" t="b">
        <v>0</v>
      </c>
      <c r="T385" s="203">
        <v>1150000</v>
      </c>
      <c r="V385" s="193">
        <v>42719</v>
      </c>
      <c r="W385" s="202" t="s">
        <v>4314</v>
      </c>
      <c r="X385"/>
      <c r="Z385" s="202" t="s">
        <v>179</v>
      </c>
      <c r="AC385" s="202" t="s">
        <v>179</v>
      </c>
      <c r="AE385" s="202" t="s">
        <v>179</v>
      </c>
      <c r="AF385" s="202" t="s">
        <v>179</v>
      </c>
      <c r="AG385" s="202" t="s">
        <v>179</v>
      </c>
      <c r="AH385"/>
      <c r="AI385" s="202" t="s">
        <v>179</v>
      </c>
      <c r="AJ385" s="115" t="str">
        <f t="shared" si="6"/>
        <v>PD&amp;C</v>
      </c>
      <c r="AK385" s="115" t="b">
        <f>ISNUMBER(SEARCH("IRT",Table1[[#This Row],[Current_Status]]))</f>
        <v>0</v>
      </c>
      <c r="AL385" s="116">
        <f>YEAR(Table1[[#This Row],[Project_Initiated]])</f>
        <v>2016</v>
      </c>
      <c r="AM385" s="205">
        <v>44181</v>
      </c>
      <c r="AN385" s="53" t="str">
        <f>IF(AND(Table1[[#This Row],[Completed Date]]&gt;="07/01/2019"+0,Table1[[#This Row],[Completed Date]]&lt;="6/30/2020"+0),"FY 19-20",IF(AND(Table1[[#This Row],[Completed Date]]&gt;="07/01/2018"+0,Table1[[#This Row],[Completed Date]]&lt;="6/30/2019"+0),"FY 18-19",""))</f>
        <v/>
      </c>
      <c r="AO385" s="116" t="str">
        <f>IFERROR(FIND("R",Table1[[#This Row],[FS_Priority]]),"")</f>
        <v/>
      </c>
    </row>
    <row r="386" spans="1:41" x14ac:dyDescent="0.25">
      <c r="A386" s="202" t="s">
        <v>271</v>
      </c>
      <c r="B386" s="202" t="s">
        <v>179</v>
      </c>
      <c r="C386" s="202" t="s">
        <v>271</v>
      </c>
      <c r="D386" s="203" t="b">
        <v>0</v>
      </c>
      <c r="E386" s="202" t="s">
        <v>86</v>
      </c>
      <c r="F386" s="202" t="s">
        <v>2705</v>
      </c>
      <c r="G386" s="202" t="s">
        <v>179</v>
      </c>
      <c r="H386" s="202" t="s">
        <v>400</v>
      </c>
      <c r="I386" s="202" t="s">
        <v>2917</v>
      </c>
      <c r="J386" s="202" t="s">
        <v>2496</v>
      </c>
      <c r="K386" s="202" t="s">
        <v>4024</v>
      </c>
      <c r="L386" s="202" t="s">
        <v>257</v>
      </c>
      <c r="M386" s="202" t="s">
        <v>2918</v>
      </c>
      <c r="N386" s="202" t="s">
        <v>179</v>
      </c>
      <c r="O386" s="202" t="s">
        <v>152</v>
      </c>
      <c r="Q386" s="202" t="s">
        <v>247</v>
      </c>
      <c r="R386" s="202" t="s">
        <v>300</v>
      </c>
      <c r="S386" s="203" t="b">
        <v>0</v>
      </c>
      <c r="V386" s="193">
        <v>43006</v>
      </c>
      <c r="W386" s="202" t="s">
        <v>179</v>
      </c>
      <c r="X386"/>
      <c r="Z386" s="202" t="s">
        <v>179</v>
      </c>
      <c r="AC386" s="202" t="s">
        <v>2786</v>
      </c>
      <c r="AD386" s="201"/>
      <c r="AE386" s="202" t="s">
        <v>148</v>
      </c>
      <c r="AF386" s="202" t="s">
        <v>179</v>
      </c>
      <c r="AG386" s="202" t="s">
        <v>2508</v>
      </c>
      <c r="AH386" s="193">
        <v>43647</v>
      </c>
      <c r="AI386" s="202" t="s">
        <v>3437</v>
      </c>
      <c r="AJ386" s="115" t="str">
        <f t="shared" si="6"/>
        <v>FS</v>
      </c>
      <c r="AK386" s="115" t="b">
        <f>ISNUMBER(SEARCH("IRT",Table1[[#This Row],[Current_Status]]))</f>
        <v>0</v>
      </c>
      <c r="AL386" s="116">
        <f>YEAR(Table1[[#This Row],[Project_Initiated]])</f>
        <v>2017</v>
      </c>
      <c r="AM386" s="205">
        <v>44181</v>
      </c>
      <c r="AN386" s="53" t="str">
        <f>IF(AND(Table1[[#This Row],[Completed Date]]&gt;="07/01/2020"+0,Table1[[#This Row],[Completed Date]]&lt;="6/30/2021"+0),"FY 20-21",IF(AND(Table1[[#This Row],[Completed Date]]&gt;="07/01/2019"+0,Table1[[#This Row],[Completed Date]]&lt;="6/30/2020"+0),"FY 19-20",""))</f>
        <v>FY 19-20</v>
      </c>
      <c r="AO386" s="116" t="str">
        <f>IFERROR(FIND("R",Table1[[#This Row],[FS_Priority]]),"")</f>
        <v/>
      </c>
    </row>
    <row r="387" spans="1:41" x14ac:dyDescent="0.25">
      <c r="A387" s="202" t="s">
        <v>2551</v>
      </c>
      <c r="B387" s="202" t="s">
        <v>179</v>
      </c>
      <c r="C387" s="202" t="s">
        <v>2551</v>
      </c>
      <c r="D387" s="203" t="b">
        <v>0</v>
      </c>
      <c r="E387" s="202" t="s">
        <v>92</v>
      </c>
      <c r="F387" s="202" t="s">
        <v>2715</v>
      </c>
      <c r="G387" s="202" t="s">
        <v>179</v>
      </c>
      <c r="H387" s="202" t="s">
        <v>401</v>
      </c>
      <c r="I387" s="202" t="s">
        <v>2940</v>
      </c>
      <c r="J387" s="202" t="s">
        <v>2496</v>
      </c>
      <c r="K387" s="202" t="s">
        <v>2925</v>
      </c>
      <c r="L387" s="202" t="s">
        <v>2477</v>
      </c>
      <c r="M387" s="202" t="s">
        <v>2933</v>
      </c>
      <c r="N387" s="202" t="s">
        <v>179</v>
      </c>
      <c r="O387" s="202" t="s">
        <v>152</v>
      </c>
      <c r="Q387" s="202" t="s">
        <v>249</v>
      </c>
      <c r="R387" s="202" t="s">
        <v>179</v>
      </c>
      <c r="S387" s="203" t="b">
        <v>1</v>
      </c>
      <c r="V387" s="193">
        <v>43433</v>
      </c>
      <c r="W387" s="202" t="s">
        <v>179</v>
      </c>
      <c r="X387"/>
      <c r="Z387" s="202" t="s">
        <v>179</v>
      </c>
      <c r="AC387" s="202" t="s">
        <v>2788</v>
      </c>
      <c r="AD387" s="204">
        <v>43503</v>
      </c>
      <c r="AE387" s="202" t="s">
        <v>432</v>
      </c>
      <c r="AF387" s="202" t="s">
        <v>3493</v>
      </c>
      <c r="AG387" s="202" t="s">
        <v>2508</v>
      </c>
      <c r="AH387" s="221">
        <v>43647</v>
      </c>
      <c r="AI387" s="202" t="s">
        <v>3430</v>
      </c>
      <c r="AJ387" s="115" t="str">
        <f t="shared" si="6"/>
        <v>FS</v>
      </c>
      <c r="AK387" s="115" t="b">
        <f>ISNUMBER(SEARCH("IRT",Table1[[#This Row],[Current_Status]]))</f>
        <v>0</v>
      </c>
      <c r="AL387" s="116">
        <f>YEAR(Table1[[#This Row],[Project_Initiated]])</f>
        <v>2018</v>
      </c>
      <c r="AM387" s="205">
        <v>44181</v>
      </c>
      <c r="AN387" s="53" t="str">
        <f>IF(AND(Table1[[#This Row],[Completed Date]]&gt;="07/01/2020"+0,Table1[[#This Row],[Completed Date]]&lt;="6/30/2021"+0),"FY 20-21",IF(AND(Table1[[#This Row],[Completed Date]]&gt;="07/01/2019"+0,Table1[[#This Row],[Completed Date]]&lt;="6/30/2020"+0),"FY 19-20",""))</f>
        <v>FY 19-20</v>
      </c>
      <c r="AO387" s="116" t="str">
        <f>IFERROR(FIND("R",Table1[[#This Row],[FS_Priority]]),"")</f>
        <v/>
      </c>
    </row>
    <row r="388" spans="1:41" x14ac:dyDescent="0.25">
      <c r="A388" s="202" t="s">
        <v>296</v>
      </c>
      <c r="B388" s="202" t="s">
        <v>179</v>
      </c>
      <c r="C388" s="202" t="s">
        <v>296</v>
      </c>
      <c r="D388" s="203" t="b">
        <v>0</v>
      </c>
      <c r="E388" s="202" t="s">
        <v>92</v>
      </c>
      <c r="F388" s="202" t="s">
        <v>2723</v>
      </c>
      <c r="G388" s="202" t="s">
        <v>179</v>
      </c>
      <c r="H388" s="202" t="s">
        <v>397</v>
      </c>
      <c r="I388" s="202" t="s">
        <v>2951</v>
      </c>
      <c r="J388" s="202" t="s">
        <v>2496</v>
      </c>
      <c r="K388" s="202" t="s">
        <v>2925</v>
      </c>
      <c r="L388" s="202" t="s">
        <v>2477</v>
      </c>
      <c r="M388" s="202" t="s">
        <v>2930</v>
      </c>
      <c r="N388" s="202" t="s">
        <v>179</v>
      </c>
      <c r="O388" s="202" t="s">
        <v>152</v>
      </c>
      <c r="Q388" s="202" t="s">
        <v>297</v>
      </c>
      <c r="R388" s="202" t="s">
        <v>179</v>
      </c>
      <c r="S388" s="203" t="b">
        <v>0</v>
      </c>
      <c r="V388" s="193">
        <v>43336</v>
      </c>
      <c r="W388" s="202" t="s">
        <v>179</v>
      </c>
      <c r="X388"/>
      <c r="Z388" s="202" t="s">
        <v>179</v>
      </c>
      <c r="AC388" s="202" t="s">
        <v>2789</v>
      </c>
      <c r="AD388" s="204">
        <v>43362</v>
      </c>
      <c r="AE388" s="202" t="s">
        <v>432</v>
      </c>
      <c r="AF388" s="202" t="s">
        <v>179</v>
      </c>
      <c r="AG388" s="202" t="s">
        <v>2508</v>
      </c>
      <c r="AH388" s="193">
        <v>43647</v>
      </c>
      <c r="AI388" s="202" t="s">
        <v>3431</v>
      </c>
      <c r="AJ388" s="115" t="str">
        <f t="shared" si="6"/>
        <v>FS</v>
      </c>
      <c r="AK388" s="115" t="b">
        <f>ISNUMBER(SEARCH("IRT",Table1[[#This Row],[Current_Status]]))</f>
        <v>0</v>
      </c>
      <c r="AL388" s="116">
        <f>YEAR(Table1[[#This Row],[Project_Initiated]])</f>
        <v>2018</v>
      </c>
      <c r="AM388" s="205">
        <v>44181</v>
      </c>
      <c r="AN388" s="53" t="str">
        <f>IF(AND(Table1[[#This Row],[Completed Date]]&gt;="07/01/2020"+0,Table1[[#This Row],[Completed Date]]&lt;="6/30/2021"+0),"FY 20-21",IF(AND(Table1[[#This Row],[Completed Date]]&gt;="07/01/2019"+0,Table1[[#This Row],[Completed Date]]&lt;="6/30/2020"+0),"FY 19-20",""))</f>
        <v>FY 19-20</v>
      </c>
      <c r="AO388" s="116" t="str">
        <f>IFERROR(FIND("R",Table1[[#This Row],[FS_Priority]]),"")</f>
        <v/>
      </c>
    </row>
    <row r="389" spans="1:41" x14ac:dyDescent="0.25">
      <c r="A389" s="202" t="s">
        <v>348</v>
      </c>
      <c r="B389" s="202" t="s">
        <v>179</v>
      </c>
      <c r="C389" s="202" t="s">
        <v>348</v>
      </c>
      <c r="D389" s="203" t="b">
        <v>0</v>
      </c>
      <c r="E389" s="202" t="s">
        <v>3385</v>
      </c>
      <c r="F389" s="202" t="s">
        <v>2734</v>
      </c>
      <c r="G389" s="202" t="s">
        <v>179</v>
      </c>
      <c r="H389" s="202" t="s">
        <v>1140</v>
      </c>
      <c r="I389" s="202" t="s">
        <v>2846</v>
      </c>
      <c r="J389" s="202" t="s">
        <v>2496</v>
      </c>
      <c r="K389" s="202" t="s">
        <v>2847</v>
      </c>
      <c r="L389" s="202" t="s">
        <v>2477</v>
      </c>
      <c r="M389" s="202" t="s">
        <v>2984</v>
      </c>
      <c r="N389" s="202" t="s">
        <v>179</v>
      </c>
      <c r="O389" s="202" t="s">
        <v>349</v>
      </c>
      <c r="Q389" s="202" t="s">
        <v>179</v>
      </c>
      <c r="R389" s="202" t="s">
        <v>179</v>
      </c>
      <c r="S389" s="203" t="b">
        <v>0</v>
      </c>
      <c r="V389" s="193">
        <v>43336</v>
      </c>
      <c r="W389" s="202" t="s">
        <v>179</v>
      </c>
      <c r="X389"/>
      <c r="Z389" s="202" t="s">
        <v>179</v>
      </c>
      <c r="AC389" s="202" t="s">
        <v>2795</v>
      </c>
      <c r="AE389" s="202" t="s">
        <v>423</v>
      </c>
      <c r="AF389" s="202" t="s">
        <v>179</v>
      </c>
      <c r="AG389" s="202" t="s">
        <v>2508</v>
      </c>
      <c r="AH389" s="193">
        <v>43647</v>
      </c>
      <c r="AI389" s="202" t="s">
        <v>3431</v>
      </c>
      <c r="AJ389" s="115" t="str">
        <f t="shared" si="6"/>
        <v>FS</v>
      </c>
      <c r="AK389" s="115" t="b">
        <f>ISNUMBER(SEARCH("IRT",Table1[[#This Row],[Current_Status]]))</f>
        <v>0</v>
      </c>
      <c r="AL389" s="116">
        <f>YEAR(Table1[[#This Row],[Project_Initiated]])</f>
        <v>2018</v>
      </c>
      <c r="AM389" s="205">
        <v>44181</v>
      </c>
      <c r="AN389" s="53" t="str">
        <f>IF(AND(Table1[[#This Row],[Completed Date]]&gt;="07/01/2019"+0,Table1[[#This Row],[Completed Date]]&lt;="6/30/2020"+0),"FY 19-20",IF(AND(Table1[[#This Row],[Completed Date]]&gt;="07/01/2018"+0,Table1[[#This Row],[Completed Date]]&lt;="6/30/2019"+0),"FY 18-19",""))</f>
        <v>FY 19-20</v>
      </c>
      <c r="AO389" s="116" t="str">
        <f>IFERROR(FIND("R",Table1[[#This Row],[FS_Priority]]),"")</f>
        <v/>
      </c>
    </row>
    <row r="390" spans="1:41" x14ac:dyDescent="0.25">
      <c r="A390" s="202" t="s">
        <v>359</v>
      </c>
      <c r="B390" s="202" t="s">
        <v>179</v>
      </c>
      <c r="C390" s="202" t="s">
        <v>359</v>
      </c>
      <c r="D390" s="203" t="b">
        <v>0</v>
      </c>
      <c r="E390" s="202" t="s">
        <v>117</v>
      </c>
      <c r="F390" s="202" t="s">
        <v>2740</v>
      </c>
      <c r="G390" s="202" t="s">
        <v>179</v>
      </c>
      <c r="H390" s="202" t="s">
        <v>393</v>
      </c>
      <c r="I390" s="202" t="s">
        <v>179</v>
      </c>
      <c r="J390" s="202" t="s">
        <v>2496</v>
      </c>
      <c r="K390" s="202" t="s">
        <v>2999</v>
      </c>
      <c r="L390" s="202" t="s">
        <v>3414</v>
      </c>
      <c r="M390" s="202" t="s">
        <v>3001</v>
      </c>
      <c r="N390" s="202" t="s">
        <v>179</v>
      </c>
      <c r="O390" s="202" t="s">
        <v>152</v>
      </c>
      <c r="Q390" s="202" t="s">
        <v>203</v>
      </c>
      <c r="R390" s="202" t="s">
        <v>179</v>
      </c>
      <c r="S390" s="203" t="b">
        <v>0</v>
      </c>
      <c r="V390" s="193">
        <v>43350</v>
      </c>
      <c r="W390" s="202" t="s">
        <v>179</v>
      </c>
      <c r="X390"/>
      <c r="Z390" s="202" t="s">
        <v>179</v>
      </c>
      <c r="AC390" s="202" t="s">
        <v>2796</v>
      </c>
      <c r="AD390" s="221">
        <v>43402</v>
      </c>
      <c r="AE390" s="202" t="s">
        <v>432</v>
      </c>
      <c r="AF390" s="202" t="s">
        <v>3485</v>
      </c>
      <c r="AG390" s="202" t="s">
        <v>2508</v>
      </c>
      <c r="AH390" s="193">
        <v>43647</v>
      </c>
      <c r="AI390" s="202" t="s">
        <v>3431</v>
      </c>
      <c r="AJ390" s="115" t="str">
        <f t="shared" si="6"/>
        <v>FS</v>
      </c>
      <c r="AK390" s="115" t="b">
        <f>ISNUMBER(SEARCH("IRT",Table1[[#This Row],[Current_Status]]))</f>
        <v>0</v>
      </c>
      <c r="AL390" s="116">
        <f>YEAR(Table1[[#This Row],[Project_Initiated]])</f>
        <v>2018</v>
      </c>
      <c r="AM390" s="205">
        <v>44181</v>
      </c>
      <c r="AN390" s="53" t="str">
        <f>IF(AND(Table1[[#This Row],[Completed Date]]&gt;="07/01/2019"+0,Table1[[#This Row],[Completed Date]]&lt;="6/30/2020"+0),"FY 19-20",IF(AND(Table1[[#This Row],[Completed Date]]&gt;="07/01/2018"+0,Table1[[#This Row],[Completed Date]]&lt;="6/30/2019"+0),"FY 18-19",""))</f>
        <v>FY 19-20</v>
      </c>
      <c r="AO390" s="116" t="str">
        <f>IFERROR(FIND("R",Table1[[#This Row],[FS_Priority]]),"")</f>
        <v/>
      </c>
    </row>
    <row r="391" spans="1:41" x14ac:dyDescent="0.25">
      <c r="A391" s="202" t="s">
        <v>2659</v>
      </c>
      <c r="B391" s="202" t="s">
        <v>179</v>
      </c>
      <c r="C391" s="202" t="s">
        <v>2659</v>
      </c>
      <c r="D391" s="203" t="b">
        <v>0</v>
      </c>
      <c r="E391" s="202" t="s">
        <v>86</v>
      </c>
      <c r="F391" s="202" t="s">
        <v>2707</v>
      </c>
      <c r="G391" s="202" t="s">
        <v>179</v>
      </c>
      <c r="H391" s="202" t="s">
        <v>400</v>
      </c>
      <c r="I391" s="202" t="s">
        <v>3043</v>
      </c>
      <c r="J391" s="202" t="s">
        <v>2496</v>
      </c>
      <c r="K391" s="202" t="s">
        <v>4024</v>
      </c>
      <c r="L391" s="202" t="s">
        <v>257</v>
      </c>
      <c r="M391" s="202" t="s">
        <v>2899</v>
      </c>
      <c r="N391" s="202" t="s">
        <v>179</v>
      </c>
      <c r="O391" s="202" t="s">
        <v>135</v>
      </c>
      <c r="P391" s="220"/>
      <c r="Q391" s="202" t="s">
        <v>153</v>
      </c>
      <c r="R391" s="202" t="s">
        <v>179</v>
      </c>
      <c r="S391" s="203" t="b">
        <v>0</v>
      </c>
      <c r="T391" s="220"/>
      <c r="V391" s="193">
        <v>43567</v>
      </c>
      <c r="W391" s="202" t="s">
        <v>179</v>
      </c>
      <c r="X391" s="220"/>
      <c r="Y391" s="220"/>
      <c r="Z391" s="202" t="s">
        <v>179</v>
      </c>
      <c r="AC391" s="202" t="s">
        <v>3500</v>
      </c>
      <c r="AD391" s="201"/>
      <c r="AE391" s="202" t="s">
        <v>179</v>
      </c>
      <c r="AF391" s="202" t="s">
        <v>179</v>
      </c>
      <c r="AG391" s="202" t="s">
        <v>179</v>
      </c>
      <c r="AH391" s="193">
        <v>43649</v>
      </c>
      <c r="AI391" s="202" t="s">
        <v>3433</v>
      </c>
      <c r="AJ391" s="115" t="str">
        <f t="shared" si="6"/>
        <v>FS</v>
      </c>
      <c r="AK391" s="115" t="b">
        <f>ISNUMBER(SEARCH("IRT",Table1[[#This Row],[Current_Status]]))</f>
        <v>0</v>
      </c>
      <c r="AL391" s="116">
        <f>YEAR(Table1[[#This Row],[Project_Initiated]])</f>
        <v>2019</v>
      </c>
      <c r="AM391" s="205">
        <v>44181</v>
      </c>
      <c r="AN391" s="53" t="str">
        <f>IF(AND(Table1[[#This Row],[Completed Date]]&gt;="07/01/2020"+0,Table1[[#This Row],[Completed Date]]&lt;="6/30/2021"+0),"FY 20-21",IF(AND(Table1[[#This Row],[Completed Date]]&gt;="07/01/2019"+0,Table1[[#This Row],[Completed Date]]&lt;="6/30/2020"+0),"FY 19-20",""))</f>
        <v>FY 19-20</v>
      </c>
      <c r="AO391" s="116" t="str">
        <f>IFERROR(FIND("R",Table1[[#This Row],[FS_Priority]]),"")</f>
        <v/>
      </c>
    </row>
    <row r="392" spans="1:41" x14ac:dyDescent="0.25">
      <c r="A392" s="202" t="s">
        <v>2758</v>
      </c>
      <c r="B392" s="202" t="s">
        <v>179</v>
      </c>
      <c r="C392" s="202" t="s">
        <v>2758</v>
      </c>
      <c r="D392" s="203" t="b">
        <v>0</v>
      </c>
      <c r="E392" s="202" t="s">
        <v>86</v>
      </c>
      <c r="F392" s="202" t="s">
        <v>2759</v>
      </c>
      <c r="G392" s="202" t="s">
        <v>179</v>
      </c>
      <c r="H392" s="202" t="s">
        <v>387</v>
      </c>
      <c r="I392" s="202" t="s">
        <v>3045</v>
      </c>
      <c r="J392" s="202" t="s">
        <v>2496</v>
      </c>
      <c r="K392" s="202" t="s">
        <v>4024</v>
      </c>
      <c r="L392" s="202" t="s">
        <v>257</v>
      </c>
      <c r="M392" s="202" t="s">
        <v>2901</v>
      </c>
      <c r="N392" s="202" t="s">
        <v>179</v>
      </c>
      <c r="O392" s="202" t="s">
        <v>135</v>
      </c>
      <c r="Q392" s="202" t="s">
        <v>203</v>
      </c>
      <c r="R392" s="202" t="s">
        <v>179</v>
      </c>
      <c r="S392" s="203" t="b">
        <v>0</v>
      </c>
      <c r="V392" s="193">
        <v>43595</v>
      </c>
      <c r="W392" s="202" t="s">
        <v>179</v>
      </c>
      <c r="X392"/>
      <c r="Z392" s="202" t="s">
        <v>179</v>
      </c>
      <c r="AC392" s="202" t="s">
        <v>2799</v>
      </c>
      <c r="AD392" s="220"/>
      <c r="AE392" s="202" t="s">
        <v>135</v>
      </c>
      <c r="AF392" s="202" t="s">
        <v>179</v>
      </c>
      <c r="AG392" s="202" t="s">
        <v>179</v>
      </c>
      <c r="AH392" s="193">
        <v>43649</v>
      </c>
      <c r="AI392" s="202" t="s">
        <v>3433</v>
      </c>
      <c r="AJ392" s="115" t="str">
        <f t="shared" si="6"/>
        <v>FS</v>
      </c>
      <c r="AK392" s="115" t="b">
        <f>ISNUMBER(SEARCH("IRT",Table1[[#This Row],[Current_Status]]))</f>
        <v>0</v>
      </c>
      <c r="AL392" s="116">
        <f>YEAR(Table1[[#This Row],[Project_Initiated]])</f>
        <v>2019</v>
      </c>
      <c r="AM392" s="205">
        <v>44181</v>
      </c>
      <c r="AN392" s="53" t="str">
        <f>IF(AND(Table1[[#This Row],[Completed Date]]&gt;="07/01/2020"+0,Table1[[#This Row],[Completed Date]]&lt;="6/30/2021"+0),"FY 20-21",IF(AND(Table1[[#This Row],[Completed Date]]&gt;="07/01/2019"+0,Table1[[#This Row],[Completed Date]]&lt;="6/30/2020"+0),"FY 19-20",""))</f>
        <v>FY 19-20</v>
      </c>
      <c r="AO392" s="116" t="str">
        <f>IFERROR(FIND("R",Table1[[#This Row],[FS_Priority]]),"")</f>
        <v/>
      </c>
    </row>
    <row r="393" spans="1:41" x14ac:dyDescent="0.25">
      <c r="A393" s="202" t="s">
        <v>2648</v>
      </c>
      <c r="B393" s="202" t="s">
        <v>179</v>
      </c>
      <c r="C393" s="202" t="s">
        <v>2648</v>
      </c>
      <c r="D393" s="203" t="b">
        <v>0</v>
      </c>
      <c r="E393" s="202" t="s">
        <v>43</v>
      </c>
      <c r="F393" s="202" t="s">
        <v>2694</v>
      </c>
      <c r="G393" s="202" t="s">
        <v>179</v>
      </c>
      <c r="H393" s="202" t="s">
        <v>246</v>
      </c>
      <c r="I393" s="202" t="s">
        <v>3033</v>
      </c>
      <c r="J393" s="202" t="s">
        <v>2496</v>
      </c>
      <c r="K393" s="202" t="s">
        <v>2868</v>
      </c>
      <c r="L393" s="202" t="s">
        <v>2477</v>
      </c>
      <c r="M393" s="202" t="s">
        <v>2871</v>
      </c>
      <c r="N393" s="202" t="s">
        <v>179</v>
      </c>
      <c r="O393" s="202" t="s">
        <v>135</v>
      </c>
      <c r="Q393" s="202" t="s">
        <v>204</v>
      </c>
      <c r="R393" s="202" t="s">
        <v>179</v>
      </c>
      <c r="S393" s="203" t="b">
        <v>0</v>
      </c>
      <c r="V393" s="193">
        <v>43558</v>
      </c>
      <c r="W393" s="202" t="s">
        <v>179</v>
      </c>
      <c r="X393"/>
      <c r="Z393" s="202" t="s">
        <v>179</v>
      </c>
      <c r="AC393" s="202" t="s">
        <v>2797</v>
      </c>
      <c r="AE393" s="202" t="s">
        <v>179</v>
      </c>
      <c r="AF393" s="202" t="s">
        <v>179</v>
      </c>
      <c r="AG393" s="202" t="s">
        <v>179</v>
      </c>
      <c r="AH393" s="193">
        <v>43655</v>
      </c>
      <c r="AI393" s="202" t="s">
        <v>3433</v>
      </c>
      <c r="AJ393" s="167" t="str">
        <f t="shared" si="6"/>
        <v>FS</v>
      </c>
      <c r="AK393" s="167" t="b">
        <f>ISNUMBER(SEARCH("IRT",Table1[[#This Row],[Current_Status]]))</f>
        <v>0</v>
      </c>
      <c r="AL393" s="168">
        <f>YEAR(Table1[[#This Row],[Project_Initiated]])</f>
        <v>2019</v>
      </c>
      <c r="AM393" s="205">
        <v>44181</v>
      </c>
      <c r="AN393" s="53" t="str">
        <f>IF(AND(Table1[[#This Row],[Completed Date]]&gt;="07/01/2020"+0,Table1[[#This Row],[Completed Date]]&lt;="6/30/2021"+0),"FY 20-21",IF(AND(Table1[[#This Row],[Completed Date]]&gt;="07/01/2019"+0,Table1[[#This Row],[Completed Date]]&lt;="6/30/2020"+0),"FY 19-20",""))</f>
        <v>FY 19-20</v>
      </c>
      <c r="AO393" s="116" t="str">
        <f>IFERROR(FIND("R",Table1[[#This Row],[FS_Priority]]),"")</f>
        <v/>
      </c>
    </row>
    <row r="394" spans="1:41" x14ac:dyDescent="0.25">
      <c r="A394" s="202" t="s">
        <v>2663</v>
      </c>
      <c r="B394" s="202" t="s">
        <v>179</v>
      </c>
      <c r="C394" s="202" t="s">
        <v>2663</v>
      </c>
      <c r="D394" s="203" t="b">
        <v>0</v>
      </c>
      <c r="E394" s="202" t="s">
        <v>86</v>
      </c>
      <c r="F394" s="202" t="s">
        <v>2710</v>
      </c>
      <c r="G394" s="202" t="s">
        <v>179</v>
      </c>
      <c r="H394" s="202" t="s">
        <v>400</v>
      </c>
      <c r="I394" s="202" t="s">
        <v>3047</v>
      </c>
      <c r="J394" s="202" t="s">
        <v>2496</v>
      </c>
      <c r="K394" s="202" t="s">
        <v>4024</v>
      </c>
      <c r="L394" s="202" t="s">
        <v>257</v>
      </c>
      <c r="M394" s="202" t="s">
        <v>2899</v>
      </c>
      <c r="N394" s="202" t="s">
        <v>179</v>
      </c>
      <c r="O394" s="202" t="s">
        <v>135</v>
      </c>
      <c r="Q394" s="202" t="s">
        <v>207</v>
      </c>
      <c r="R394" s="202" t="s">
        <v>179</v>
      </c>
      <c r="S394" s="203" t="b">
        <v>0</v>
      </c>
      <c r="V394" s="193">
        <v>43551</v>
      </c>
      <c r="W394" s="202" t="s">
        <v>179</v>
      </c>
      <c r="X394"/>
      <c r="Z394" s="202" t="s">
        <v>179</v>
      </c>
      <c r="AC394" s="202" t="s">
        <v>2797</v>
      </c>
      <c r="AE394" s="202" t="s">
        <v>179</v>
      </c>
      <c r="AF394" s="202" t="s">
        <v>2797</v>
      </c>
      <c r="AG394" s="202" t="s">
        <v>179</v>
      </c>
      <c r="AH394" s="193">
        <v>43655</v>
      </c>
      <c r="AI394" s="202" t="s">
        <v>3433</v>
      </c>
      <c r="AJ394" s="115" t="str">
        <f t="shared" si="6"/>
        <v>FS</v>
      </c>
      <c r="AK394" s="115" t="b">
        <f>ISNUMBER(SEARCH("IRT",Table1[[#This Row],[Current_Status]]))</f>
        <v>0</v>
      </c>
      <c r="AL394" s="116">
        <f>YEAR(Table1[[#This Row],[Project_Initiated]])</f>
        <v>2019</v>
      </c>
      <c r="AM394" s="205">
        <v>44181</v>
      </c>
      <c r="AN394" s="53" t="str">
        <f>IF(AND(Table1[[#This Row],[Completed Date]]&gt;="07/01/2020"+0,Table1[[#This Row],[Completed Date]]&lt;="6/30/2021"+0),"FY 20-21",IF(AND(Table1[[#This Row],[Completed Date]]&gt;="07/01/2019"+0,Table1[[#This Row],[Completed Date]]&lt;="6/30/2020"+0),"FY 19-20",""))</f>
        <v>FY 19-20</v>
      </c>
      <c r="AO394" s="116" t="str">
        <f>IFERROR(FIND("R",Table1[[#This Row],[FS_Priority]]),"")</f>
        <v/>
      </c>
    </row>
    <row r="395" spans="1:41" x14ac:dyDescent="0.25">
      <c r="A395" s="202" t="s">
        <v>2679</v>
      </c>
      <c r="B395" s="202" t="s">
        <v>179</v>
      </c>
      <c r="C395" s="202" t="s">
        <v>2679</v>
      </c>
      <c r="D395" s="203" t="b">
        <v>0</v>
      </c>
      <c r="E395" s="202" t="s">
        <v>378</v>
      </c>
      <c r="F395" s="202" t="s">
        <v>2739</v>
      </c>
      <c r="G395" s="202" t="s">
        <v>179</v>
      </c>
      <c r="H395" s="202" t="s">
        <v>2996</v>
      </c>
      <c r="I395" s="202" t="s">
        <v>3063</v>
      </c>
      <c r="J395" s="202" t="s">
        <v>2496</v>
      </c>
      <c r="K395" s="202" t="s">
        <v>2994</v>
      </c>
      <c r="L395" s="202" t="s">
        <v>113</v>
      </c>
      <c r="M395" s="202" t="s">
        <v>2995</v>
      </c>
      <c r="N395" s="202" t="s">
        <v>179</v>
      </c>
      <c r="O395" s="202" t="s">
        <v>135</v>
      </c>
      <c r="Q395" s="202" t="s">
        <v>184</v>
      </c>
      <c r="R395" s="202" t="s">
        <v>179</v>
      </c>
      <c r="S395" s="203" t="b">
        <v>0</v>
      </c>
      <c r="V395" s="193">
        <v>43532</v>
      </c>
      <c r="W395" s="202" t="s">
        <v>179</v>
      </c>
      <c r="X395"/>
      <c r="Z395" s="202" t="s">
        <v>179</v>
      </c>
      <c r="AC395" s="202" t="s">
        <v>2797</v>
      </c>
      <c r="AD395" s="201"/>
      <c r="AE395" s="202" t="s">
        <v>179</v>
      </c>
      <c r="AF395" s="202" t="s">
        <v>179</v>
      </c>
      <c r="AG395" s="202" t="s">
        <v>179</v>
      </c>
      <c r="AH395" s="193">
        <v>43655</v>
      </c>
      <c r="AI395" s="202" t="s">
        <v>3433</v>
      </c>
      <c r="AJ395" s="115" t="str">
        <f t="shared" si="6"/>
        <v>FS</v>
      </c>
      <c r="AK395" s="115" t="b">
        <f>ISNUMBER(SEARCH("IRT",Table1[[#This Row],[Current_Status]]))</f>
        <v>0</v>
      </c>
      <c r="AL395" s="116">
        <f>YEAR(Table1[[#This Row],[Project_Initiated]])</f>
        <v>2019</v>
      </c>
      <c r="AM395" s="205">
        <v>44181</v>
      </c>
      <c r="AN395" s="53" t="str">
        <f>IF(AND(Table1[[#This Row],[Completed Date]]&gt;="07/01/2019"+0,Table1[[#This Row],[Completed Date]]&lt;="6/30/2020"+0),"FY 19-20",IF(AND(Table1[[#This Row],[Completed Date]]&gt;="07/01/2018"+0,Table1[[#This Row],[Completed Date]]&lt;="6/30/2019"+0),"FY 18-19",""))</f>
        <v>FY 19-20</v>
      </c>
      <c r="AO395" s="116" t="str">
        <f>IFERROR(FIND("R",Table1[[#This Row],[FS_Priority]]),"")</f>
        <v/>
      </c>
    </row>
    <row r="396" spans="1:41" x14ac:dyDescent="0.25">
      <c r="A396" s="202" t="s">
        <v>2596</v>
      </c>
      <c r="B396" s="202" t="s">
        <v>179</v>
      </c>
      <c r="C396" s="202" t="s">
        <v>2596</v>
      </c>
      <c r="D396" s="203" t="b">
        <v>0</v>
      </c>
      <c r="E396" s="202" t="s">
        <v>43</v>
      </c>
      <c r="F396" s="202" t="s">
        <v>2688</v>
      </c>
      <c r="G396" s="202" t="s">
        <v>2609</v>
      </c>
      <c r="H396" s="202" t="s">
        <v>2873</v>
      </c>
      <c r="I396" s="202" t="s">
        <v>2874</v>
      </c>
      <c r="J396" s="202" t="s">
        <v>2496</v>
      </c>
      <c r="K396" s="202" t="s">
        <v>2868</v>
      </c>
      <c r="L396" s="202" t="s">
        <v>2477</v>
      </c>
      <c r="M396" s="202" t="s">
        <v>2875</v>
      </c>
      <c r="N396" s="202" t="s">
        <v>179</v>
      </c>
      <c r="O396" s="202" t="s">
        <v>152</v>
      </c>
      <c r="Q396" s="202" t="s">
        <v>249</v>
      </c>
      <c r="R396" s="202" t="s">
        <v>179</v>
      </c>
      <c r="S396" s="203" t="b">
        <v>0</v>
      </c>
      <c r="V396" s="193">
        <v>43430</v>
      </c>
      <c r="W396" s="202" t="s">
        <v>179</v>
      </c>
      <c r="X396"/>
      <c r="Z396" s="202" t="s">
        <v>179</v>
      </c>
      <c r="AC396" s="202" t="s">
        <v>2806</v>
      </c>
      <c r="AD396" s="204">
        <v>43509</v>
      </c>
      <c r="AE396" s="202" t="s">
        <v>432</v>
      </c>
      <c r="AF396" s="202" t="s">
        <v>3492</v>
      </c>
      <c r="AG396" s="202" t="s">
        <v>2508</v>
      </c>
      <c r="AH396" s="193">
        <v>43661</v>
      </c>
      <c r="AI396" s="202" t="s">
        <v>3435</v>
      </c>
      <c r="AJ396" s="115" t="str">
        <f t="shared" si="6"/>
        <v>FS</v>
      </c>
      <c r="AK396" s="115" t="b">
        <f>ISNUMBER(SEARCH("IRT",Table1[[#This Row],[Current_Status]]))</f>
        <v>0</v>
      </c>
      <c r="AL396" s="116">
        <f>YEAR(Table1[[#This Row],[Project_Initiated]])</f>
        <v>2018</v>
      </c>
      <c r="AM396" s="205">
        <v>44181</v>
      </c>
      <c r="AN396" s="53" t="str">
        <f>IF(AND(Table1[[#This Row],[Completed Date]]&gt;="07/01/2020"+0,Table1[[#This Row],[Completed Date]]&lt;="6/30/2021"+0),"FY 20-21",IF(AND(Table1[[#This Row],[Completed Date]]&gt;="07/01/2019"+0,Table1[[#This Row],[Completed Date]]&lt;="6/30/2020"+0),"FY 19-20",""))</f>
        <v>FY 19-20</v>
      </c>
      <c r="AO396" s="116" t="str">
        <f>IFERROR(FIND("R",Table1[[#This Row],[FS_Priority]]),"")</f>
        <v/>
      </c>
    </row>
    <row r="397" spans="1:41" x14ac:dyDescent="0.25">
      <c r="A397" s="202" t="s">
        <v>2658</v>
      </c>
      <c r="B397" s="202" t="s">
        <v>179</v>
      </c>
      <c r="C397" s="202" t="s">
        <v>2658</v>
      </c>
      <c r="D397" s="203" t="b">
        <v>0</v>
      </c>
      <c r="E397" s="202" t="s">
        <v>86</v>
      </c>
      <c r="F397" s="202" t="s">
        <v>2704</v>
      </c>
      <c r="G397" s="202" t="s">
        <v>179</v>
      </c>
      <c r="H397" s="202" t="s">
        <v>387</v>
      </c>
      <c r="I397" s="202" t="s">
        <v>2942</v>
      </c>
      <c r="J397" s="202" t="s">
        <v>2503</v>
      </c>
      <c r="K397" s="202" t="s">
        <v>4024</v>
      </c>
      <c r="L397" s="202" t="s">
        <v>257</v>
      </c>
      <c r="M397" s="202" t="s">
        <v>3039</v>
      </c>
      <c r="N397" s="202" t="s">
        <v>179</v>
      </c>
      <c r="O397" s="202" t="s">
        <v>135</v>
      </c>
      <c r="Q397" s="202" t="s">
        <v>200</v>
      </c>
      <c r="R397" s="202" t="s">
        <v>179</v>
      </c>
      <c r="S397" s="203" t="b">
        <v>1</v>
      </c>
      <c r="V397" s="193">
        <v>43595</v>
      </c>
      <c r="W397" s="202" t="s">
        <v>179</v>
      </c>
      <c r="X397"/>
      <c r="Z397" s="202" t="s">
        <v>179</v>
      </c>
      <c r="AC397" s="202" t="s">
        <v>3143</v>
      </c>
      <c r="AD397" s="220"/>
      <c r="AE397" s="202" t="s">
        <v>179</v>
      </c>
      <c r="AF397" s="202" t="s">
        <v>179</v>
      </c>
      <c r="AG397" s="202" t="s">
        <v>179</v>
      </c>
      <c r="AH397" s="193">
        <v>43662</v>
      </c>
      <c r="AI397" s="202" t="s">
        <v>3433</v>
      </c>
      <c r="AJ397" s="167" t="str">
        <f t="shared" si="6"/>
        <v>FS</v>
      </c>
      <c r="AK397" s="167" t="b">
        <f>ISNUMBER(SEARCH("IRT",Table1[[#This Row],[Current_Status]]))</f>
        <v>0</v>
      </c>
      <c r="AL397" s="168">
        <f>YEAR(Table1[[#This Row],[Project_Initiated]])</f>
        <v>2019</v>
      </c>
      <c r="AM397" s="205">
        <v>44181</v>
      </c>
      <c r="AN397" s="53" t="str">
        <f>IF(AND(Table1[[#This Row],[Completed Date]]&gt;="07/01/2020"+0,Table1[[#This Row],[Completed Date]]&lt;="6/30/2021"+0),"FY 20-21",IF(AND(Table1[[#This Row],[Completed Date]]&gt;="07/01/2019"+0,Table1[[#This Row],[Completed Date]]&lt;="6/30/2020"+0),"FY 19-20",""))</f>
        <v>FY 19-20</v>
      </c>
      <c r="AO397" s="116" t="str">
        <f>IFERROR(FIND("R",Table1[[#This Row],[FS_Priority]]),"")</f>
        <v/>
      </c>
    </row>
    <row r="398" spans="1:41" x14ac:dyDescent="0.25">
      <c r="A398" s="202" t="s">
        <v>2660</v>
      </c>
      <c r="B398" s="202" t="s">
        <v>179</v>
      </c>
      <c r="C398" s="202" t="s">
        <v>2660</v>
      </c>
      <c r="D398" s="203" t="b">
        <v>0</v>
      </c>
      <c r="E398" s="202" t="s">
        <v>86</v>
      </c>
      <c r="F398" s="202" t="s">
        <v>2708</v>
      </c>
      <c r="G398" s="202" t="s">
        <v>179</v>
      </c>
      <c r="H398" s="202" t="s">
        <v>387</v>
      </c>
      <c r="I398" s="202" t="s">
        <v>3044</v>
      </c>
      <c r="J398" s="202" t="s">
        <v>2503</v>
      </c>
      <c r="K398" s="202" t="s">
        <v>4024</v>
      </c>
      <c r="L398" s="202" t="s">
        <v>257</v>
      </c>
      <c r="M398" s="202" t="s">
        <v>3039</v>
      </c>
      <c r="N398" s="202" t="s">
        <v>179</v>
      </c>
      <c r="O398" s="202" t="s">
        <v>135</v>
      </c>
      <c r="Q398" s="202" t="s">
        <v>203</v>
      </c>
      <c r="R398" s="202" t="s">
        <v>179</v>
      </c>
      <c r="S398" s="203" t="b">
        <v>0</v>
      </c>
      <c r="V398" s="193">
        <v>43595</v>
      </c>
      <c r="W398" s="202" t="s">
        <v>179</v>
      </c>
      <c r="X398"/>
      <c r="Z398" s="202" t="s">
        <v>179</v>
      </c>
      <c r="AC398" s="202" t="s">
        <v>2809</v>
      </c>
      <c r="AD398" s="220"/>
      <c r="AE398" s="202" t="s">
        <v>179</v>
      </c>
      <c r="AF398" s="202" t="s">
        <v>179</v>
      </c>
      <c r="AG398" s="202" t="s">
        <v>179</v>
      </c>
      <c r="AH398" s="193">
        <v>43662</v>
      </c>
      <c r="AI398" s="202" t="s">
        <v>3433</v>
      </c>
      <c r="AJ398" s="115" t="str">
        <f t="shared" si="6"/>
        <v>FS</v>
      </c>
      <c r="AK398" s="115" t="b">
        <f>ISNUMBER(SEARCH("IRT",Table1[[#This Row],[Current_Status]]))</f>
        <v>0</v>
      </c>
      <c r="AL398" s="116">
        <f>YEAR(Table1[[#This Row],[Project_Initiated]])</f>
        <v>2019</v>
      </c>
      <c r="AM398" s="205">
        <v>44181</v>
      </c>
      <c r="AN398" s="53" t="str">
        <f>IF(AND(Table1[[#This Row],[Completed Date]]&gt;="07/01/2020"+0,Table1[[#This Row],[Completed Date]]&lt;="6/30/2021"+0),"FY 20-21",IF(AND(Table1[[#This Row],[Completed Date]]&gt;="07/01/2019"+0,Table1[[#This Row],[Completed Date]]&lt;="6/30/2020"+0),"FY 19-20",""))</f>
        <v>FY 19-20</v>
      </c>
      <c r="AO398" s="116" t="str">
        <f>IFERROR(FIND("R",Table1[[#This Row],[FS_Priority]]),"")</f>
        <v/>
      </c>
    </row>
    <row r="399" spans="1:41" x14ac:dyDescent="0.25">
      <c r="A399" s="202" t="s">
        <v>2669</v>
      </c>
      <c r="B399" s="202" t="s">
        <v>179</v>
      </c>
      <c r="C399" s="202" t="s">
        <v>2669</v>
      </c>
      <c r="D399" s="203" t="b">
        <v>0</v>
      </c>
      <c r="E399" s="202" t="s">
        <v>92</v>
      </c>
      <c r="F399" s="202" t="s">
        <v>2725</v>
      </c>
      <c r="G399" s="202" t="s">
        <v>179</v>
      </c>
      <c r="H399" s="202" t="s">
        <v>411</v>
      </c>
      <c r="I399" s="202" t="s">
        <v>3056</v>
      </c>
      <c r="J399" s="202" t="s">
        <v>2502</v>
      </c>
      <c r="K399" s="202" t="s">
        <v>2925</v>
      </c>
      <c r="L399" s="202" t="s">
        <v>2477</v>
      </c>
      <c r="M399" s="202" t="s">
        <v>2931</v>
      </c>
      <c r="N399" s="202" t="s">
        <v>179</v>
      </c>
      <c r="O399" s="202" t="s">
        <v>135</v>
      </c>
      <c r="Q399" s="202" t="s">
        <v>203</v>
      </c>
      <c r="R399" s="202" t="s">
        <v>179</v>
      </c>
      <c r="S399" s="203" t="b">
        <v>0</v>
      </c>
      <c r="V399" s="193">
        <v>43599</v>
      </c>
      <c r="W399" s="202" t="s">
        <v>179</v>
      </c>
      <c r="X399"/>
      <c r="Z399" s="202" t="s">
        <v>179</v>
      </c>
      <c r="AC399" s="202" t="s">
        <v>3096</v>
      </c>
      <c r="AD399" s="220"/>
      <c r="AE399" s="202" t="s">
        <v>179</v>
      </c>
      <c r="AF399" s="202" t="s">
        <v>179</v>
      </c>
      <c r="AG399" s="202" t="s">
        <v>179</v>
      </c>
      <c r="AH399" s="193">
        <v>43662</v>
      </c>
      <c r="AI399" s="202" t="s">
        <v>3433</v>
      </c>
      <c r="AJ399" s="115" t="str">
        <f t="shared" si="6"/>
        <v>FS</v>
      </c>
      <c r="AK399" s="115" t="b">
        <f>ISNUMBER(SEARCH("IRT",Table1[[#This Row],[Current_Status]]))</f>
        <v>0</v>
      </c>
      <c r="AL399" s="116">
        <f>YEAR(Table1[[#This Row],[Project_Initiated]])</f>
        <v>2019</v>
      </c>
      <c r="AM399" s="205">
        <v>44181</v>
      </c>
      <c r="AN399" s="53" t="str">
        <f>IF(AND(Table1[[#This Row],[Completed Date]]&gt;="07/01/2019"+0,Table1[[#This Row],[Completed Date]]&lt;="6/30/2020"+0),"FY 19-20",IF(AND(Table1[[#This Row],[Completed Date]]&gt;="07/01/2018"+0,Table1[[#This Row],[Completed Date]]&lt;="6/30/2019"+0),"FY 18-19",""))</f>
        <v>FY 19-20</v>
      </c>
      <c r="AO399" s="116" t="str">
        <f>IFERROR(FIND("R",Table1[[#This Row],[FS_Priority]]),"")</f>
        <v/>
      </c>
    </row>
    <row r="400" spans="1:41" x14ac:dyDescent="0.25">
      <c r="A400" s="202" t="s">
        <v>2671</v>
      </c>
      <c r="B400" s="202" t="s">
        <v>179</v>
      </c>
      <c r="C400" s="202" t="s">
        <v>2671</v>
      </c>
      <c r="D400" s="203" t="b">
        <v>0</v>
      </c>
      <c r="E400" s="202" t="s">
        <v>92</v>
      </c>
      <c r="F400" s="202" t="s">
        <v>2728</v>
      </c>
      <c r="G400" s="202" t="s">
        <v>179</v>
      </c>
      <c r="H400" s="202" t="s">
        <v>411</v>
      </c>
      <c r="I400" s="202" t="s">
        <v>2938</v>
      </c>
      <c r="J400" s="202" t="s">
        <v>2502</v>
      </c>
      <c r="K400" s="202" t="s">
        <v>2925</v>
      </c>
      <c r="L400" s="202" t="s">
        <v>2477</v>
      </c>
      <c r="M400" s="202" t="s">
        <v>2931</v>
      </c>
      <c r="N400" s="202" t="s">
        <v>179</v>
      </c>
      <c r="O400" s="202" t="s">
        <v>135</v>
      </c>
      <c r="Q400" s="202" t="s">
        <v>206</v>
      </c>
      <c r="R400" s="202" t="s">
        <v>179</v>
      </c>
      <c r="S400" s="203" t="b">
        <v>0</v>
      </c>
      <c r="V400" s="193">
        <v>43599</v>
      </c>
      <c r="W400" s="202" t="s">
        <v>179</v>
      </c>
      <c r="X400"/>
      <c r="Z400" s="202" t="s">
        <v>179</v>
      </c>
      <c r="AC400" s="202" t="s">
        <v>3096</v>
      </c>
      <c r="AE400" s="202" t="s">
        <v>179</v>
      </c>
      <c r="AF400" s="202" t="s">
        <v>179</v>
      </c>
      <c r="AG400" s="202" t="s">
        <v>179</v>
      </c>
      <c r="AH400" s="193">
        <v>43662</v>
      </c>
      <c r="AI400" s="202" t="s">
        <v>3433</v>
      </c>
      <c r="AJ400" s="115" t="str">
        <f t="shared" si="6"/>
        <v>FS</v>
      </c>
      <c r="AK400" s="115" t="b">
        <f>ISNUMBER(SEARCH("IRT",Table1[[#This Row],[Current_Status]]))</f>
        <v>0</v>
      </c>
      <c r="AL400" s="116">
        <f>YEAR(Table1[[#This Row],[Project_Initiated]])</f>
        <v>2019</v>
      </c>
      <c r="AM400" s="205">
        <v>44181</v>
      </c>
      <c r="AN400" s="53" t="str">
        <f>IF(AND(Table1[[#This Row],[Completed Date]]&gt;="07/01/2019"+0,Table1[[#This Row],[Completed Date]]&lt;="6/30/2020"+0),"FY 19-20",IF(AND(Table1[[#This Row],[Completed Date]]&gt;="07/01/2018"+0,Table1[[#This Row],[Completed Date]]&lt;="6/30/2019"+0),"FY 18-19",""))</f>
        <v>FY 19-20</v>
      </c>
      <c r="AO400" s="116" t="str">
        <f>IFERROR(FIND("R",Table1[[#This Row],[FS_Priority]]),"")</f>
        <v/>
      </c>
    </row>
    <row r="401" spans="1:41" x14ac:dyDescent="0.25">
      <c r="A401" s="202" t="s">
        <v>2672</v>
      </c>
      <c r="B401" s="202" t="s">
        <v>179</v>
      </c>
      <c r="C401" s="202" t="s">
        <v>2672</v>
      </c>
      <c r="D401" s="203" t="b">
        <v>0</v>
      </c>
      <c r="E401" s="202" t="s">
        <v>92</v>
      </c>
      <c r="F401" s="202" t="s">
        <v>2729</v>
      </c>
      <c r="G401" s="202" t="s">
        <v>179</v>
      </c>
      <c r="H401" s="202" t="s">
        <v>411</v>
      </c>
      <c r="I401" s="202" t="s">
        <v>2954</v>
      </c>
      <c r="J401" s="202" t="s">
        <v>2502</v>
      </c>
      <c r="K401" s="202" t="s">
        <v>2925</v>
      </c>
      <c r="L401" s="202" t="s">
        <v>2477</v>
      </c>
      <c r="M401" s="202" t="s">
        <v>2931</v>
      </c>
      <c r="N401" s="202" t="s">
        <v>179</v>
      </c>
      <c r="O401" s="202" t="s">
        <v>135</v>
      </c>
      <c r="P401" s="220"/>
      <c r="Q401" s="202" t="s">
        <v>207</v>
      </c>
      <c r="R401" s="202" t="s">
        <v>179</v>
      </c>
      <c r="S401" s="203" t="b">
        <v>0</v>
      </c>
      <c r="T401" s="220"/>
      <c r="V401" s="193">
        <v>43599</v>
      </c>
      <c r="W401" s="202" t="s">
        <v>179</v>
      </c>
      <c r="X401" s="220"/>
      <c r="Y401" s="220"/>
      <c r="Z401" s="202" t="s">
        <v>179</v>
      </c>
      <c r="AC401" s="202" t="s">
        <v>3096</v>
      </c>
      <c r="AD401" s="201"/>
      <c r="AE401" s="202" t="s">
        <v>179</v>
      </c>
      <c r="AF401" s="202" t="s">
        <v>179</v>
      </c>
      <c r="AG401" s="202" t="s">
        <v>179</v>
      </c>
      <c r="AH401" s="221">
        <v>43662</v>
      </c>
      <c r="AI401" s="202" t="s">
        <v>3433</v>
      </c>
      <c r="AJ401" s="115" t="str">
        <f t="shared" si="6"/>
        <v>FS</v>
      </c>
      <c r="AK401" s="115" t="b">
        <f>ISNUMBER(SEARCH("IRT",Table1[[#This Row],[Current_Status]]))</f>
        <v>0</v>
      </c>
      <c r="AL401" s="116">
        <f>YEAR(Table1[[#This Row],[Project_Initiated]])</f>
        <v>2019</v>
      </c>
      <c r="AM401" s="205">
        <v>44181</v>
      </c>
      <c r="AN401" s="53" t="str">
        <f>IF(AND(Table1[[#This Row],[Completed Date]]&gt;="07/01/2019"+0,Table1[[#This Row],[Completed Date]]&lt;="6/30/2020"+0),"FY 19-20",IF(AND(Table1[[#This Row],[Completed Date]]&gt;="07/01/2018"+0,Table1[[#This Row],[Completed Date]]&lt;="6/30/2019"+0),"FY 18-19",""))</f>
        <v>FY 19-20</v>
      </c>
      <c r="AO401" s="116" t="str">
        <f>IFERROR(FIND("R",Table1[[#This Row],[FS_Priority]]),"")</f>
        <v/>
      </c>
    </row>
    <row r="402" spans="1:41" x14ac:dyDescent="0.25">
      <c r="A402" s="202" t="s">
        <v>2646</v>
      </c>
      <c r="B402" s="202" t="s">
        <v>179</v>
      </c>
      <c r="C402" s="202" t="s">
        <v>2646</v>
      </c>
      <c r="D402" s="203" t="b">
        <v>0</v>
      </c>
      <c r="E402" s="202" t="s">
        <v>43</v>
      </c>
      <c r="F402" s="202" t="s">
        <v>2692</v>
      </c>
      <c r="G402" s="202" t="s">
        <v>179</v>
      </c>
      <c r="H402" s="202" t="s">
        <v>784</v>
      </c>
      <c r="I402" s="202" t="s">
        <v>3031</v>
      </c>
      <c r="J402" s="202" t="s">
        <v>2496</v>
      </c>
      <c r="K402" s="202" t="s">
        <v>2868</v>
      </c>
      <c r="L402" s="202" t="s">
        <v>2477</v>
      </c>
      <c r="M402" s="202" t="s">
        <v>2880</v>
      </c>
      <c r="N402" s="202" t="s">
        <v>179</v>
      </c>
      <c r="O402" s="202" t="s">
        <v>135</v>
      </c>
      <c r="Q402" s="202" t="s">
        <v>153</v>
      </c>
      <c r="R402" s="202" t="s">
        <v>179</v>
      </c>
      <c r="S402" s="203" t="b">
        <v>0</v>
      </c>
      <c r="V402" s="193">
        <v>43588</v>
      </c>
      <c r="W402" s="202" t="s">
        <v>179</v>
      </c>
      <c r="X402"/>
      <c r="Z402" s="202" t="s">
        <v>179</v>
      </c>
      <c r="AC402" s="202" t="s">
        <v>3095</v>
      </c>
      <c r="AD402" s="201"/>
      <c r="AE402" s="202" t="s">
        <v>179</v>
      </c>
      <c r="AF402" s="202" t="s">
        <v>179</v>
      </c>
      <c r="AG402" s="202" t="s">
        <v>179</v>
      </c>
      <c r="AH402" s="221">
        <v>43662</v>
      </c>
      <c r="AI402" s="202" t="s">
        <v>3433</v>
      </c>
      <c r="AJ402" s="115" t="str">
        <f t="shared" si="6"/>
        <v>FS</v>
      </c>
      <c r="AK402" s="115" t="b">
        <f>ISNUMBER(SEARCH("IRT",Table1[[#This Row],[Current_Status]]))</f>
        <v>0</v>
      </c>
      <c r="AL402" s="116">
        <f>YEAR(Table1[[#This Row],[Project_Initiated]])</f>
        <v>2019</v>
      </c>
      <c r="AM402" s="205">
        <v>44181</v>
      </c>
      <c r="AN402" s="53" t="str">
        <f>IF(AND(Table1[[#This Row],[Completed Date]]&gt;="07/01/2020"+0,Table1[[#This Row],[Completed Date]]&lt;="6/30/2021"+0),"FY 20-21",IF(AND(Table1[[#This Row],[Completed Date]]&gt;="07/01/2019"+0,Table1[[#This Row],[Completed Date]]&lt;="6/30/2020"+0),"FY 19-20",""))</f>
        <v>FY 19-20</v>
      </c>
      <c r="AO402" s="116" t="str">
        <f>IFERROR(FIND("R",Table1[[#This Row],[FS_Priority]]),"")</f>
        <v/>
      </c>
    </row>
    <row r="403" spans="1:41" x14ac:dyDescent="0.25">
      <c r="A403" s="202" t="s">
        <v>2657</v>
      </c>
      <c r="B403" s="202" t="s">
        <v>179</v>
      </c>
      <c r="C403" s="202" t="s">
        <v>2657</v>
      </c>
      <c r="D403" s="203" t="b">
        <v>0</v>
      </c>
      <c r="E403" s="202" t="s">
        <v>86</v>
      </c>
      <c r="F403" s="202" t="s">
        <v>2703</v>
      </c>
      <c r="G403" s="202" t="s">
        <v>179</v>
      </c>
      <c r="H403" s="202" t="s">
        <v>400</v>
      </c>
      <c r="I403" s="202" t="s">
        <v>3042</v>
      </c>
      <c r="J403" s="202" t="s">
        <v>2496</v>
      </c>
      <c r="K403" s="202" t="s">
        <v>4024</v>
      </c>
      <c r="L403" s="202" t="s">
        <v>257</v>
      </c>
      <c r="M403" s="202" t="s">
        <v>2907</v>
      </c>
      <c r="N403" s="202" t="s">
        <v>179</v>
      </c>
      <c r="O403" s="202" t="s">
        <v>135</v>
      </c>
      <c r="Q403" s="202" t="s">
        <v>195</v>
      </c>
      <c r="R403" s="202" t="s">
        <v>179</v>
      </c>
      <c r="S403" s="203" t="b">
        <v>0</v>
      </c>
      <c r="V403" s="193">
        <v>43606</v>
      </c>
      <c r="W403" s="202" t="s">
        <v>179</v>
      </c>
      <c r="X403"/>
      <c r="Z403" s="202" t="s">
        <v>179</v>
      </c>
      <c r="AC403" s="202" t="s">
        <v>3095</v>
      </c>
      <c r="AE403" s="202" t="s">
        <v>179</v>
      </c>
      <c r="AF403" s="202" t="s">
        <v>179</v>
      </c>
      <c r="AG403" s="202" t="s">
        <v>179</v>
      </c>
      <c r="AH403" s="193">
        <v>43662</v>
      </c>
      <c r="AI403" s="202" t="s">
        <v>3433</v>
      </c>
      <c r="AJ403" s="115" t="str">
        <f t="shared" si="6"/>
        <v>FS</v>
      </c>
      <c r="AK403" s="115" t="b">
        <f>ISNUMBER(SEARCH("IRT",Table1[[#This Row],[Current_Status]]))</f>
        <v>0</v>
      </c>
      <c r="AL403" s="116">
        <f>YEAR(Table1[[#This Row],[Project_Initiated]])</f>
        <v>2019</v>
      </c>
      <c r="AM403" s="205">
        <v>44181</v>
      </c>
      <c r="AN403" s="53" t="str">
        <f>IF(AND(Table1[[#This Row],[Completed Date]]&gt;="07/01/2020"+0,Table1[[#This Row],[Completed Date]]&lt;="6/30/2021"+0),"FY 20-21",IF(AND(Table1[[#This Row],[Completed Date]]&gt;="07/01/2019"+0,Table1[[#This Row],[Completed Date]]&lt;="6/30/2020"+0),"FY 19-20",""))</f>
        <v>FY 19-20</v>
      </c>
      <c r="AO403" s="116" t="str">
        <f>IFERROR(FIND("R",Table1[[#This Row],[FS_Priority]]),"")</f>
        <v/>
      </c>
    </row>
    <row r="404" spans="1:41" x14ac:dyDescent="0.25">
      <c r="A404" s="202" t="s">
        <v>2662</v>
      </c>
      <c r="B404" s="202" t="s">
        <v>179</v>
      </c>
      <c r="C404" s="202" t="s">
        <v>2662</v>
      </c>
      <c r="D404" s="203" t="b">
        <v>0</v>
      </c>
      <c r="E404" s="202" t="s">
        <v>86</v>
      </c>
      <c r="F404" s="202" t="s">
        <v>2709</v>
      </c>
      <c r="G404" s="202" t="s">
        <v>179</v>
      </c>
      <c r="H404" s="202" t="s">
        <v>400</v>
      </c>
      <c r="I404" s="202" t="s">
        <v>3046</v>
      </c>
      <c r="J404" s="202" t="s">
        <v>2496</v>
      </c>
      <c r="K404" s="202" t="s">
        <v>4024</v>
      </c>
      <c r="L404" s="202" t="s">
        <v>257</v>
      </c>
      <c r="M404" s="202" t="s">
        <v>2907</v>
      </c>
      <c r="N404" s="202" t="s">
        <v>179</v>
      </c>
      <c r="O404" s="202" t="s">
        <v>135</v>
      </c>
      <c r="Q404" s="202" t="s">
        <v>206</v>
      </c>
      <c r="R404" s="202" t="s">
        <v>179</v>
      </c>
      <c r="S404" s="203" t="b">
        <v>0</v>
      </c>
      <c r="V404" s="193">
        <v>43606</v>
      </c>
      <c r="W404" s="202" t="s">
        <v>179</v>
      </c>
      <c r="X404"/>
      <c r="Z404" s="202" t="s">
        <v>179</v>
      </c>
      <c r="AC404" s="202" t="s">
        <v>3095</v>
      </c>
      <c r="AE404" s="202" t="s">
        <v>179</v>
      </c>
      <c r="AF404" s="202" t="s">
        <v>179</v>
      </c>
      <c r="AG404" s="202" t="s">
        <v>179</v>
      </c>
      <c r="AH404" s="221">
        <v>43662</v>
      </c>
      <c r="AI404" s="202" t="s">
        <v>3433</v>
      </c>
      <c r="AJ404" s="115" t="str">
        <f t="shared" si="6"/>
        <v>FS</v>
      </c>
      <c r="AK404" s="115" t="b">
        <f>ISNUMBER(SEARCH("IRT",Table1[[#This Row],[Current_Status]]))</f>
        <v>0</v>
      </c>
      <c r="AL404" s="116">
        <f>YEAR(Table1[[#This Row],[Project_Initiated]])</f>
        <v>2019</v>
      </c>
      <c r="AM404" s="205">
        <v>44181</v>
      </c>
      <c r="AN404" s="53" t="str">
        <f>IF(AND(Table1[[#This Row],[Completed Date]]&gt;="07/01/2020"+0,Table1[[#This Row],[Completed Date]]&lt;="6/30/2021"+0),"FY 20-21",IF(AND(Table1[[#This Row],[Completed Date]]&gt;="07/01/2019"+0,Table1[[#This Row],[Completed Date]]&lt;="6/30/2020"+0),"FY 19-20",""))</f>
        <v>FY 19-20</v>
      </c>
      <c r="AO404" s="116" t="str">
        <f>IFERROR(FIND("R",Table1[[#This Row],[FS_Priority]]),"")</f>
        <v/>
      </c>
    </row>
    <row r="405" spans="1:41" x14ac:dyDescent="0.25">
      <c r="A405" s="202" t="s">
        <v>2478</v>
      </c>
      <c r="B405" s="202" t="s">
        <v>179</v>
      </c>
      <c r="C405" s="202" t="s">
        <v>2478</v>
      </c>
      <c r="D405" s="203" t="b">
        <v>0</v>
      </c>
      <c r="E405" s="202" t="s">
        <v>106</v>
      </c>
      <c r="F405" s="202" t="s">
        <v>2733</v>
      </c>
      <c r="G405" s="202" t="s">
        <v>179</v>
      </c>
      <c r="H405" s="202" t="s">
        <v>394</v>
      </c>
      <c r="I405" s="202" t="s">
        <v>2846</v>
      </c>
      <c r="J405" s="202" t="s">
        <v>2502</v>
      </c>
      <c r="K405" s="202" t="s">
        <v>2976</v>
      </c>
      <c r="L405" s="202" t="s">
        <v>340</v>
      </c>
      <c r="M405" s="202" t="s">
        <v>2977</v>
      </c>
      <c r="N405" s="202" t="s">
        <v>179</v>
      </c>
      <c r="O405" s="202" t="s">
        <v>152</v>
      </c>
      <c r="Q405" s="202" t="s">
        <v>179</v>
      </c>
      <c r="R405" s="202" t="s">
        <v>179</v>
      </c>
      <c r="S405" s="203" t="b">
        <v>0</v>
      </c>
      <c r="V405" s="193">
        <v>43069</v>
      </c>
      <c r="W405" s="202" t="s">
        <v>179</v>
      </c>
      <c r="X405"/>
      <c r="Z405" s="202" t="s">
        <v>179</v>
      </c>
      <c r="AC405" s="202" t="s">
        <v>3101</v>
      </c>
      <c r="AE405" s="202" t="s">
        <v>179</v>
      </c>
      <c r="AF405" s="202" t="s">
        <v>179</v>
      </c>
      <c r="AG405" s="202" t="s">
        <v>179</v>
      </c>
      <c r="AH405" s="193">
        <v>43668</v>
      </c>
      <c r="AI405" s="202" t="s">
        <v>3436</v>
      </c>
      <c r="AJ405" s="115" t="str">
        <f t="shared" si="6"/>
        <v>FS</v>
      </c>
      <c r="AK405" s="115" t="b">
        <f>ISNUMBER(SEARCH("IRT",Table1[[#This Row],[Current_Status]]))</f>
        <v>0</v>
      </c>
      <c r="AL405" s="116">
        <f>YEAR(Table1[[#This Row],[Project_Initiated]])</f>
        <v>2017</v>
      </c>
      <c r="AM405" s="205">
        <v>44181</v>
      </c>
      <c r="AN405" s="53" t="str">
        <f>IF(AND(Table1[[#This Row],[Completed Date]]&gt;="07/01/2019"+0,Table1[[#This Row],[Completed Date]]&lt;="6/30/2020"+0),"FY 19-20",IF(AND(Table1[[#This Row],[Completed Date]]&gt;="07/01/2018"+0,Table1[[#This Row],[Completed Date]]&lt;="6/30/2019"+0),"FY 18-19",""))</f>
        <v>FY 19-20</v>
      </c>
      <c r="AO405" s="116" t="str">
        <f>IFERROR(FIND("R",Table1[[#This Row],[FS_Priority]]),"")</f>
        <v/>
      </c>
    </row>
    <row r="406" spans="1:41" x14ac:dyDescent="0.25">
      <c r="A406" s="202" t="s">
        <v>2645</v>
      </c>
      <c r="B406" s="202" t="s">
        <v>179</v>
      </c>
      <c r="C406" s="202" t="s">
        <v>2645</v>
      </c>
      <c r="D406" s="203" t="b">
        <v>0</v>
      </c>
      <c r="E406" s="202" t="s">
        <v>43</v>
      </c>
      <c r="F406" s="202" t="s">
        <v>2691</v>
      </c>
      <c r="G406" s="202" t="s">
        <v>179</v>
      </c>
      <c r="H406" s="202" t="s">
        <v>246</v>
      </c>
      <c r="I406" s="202" t="s">
        <v>3026</v>
      </c>
      <c r="J406" s="202" t="s">
        <v>2496</v>
      </c>
      <c r="K406" s="202" t="s">
        <v>2868</v>
      </c>
      <c r="L406" s="202" t="s">
        <v>2477</v>
      </c>
      <c r="M406" s="202" t="s">
        <v>3027</v>
      </c>
      <c r="N406" s="202" t="s">
        <v>179</v>
      </c>
      <c r="O406" s="202" t="s">
        <v>135</v>
      </c>
      <c r="Q406" s="202" t="s">
        <v>200</v>
      </c>
      <c r="R406" s="202" t="s">
        <v>179</v>
      </c>
      <c r="S406" s="203" t="b">
        <v>0</v>
      </c>
      <c r="V406" s="193">
        <v>43501</v>
      </c>
      <c r="W406" s="202" t="s">
        <v>179</v>
      </c>
      <c r="X406"/>
      <c r="Z406" s="202" t="s">
        <v>179</v>
      </c>
      <c r="AC406" s="202" t="s">
        <v>3098</v>
      </c>
      <c r="AE406" s="202" t="s">
        <v>179</v>
      </c>
      <c r="AF406" s="202" t="s">
        <v>179</v>
      </c>
      <c r="AG406" s="202" t="s">
        <v>179</v>
      </c>
      <c r="AH406" s="193">
        <v>43668</v>
      </c>
      <c r="AI406" s="202" t="s">
        <v>3433</v>
      </c>
      <c r="AJ406" s="167" t="str">
        <f t="shared" si="6"/>
        <v>FS</v>
      </c>
      <c r="AK406" s="167" t="b">
        <f>ISNUMBER(SEARCH("IRT",Table1[[#This Row],[Current_Status]]))</f>
        <v>0</v>
      </c>
      <c r="AL406" s="168">
        <f>YEAR(Table1[[#This Row],[Project_Initiated]])</f>
        <v>2019</v>
      </c>
      <c r="AM406" s="205">
        <v>44181</v>
      </c>
      <c r="AN406" s="53" t="str">
        <f>IF(AND(Table1[[#This Row],[Completed Date]]&gt;="07/01/2020"+0,Table1[[#This Row],[Completed Date]]&lt;="6/30/2021"+0),"FY 20-21",IF(AND(Table1[[#This Row],[Completed Date]]&gt;="07/01/2019"+0,Table1[[#This Row],[Completed Date]]&lt;="6/30/2020"+0),"FY 19-20",""))</f>
        <v>FY 19-20</v>
      </c>
      <c r="AO406" s="116" t="str">
        <f>IFERROR(FIND("R",Table1[[#This Row],[FS_Priority]]),"")</f>
        <v/>
      </c>
    </row>
    <row r="407" spans="1:41" x14ac:dyDescent="0.25">
      <c r="A407" s="202" t="s">
        <v>2678</v>
      </c>
      <c r="B407" s="202" t="s">
        <v>179</v>
      </c>
      <c r="C407" s="202" t="s">
        <v>2678</v>
      </c>
      <c r="D407" s="203" t="b">
        <v>0</v>
      </c>
      <c r="E407" s="202" t="s">
        <v>3385</v>
      </c>
      <c r="F407" s="202" t="s">
        <v>2735</v>
      </c>
      <c r="G407" s="202" t="s">
        <v>179</v>
      </c>
      <c r="H407" s="202" t="s">
        <v>404</v>
      </c>
      <c r="I407" s="202" t="s">
        <v>3061</v>
      </c>
      <c r="J407" s="202" t="s">
        <v>2496</v>
      </c>
      <c r="K407" s="202" t="s">
        <v>2847</v>
      </c>
      <c r="L407" s="202" t="s">
        <v>2477</v>
      </c>
      <c r="M407" s="202" t="s">
        <v>3062</v>
      </c>
      <c r="N407" s="202" t="s">
        <v>179</v>
      </c>
      <c r="O407" s="202" t="s">
        <v>135</v>
      </c>
      <c r="P407" s="220"/>
      <c r="Q407" s="202" t="s">
        <v>2736</v>
      </c>
      <c r="R407" s="202" t="s">
        <v>179</v>
      </c>
      <c r="S407" s="203" t="b">
        <v>0</v>
      </c>
      <c r="T407" s="220"/>
      <c r="V407" s="193">
        <v>43594</v>
      </c>
      <c r="W407" s="202" t="s">
        <v>179</v>
      </c>
      <c r="X407" s="220"/>
      <c r="Y407" s="220"/>
      <c r="Z407" s="202" t="s">
        <v>179</v>
      </c>
      <c r="AC407" s="202" t="s">
        <v>3098</v>
      </c>
      <c r="AE407" s="202" t="s">
        <v>179</v>
      </c>
      <c r="AF407" s="202" t="s">
        <v>179</v>
      </c>
      <c r="AG407" s="202" t="s">
        <v>179</v>
      </c>
      <c r="AH407" s="193">
        <v>43668</v>
      </c>
      <c r="AI407" s="202" t="s">
        <v>3433</v>
      </c>
      <c r="AJ407" s="115" t="str">
        <f t="shared" si="6"/>
        <v>FS</v>
      </c>
      <c r="AK407" s="115" t="b">
        <f>ISNUMBER(SEARCH("IRT",Table1[[#This Row],[Current_Status]]))</f>
        <v>0</v>
      </c>
      <c r="AL407" s="116">
        <f>YEAR(Table1[[#This Row],[Project_Initiated]])</f>
        <v>2019</v>
      </c>
      <c r="AM407" s="205">
        <v>44181</v>
      </c>
      <c r="AN407" s="53" t="str">
        <f>IF(AND(Table1[[#This Row],[Completed Date]]&gt;="07/01/2019"+0,Table1[[#This Row],[Completed Date]]&lt;="6/30/2020"+0),"FY 19-20",IF(AND(Table1[[#This Row],[Completed Date]]&gt;="07/01/2018"+0,Table1[[#This Row],[Completed Date]]&lt;="6/30/2019"+0),"FY 18-19",""))</f>
        <v>FY 19-20</v>
      </c>
      <c r="AO407" s="116">
        <f>IFERROR(FIND("R",Table1[[#This Row],[FS_Priority]]),"")</f>
        <v>1</v>
      </c>
    </row>
    <row r="408" spans="1:41" x14ac:dyDescent="0.25">
      <c r="A408" s="202" t="s">
        <v>2801</v>
      </c>
      <c r="B408" s="202" t="s">
        <v>179</v>
      </c>
      <c r="C408" s="202" t="s">
        <v>2801</v>
      </c>
      <c r="D408" s="203" t="b">
        <v>0</v>
      </c>
      <c r="E408" s="202" t="s">
        <v>2570</v>
      </c>
      <c r="F408" s="202" t="s">
        <v>2802</v>
      </c>
      <c r="G408" s="202" t="s">
        <v>3081</v>
      </c>
      <c r="H408" s="202" t="s">
        <v>2873</v>
      </c>
      <c r="I408" s="202" t="s">
        <v>3082</v>
      </c>
      <c r="J408" s="202" t="s">
        <v>2496</v>
      </c>
      <c r="K408" s="202" t="s">
        <v>2973</v>
      </c>
      <c r="L408" s="202" t="s">
        <v>2571</v>
      </c>
      <c r="M408" s="202" t="s">
        <v>3079</v>
      </c>
      <c r="N408" s="202" t="s">
        <v>3083</v>
      </c>
      <c r="O408" s="202" t="s">
        <v>135</v>
      </c>
      <c r="Q408" s="202" t="s">
        <v>200</v>
      </c>
      <c r="R408" s="202" t="s">
        <v>179</v>
      </c>
      <c r="S408" s="203" t="b">
        <v>0</v>
      </c>
      <c r="V408" s="193">
        <v>43472</v>
      </c>
      <c r="W408" s="202" t="s">
        <v>179</v>
      </c>
      <c r="X408"/>
      <c r="Z408" s="202" t="s">
        <v>179</v>
      </c>
      <c r="AC408" s="202" t="s">
        <v>3102</v>
      </c>
      <c r="AD408" s="201"/>
      <c r="AE408" s="202" t="s">
        <v>135</v>
      </c>
      <c r="AF408" s="202" t="s">
        <v>179</v>
      </c>
      <c r="AG408" s="202" t="s">
        <v>179</v>
      </c>
      <c r="AH408" s="193">
        <v>43668</v>
      </c>
      <c r="AI408" s="202" t="s">
        <v>3433</v>
      </c>
      <c r="AJ408" s="115" t="str">
        <f t="shared" si="6"/>
        <v>FS</v>
      </c>
      <c r="AK408" s="115" t="b">
        <f>ISNUMBER(SEARCH("IRT",Table1[[#This Row],[Current_Status]]))</f>
        <v>0</v>
      </c>
      <c r="AL408" s="116">
        <f>YEAR(Table1[[#This Row],[Project_Initiated]])</f>
        <v>2019</v>
      </c>
      <c r="AM408" s="205">
        <v>44181</v>
      </c>
      <c r="AN408" s="53" t="str">
        <f>IF(AND(Table1[[#This Row],[Completed Date]]&gt;="07/01/2019"+0,Table1[[#This Row],[Completed Date]]&lt;="6/30/2020"+0),"FY 19-20",IF(AND(Table1[[#This Row],[Completed Date]]&gt;="07/01/2018"+0,Table1[[#This Row],[Completed Date]]&lt;="6/30/2019"+0),"FY 18-19",""))</f>
        <v>FY 19-20</v>
      </c>
      <c r="AO408" s="116" t="str">
        <f>IFERROR(FIND("R",Table1[[#This Row],[FS_Priority]]),"")</f>
        <v/>
      </c>
    </row>
    <row r="409" spans="1:41" x14ac:dyDescent="0.25">
      <c r="A409" s="202" t="s">
        <v>2550</v>
      </c>
      <c r="B409" s="202" t="s">
        <v>179</v>
      </c>
      <c r="C409" s="202" t="s">
        <v>2550</v>
      </c>
      <c r="D409" s="203" t="b">
        <v>0</v>
      </c>
      <c r="E409" s="202" t="s">
        <v>86</v>
      </c>
      <c r="F409" s="202" t="s">
        <v>2713</v>
      </c>
      <c r="G409" s="202" t="s">
        <v>2608</v>
      </c>
      <c r="H409" s="202" t="s">
        <v>411</v>
      </c>
      <c r="I409" s="202" t="s">
        <v>180</v>
      </c>
      <c r="J409" s="202" t="s">
        <v>2496</v>
      </c>
      <c r="K409" s="202" t="s">
        <v>4024</v>
      </c>
      <c r="L409" s="202" t="s">
        <v>257</v>
      </c>
      <c r="M409" s="202" t="s">
        <v>2922</v>
      </c>
      <c r="N409" s="202" t="s">
        <v>179</v>
      </c>
      <c r="O409" s="202" t="s">
        <v>135</v>
      </c>
      <c r="Q409" s="202" t="s">
        <v>93</v>
      </c>
      <c r="R409" s="202" t="s">
        <v>179</v>
      </c>
      <c r="S409" s="203" t="b">
        <v>0</v>
      </c>
      <c r="V409" s="193">
        <v>43468</v>
      </c>
      <c r="W409" s="202" t="s">
        <v>179</v>
      </c>
      <c r="X409"/>
      <c r="Z409" s="202" t="s">
        <v>179</v>
      </c>
      <c r="AC409" s="202" t="s">
        <v>3119</v>
      </c>
      <c r="AD409" s="201"/>
      <c r="AE409" s="202" t="s">
        <v>179</v>
      </c>
      <c r="AF409" s="202" t="s">
        <v>179</v>
      </c>
      <c r="AG409" s="202" t="s">
        <v>179</v>
      </c>
      <c r="AH409" s="193">
        <v>43672</v>
      </c>
      <c r="AI409" s="202" t="s">
        <v>3430</v>
      </c>
      <c r="AJ409" s="115" t="str">
        <f t="shared" si="6"/>
        <v>FS</v>
      </c>
      <c r="AK409" s="115" t="b">
        <f>ISNUMBER(SEARCH("IRT",Table1[[#This Row],[Current_Status]]))</f>
        <v>0</v>
      </c>
      <c r="AL409" s="116">
        <f>YEAR(Table1[[#This Row],[Project_Initiated]])</f>
        <v>2019</v>
      </c>
      <c r="AM409" s="205">
        <v>44181</v>
      </c>
      <c r="AN409" s="53" t="str">
        <f>IF(AND(Table1[[#This Row],[Completed Date]]&gt;="07/01/2020"+0,Table1[[#This Row],[Completed Date]]&lt;="6/30/2021"+0),"FY 20-21",IF(AND(Table1[[#This Row],[Completed Date]]&gt;="07/01/2019"+0,Table1[[#This Row],[Completed Date]]&lt;="6/30/2020"+0),"FY 19-20",""))</f>
        <v>FY 19-20</v>
      </c>
      <c r="AO409" s="116" t="str">
        <f>IFERROR(FIND("R",Table1[[#This Row],[FS_Priority]]),"")</f>
        <v/>
      </c>
    </row>
    <row r="410" spans="1:41" x14ac:dyDescent="0.25">
      <c r="A410" s="202" t="s">
        <v>2833</v>
      </c>
      <c r="B410" s="202" t="s">
        <v>179</v>
      </c>
      <c r="C410" s="202" t="s">
        <v>2833</v>
      </c>
      <c r="D410" s="203" t="b">
        <v>0</v>
      </c>
      <c r="E410" s="202" t="s">
        <v>3385</v>
      </c>
      <c r="F410" s="202" t="s">
        <v>2834</v>
      </c>
      <c r="G410" s="202" t="s">
        <v>3124</v>
      </c>
      <c r="H410" s="202" t="s">
        <v>630</v>
      </c>
      <c r="I410" s="202" t="s">
        <v>3094</v>
      </c>
      <c r="J410" s="202" t="s">
        <v>2496</v>
      </c>
      <c r="K410" s="202" t="s">
        <v>2847</v>
      </c>
      <c r="L410" s="202" t="s">
        <v>2477</v>
      </c>
      <c r="M410" s="202" t="s">
        <v>2848</v>
      </c>
      <c r="N410" s="202" t="s">
        <v>179</v>
      </c>
      <c r="O410" s="202" t="s">
        <v>152</v>
      </c>
      <c r="P410" s="220"/>
      <c r="Q410" s="202" t="s">
        <v>2736</v>
      </c>
      <c r="R410" s="202" t="s">
        <v>179</v>
      </c>
      <c r="S410" s="203" t="b">
        <v>0</v>
      </c>
      <c r="T410" s="220"/>
      <c r="V410" s="193">
        <v>43538</v>
      </c>
      <c r="W410" s="202" t="s">
        <v>179</v>
      </c>
      <c r="X410" s="220"/>
      <c r="Y410" s="220"/>
      <c r="Z410" s="202" t="s">
        <v>179</v>
      </c>
      <c r="AC410" s="202" t="s">
        <v>179</v>
      </c>
      <c r="AD410" s="204">
        <v>43654</v>
      </c>
      <c r="AE410" s="202" t="s">
        <v>148</v>
      </c>
      <c r="AF410" s="202" t="s">
        <v>3124</v>
      </c>
      <c r="AG410" s="202" t="s">
        <v>2508</v>
      </c>
      <c r="AH410" s="193">
        <v>43672</v>
      </c>
      <c r="AI410" s="202" t="s">
        <v>3433</v>
      </c>
      <c r="AJ410" s="115" t="str">
        <f t="shared" si="6"/>
        <v>FS</v>
      </c>
      <c r="AK410" s="115" t="b">
        <f>ISNUMBER(SEARCH("IRT",Table1[[#This Row],[Current_Status]]))</f>
        <v>0</v>
      </c>
      <c r="AL410" s="116">
        <f>YEAR(Table1[[#This Row],[Project_Initiated]])</f>
        <v>2019</v>
      </c>
      <c r="AM410" s="205">
        <v>44181</v>
      </c>
      <c r="AN410" s="53" t="str">
        <f>IF(AND(Table1[[#This Row],[Completed Date]]&gt;="07/01/2019"+0,Table1[[#This Row],[Completed Date]]&lt;="6/30/2020"+0),"FY 19-20",IF(AND(Table1[[#This Row],[Completed Date]]&gt;="07/01/2018"+0,Table1[[#This Row],[Completed Date]]&lt;="6/30/2019"+0),"FY 18-19",""))</f>
        <v>FY 19-20</v>
      </c>
      <c r="AO410" s="116">
        <f>IFERROR(FIND("R",Table1[[#This Row],[FS_Priority]]),"")</f>
        <v>1</v>
      </c>
    </row>
    <row r="411" spans="1:41" x14ac:dyDescent="0.25">
      <c r="A411" s="202" t="s">
        <v>2680</v>
      </c>
      <c r="B411" s="202" t="s">
        <v>179</v>
      </c>
      <c r="C411" s="202" t="s">
        <v>2680</v>
      </c>
      <c r="D411" s="203" t="b">
        <v>0</v>
      </c>
      <c r="E411" s="202" t="s">
        <v>118</v>
      </c>
      <c r="F411" s="202" t="s">
        <v>2741</v>
      </c>
      <c r="G411" s="202" t="s">
        <v>179</v>
      </c>
      <c r="H411" s="202" t="s">
        <v>409</v>
      </c>
      <c r="I411" s="202" t="s">
        <v>3064</v>
      </c>
      <c r="J411" s="202" t="s">
        <v>2496</v>
      </c>
      <c r="K411" s="202" t="s">
        <v>3406</v>
      </c>
      <c r="L411" s="202" t="s">
        <v>370</v>
      </c>
      <c r="M411" s="202" t="s">
        <v>3005</v>
      </c>
      <c r="N411" s="202" t="s">
        <v>179</v>
      </c>
      <c r="O411" s="202" t="s">
        <v>135</v>
      </c>
      <c r="Q411" s="202" t="s">
        <v>184</v>
      </c>
      <c r="R411" s="202" t="s">
        <v>179</v>
      </c>
      <c r="S411" s="203" t="b">
        <v>0</v>
      </c>
      <c r="V411" s="193">
        <v>43556</v>
      </c>
      <c r="W411" s="202" t="s">
        <v>179</v>
      </c>
      <c r="X411"/>
      <c r="Z411" s="202" t="s">
        <v>179</v>
      </c>
      <c r="AC411" s="202" t="s">
        <v>3128</v>
      </c>
      <c r="AD411" s="201"/>
      <c r="AE411" s="202" t="s">
        <v>179</v>
      </c>
      <c r="AF411" s="202" t="s">
        <v>179</v>
      </c>
      <c r="AG411" s="202" t="s">
        <v>179</v>
      </c>
      <c r="AH411" s="193">
        <v>43672</v>
      </c>
      <c r="AI411" s="202" t="s">
        <v>3433</v>
      </c>
      <c r="AJ411" s="115" t="str">
        <f t="shared" si="6"/>
        <v>FS</v>
      </c>
      <c r="AK411" s="115" t="b">
        <f>ISNUMBER(SEARCH("IRT",Table1[[#This Row],[Current_Status]]))</f>
        <v>0</v>
      </c>
      <c r="AL411" s="116">
        <f>YEAR(Table1[[#This Row],[Project_Initiated]])</f>
        <v>2019</v>
      </c>
      <c r="AM411" s="205">
        <v>44181</v>
      </c>
      <c r="AN411" s="53" t="str">
        <f>IF(AND(Table1[[#This Row],[Completed Date]]&gt;="07/01/2019"+0,Table1[[#This Row],[Completed Date]]&lt;="6/30/2020"+0),"FY 19-20",IF(AND(Table1[[#This Row],[Completed Date]]&gt;="07/01/2018"+0,Table1[[#This Row],[Completed Date]]&lt;="6/30/2019"+0),"FY 18-19",""))</f>
        <v>FY 19-20</v>
      </c>
      <c r="AO411" s="116" t="str">
        <f>IFERROR(FIND("R",Table1[[#This Row],[FS_Priority]]),"")</f>
        <v/>
      </c>
    </row>
    <row r="412" spans="1:41" x14ac:dyDescent="0.25">
      <c r="A412" s="202" t="s">
        <v>2650</v>
      </c>
      <c r="B412" s="202" t="s">
        <v>179</v>
      </c>
      <c r="C412" s="202" t="s">
        <v>2650</v>
      </c>
      <c r="D412" s="203" t="b">
        <v>0</v>
      </c>
      <c r="E412" s="202" t="s">
        <v>43</v>
      </c>
      <c r="F412" s="202" t="s">
        <v>2696</v>
      </c>
      <c r="G412" s="202" t="s">
        <v>179</v>
      </c>
      <c r="H412" s="202" t="s">
        <v>246</v>
      </c>
      <c r="I412" s="202" t="s">
        <v>3035</v>
      </c>
      <c r="J412" s="202" t="s">
        <v>2503</v>
      </c>
      <c r="K412" s="202" t="s">
        <v>2868</v>
      </c>
      <c r="L412" s="202" t="s">
        <v>2477</v>
      </c>
      <c r="M412" s="202" t="s">
        <v>2876</v>
      </c>
      <c r="N412" s="202" t="s">
        <v>179</v>
      </c>
      <c r="O412" s="202" t="s">
        <v>135</v>
      </c>
      <c r="Q412" s="202" t="s">
        <v>207</v>
      </c>
      <c r="R412" s="202" t="s">
        <v>179</v>
      </c>
      <c r="S412" s="203" t="b">
        <v>0</v>
      </c>
      <c r="V412" s="193">
        <v>43563</v>
      </c>
      <c r="W412" s="202" t="s">
        <v>179</v>
      </c>
      <c r="X412"/>
      <c r="Z412" s="202" t="s">
        <v>179</v>
      </c>
      <c r="AC412" s="202" t="s">
        <v>3130</v>
      </c>
      <c r="AD412" s="220"/>
      <c r="AE412" s="202" t="s">
        <v>179</v>
      </c>
      <c r="AF412" s="202" t="s">
        <v>179</v>
      </c>
      <c r="AG412" s="202" t="s">
        <v>179</v>
      </c>
      <c r="AH412" s="193">
        <v>43676</v>
      </c>
      <c r="AI412" s="202" t="s">
        <v>3433</v>
      </c>
      <c r="AJ412" s="167" t="str">
        <f t="shared" si="6"/>
        <v>FS</v>
      </c>
      <c r="AK412" s="167" t="b">
        <f>ISNUMBER(SEARCH("IRT",Table1[[#This Row],[Current_Status]]))</f>
        <v>0</v>
      </c>
      <c r="AL412" s="168">
        <f>YEAR(Table1[[#This Row],[Project_Initiated]])</f>
        <v>2019</v>
      </c>
      <c r="AM412" s="205">
        <v>44181</v>
      </c>
      <c r="AN412" s="53" t="str">
        <f>IF(AND(Table1[[#This Row],[Completed Date]]&gt;="07/01/2020"+0,Table1[[#This Row],[Completed Date]]&lt;="6/30/2021"+0),"FY 20-21",IF(AND(Table1[[#This Row],[Completed Date]]&gt;="07/01/2019"+0,Table1[[#This Row],[Completed Date]]&lt;="6/30/2020"+0),"FY 19-20",""))</f>
        <v>FY 19-20</v>
      </c>
      <c r="AO412" s="116" t="str">
        <f>IFERROR(FIND("R",Table1[[#This Row],[FS_Priority]]),"")</f>
        <v/>
      </c>
    </row>
    <row r="413" spans="1:41" x14ac:dyDescent="0.25">
      <c r="A413" s="202" t="s">
        <v>2644</v>
      </c>
      <c r="B413" s="202" t="s">
        <v>179</v>
      </c>
      <c r="C413" s="202" t="s">
        <v>2644</v>
      </c>
      <c r="D413" s="203" t="b">
        <v>0</v>
      </c>
      <c r="E413" s="202" t="s">
        <v>43</v>
      </c>
      <c r="F413" s="202" t="s">
        <v>2690</v>
      </c>
      <c r="G413" s="202" t="s">
        <v>179</v>
      </c>
      <c r="H413" s="202" t="s">
        <v>784</v>
      </c>
      <c r="I413" s="202" t="s">
        <v>3025</v>
      </c>
      <c r="J413" s="202" t="s">
        <v>2496</v>
      </c>
      <c r="K413" s="202" t="s">
        <v>2868</v>
      </c>
      <c r="L413" s="202" t="s">
        <v>2477</v>
      </c>
      <c r="M413" s="202" t="s">
        <v>2871</v>
      </c>
      <c r="N413" s="202" t="s">
        <v>179</v>
      </c>
      <c r="O413" s="202" t="s">
        <v>135</v>
      </c>
      <c r="Q413" s="202" t="s">
        <v>189</v>
      </c>
      <c r="R413" s="202" t="s">
        <v>179</v>
      </c>
      <c r="S413" s="203" t="b">
        <v>0</v>
      </c>
      <c r="V413" s="193">
        <v>43495</v>
      </c>
      <c r="W413" s="202" t="s">
        <v>179</v>
      </c>
      <c r="X413"/>
      <c r="Z413" s="202" t="s">
        <v>179</v>
      </c>
      <c r="AC413" s="202" t="s">
        <v>3500</v>
      </c>
      <c r="AD413" s="220"/>
      <c r="AE413" s="202" t="s">
        <v>179</v>
      </c>
      <c r="AF413" s="202" t="s">
        <v>179</v>
      </c>
      <c r="AG413" s="202" t="s">
        <v>179</v>
      </c>
      <c r="AH413" s="193">
        <v>43676</v>
      </c>
      <c r="AI413" s="202" t="s">
        <v>3433</v>
      </c>
      <c r="AJ413" s="167" t="str">
        <f t="shared" si="6"/>
        <v>FS</v>
      </c>
      <c r="AK413" s="167" t="b">
        <f>ISNUMBER(SEARCH("IRT",Table1[[#This Row],[Current_Status]]))</f>
        <v>0</v>
      </c>
      <c r="AL413" s="168">
        <f>YEAR(Table1[[#This Row],[Project_Initiated]])</f>
        <v>2019</v>
      </c>
      <c r="AM413" s="205">
        <v>44181</v>
      </c>
      <c r="AN413" s="53" t="str">
        <f>IF(AND(Table1[[#This Row],[Completed Date]]&gt;="07/01/2020"+0,Table1[[#This Row],[Completed Date]]&lt;="6/30/2021"+0),"FY 20-21",IF(AND(Table1[[#This Row],[Completed Date]]&gt;="07/01/2019"+0,Table1[[#This Row],[Completed Date]]&lt;="6/30/2020"+0),"FY 19-20",""))</f>
        <v>FY 19-20</v>
      </c>
      <c r="AO413" s="116" t="str">
        <f>IFERROR(FIND("R",Table1[[#This Row],[FS_Priority]]),"")</f>
        <v/>
      </c>
    </row>
    <row r="414" spans="1:41" x14ac:dyDescent="0.25">
      <c r="A414" s="202" t="s">
        <v>2666</v>
      </c>
      <c r="B414" s="202" t="s">
        <v>179</v>
      </c>
      <c r="C414" s="202" t="s">
        <v>2666</v>
      </c>
      <c r="D414" s="203" t="b">
        <v>0</v>
      </c>
      <c r="E414" s="202" t="s">
        <v>92</v>
      </c>
      <c r="F414" s="202" t="s">
        <v>2716</v>
      </c>
      <c r="G414" s="202" t="s">
        <v>179</v>
      </c>
      <c r="H414" s="202" t="s">
        <v>408</v>
      </c>
      <c r="I414" s="202" t="s">
        <v>3052</v>
      </c>
      <c r="J414" s="202" t="s">
        <v>2496</v>
      </c>
      <c r="K414" s="202" t="s">
        <v>2925</v>
      </c>
      <c r="L414" s="202" t="s">
        <v>2477</v>
      </c>
      <c r="M414" s="202" t="s">
        <v>2885</v>
      </c>
      <c r="N414" s="202" t="s">
        <v>179</v>
      </c>
      <c r="O414" s="202" t="s">
        <v>135</v>
      </c>
      <c r="Q414" s="202" t="s">
        <v>187</v>
      </c>
      <c r="R414" s="202" t="s">
        <v>179</v>
      </c>
      <c r="S414" s="203" t="b">
        <v>0</v>
      </c>
      <c r="V414" s="193">
        <v>43565</v>
      </c>
      <c r="W414" s="202" t="s">
        <v>179</v>
      </c>
      <c r="X414"/>
      <c r="Z414" s="202" t="s">
        <v>179</v>
      </c>
      <c r="AC414" s="202" t="s">
        <v>3131</v>
      </c>
      <c r="AE414" s="202" t="s">
        <v>179</v>
      </c>
      <c r="AF414" s="202" t="s">
        <v>179</v>
      </c>
      <c r="AG414" s="202" t="s">
        <v>179</v>
      </c>
      <c r="AH414" s="193">
        <v>43676</v>
      </c>
      <c r="AI414" s="202" t="s">
        <v>3433</v>
      </c>
      <c r="AJ414" s="115" t="str">
        <f t="shared" si="6"/>
        <v>FS</v>
      </c>
      <c r="AK414" s="115" t="b">
        <f>ISNUMBER(SEARCH("IRT",Table1[[#This Row],[Current_Status]]))</f>
        <v>0</v>
      </c>
      <c r="AL414" s="116">
        <f>YEAR(Table1[[#This Row],[Project_Initiated]])</f>
        <v>2019</v>
      </c>
      <c r="AM414" s="205">
        <v>44181</v>
      </c>
      <c r="AN414" s="53" t="str">
        <f>IF(AND(Table1[[#This Row],[Completed Date]]&gt;="07/01/2020"+0,Table1[[#This Row],[Completed Date]]&lt;="6/30/2021"+0),"FY 20-21",IF(AND(Table1[[#This Row],[Completed Date]]&gt;="07/01/2019"+0,Table1[[#This Row],[Completed Date]]&lt;="6/30/2020"+0),"FY 19-20",""))</f>
        <v>FY 19-20</v>
      </c>
      <c r="AO414" s="116" t="str">
        <f>IFERROR(FIND("R",Table1[[#This Row],[FS_Priority]]),"")</f>
        <v/>
      </c>
    </row>
    <row r="415" spans="1:41" x14ac:dyDescent="0.25">
      <c r="A415" s="202" t="s">
        <v>2681</v>
      </c>
      <c r="B415" s="202" t="s">
        <v>179</v>
      </c>
      <c r="C415" s="202" t="s">
        <v>2681</v>
      </c>
      <c r="D415" s="203" t="b">
        <v>0</v>
      </c>
      <c r="E415" s="202" t="s">
        <v>118</v>
      </c>
      <c r="F415" s="202" t="s">
        <v>2742</v>
      </c>
      <c r="G415" s="202" t="s">
        <v>179</v>
      </c>
      <c r="H415" s="202" t="s">
        <v>392</v>
      </c>
      <c r="I415" s="202" t="s">
        <v>2953</v>
      </c>
      <c r="J415" s="202" t="s">
        <v>2496</v>
      </c>
      <c r="K415" s="202" t="s">
        <v>3406</v>
      </c>
      <c r="L415" s="202" t="s">
        <v>370</v>
      </c>
      <c r="M415" s="202" t="s">
        <v>3004</v>
      </c>
      <c r="N415" s="202" t="s">
        <v>179</v>
      </c>
      <c r="O415" s="202" t="s">
        <v>135</v>
      </c>
      <c r="Q415" s="202" t="s">
        <v>200</v>
      </c>
      <c r="R415" s="202" t="s">
        <v>179</v>
      </c>
      <c r="S415" s="203" t="b">
        <v>0</v>
      </c>
      <c r="V415" s="193">
        <v>43504</v>
      </c>
      <c r="W415" s="202" t="s">
        <v>179</v>
      </c>
      <c r="X415"/>
      <c r="Z415" s="202" t="s">
        <v>179</v>
      </c>
      <c r="AC415" s="202" t="s">
        <v>3121</v>
      </c>
      <c r="AE415" s="202" t="s">
        <v>179</v>
      </c>
      <c r="AF415" s="202" t="s">
        <v>179</v>
      </c>
      <c r="AG415" s="202" t="s">
        <v>179</v>
      </c>
      <c r="AH415" s="193">
        <v>43676</v>
      </c>
      <c r="AI415" s="202" t="s">
        <v>3433</v>
      </c>
      <c r="AJ415" s="115" t="str">
        <f t="shared" si="6"/>
        <v>FS</v>
      </c>
      <c r="AK415" s="115" t="b">
        <f>ISNUMBER(SEARCH("IRT",Table1[[#This Row],[Current_Status]]))</f>
        <v>0</v>
      </c>
      <c r="AL415" s="116">
        <f>YEAR(Table1[[#This Row],[Project_Initiated]])</f>
        <v>2019</v>
      </c>
      <c r="AM415" s="205">
        <v>44181</v>
      </c>
      <c r="AN415" s="53" t="str">
        <f>IF(AND(Table1[[#This Row],[Completed Date]]&gt;="07/01/2019"+0,Table1[[#This Row],[Completed Date]]&lt;="6/30/2020"+0),"FY 19-20",IF(AND(Table1[[#This Row],[Completed Date]]&gt;="07/01/2018"+0,Table1[[#This Row],[Completed Date]]&lt;="6/30/2019"+0),"FY 18-19",""))</f>
        <v>FY 19-20</v>
      </c>
      <c r="AO415" s="116" t="str">
        <f>IFERROR(FIND("R",Table1[[#This Row],[FS_Priority]]),"")</f>
        <v/>
      </c>
    </row>
    <row r="416" spans="1:41" x14ac:dyDescent="0.25">
      <c r="A416" s="202" t="s">
        <v>2647</v>
      </c>
      <c r="B416" s="202" t="s">
        <v>179</v>
      </c>
      <c r="C416" s="202" t="s">
        <v>2647</v>
      </c>
      <c r="D416" s="203" t="b">
        <v>0</v>
      </c>
      <c r="E416" s="202" t="s">
        <v>43</v>
      </c>
      <c r="F416" s="202" t="s">
        <v>2693</v>
      </c>
      <c r="G416" s="202" t="s">
        <v>179</v>
      </c>
      <c r="H416" s="202" t="s">
        <v>246</v>
      </c>
      <c r="I416" s="202" t="s">
        <v>3032</v>
      </c>
      <c r="J416" s="202" t="s">
        <v>2496</v>
      </c>
      <c r="K416" s="202" t="s">
        <v>2868</v>
      </c>
      <c r="L416" s="202" t="s">
        <v>2477</v>
      </c>
      <c r="M416" s="202" t="s">
        <v>2869</v>
      </c>
      <c r="N416" s="202" t="s">
        <v>179</v>
      </c>
      <c r="O416" s="202" t="s">
        <v>135</v>
      </c>
      <c r="Q416" s="202" t="s">
        <v>203</v>
      </c>
      <c r="R416" s="202" t="s">
        <v>179</v>
      </c>
      <c r="S416" s="203" t="b">
        <v>0</v>
      </c>
      <c r="V416" s="193">
        <v>43600</v>
      </c>
      <c r="W416" s="202" t="s">
        <v>179</v>
      </c>
      <c r="X416"/>
      <c r="Z416" s="202" t="s">
        <v>179</v>
      </c>
      <c r="AC416" s="202" t="s">
        <v>3500</v>
      </c>
      <c r="AD416" s="201"/>
      <c r="AE416" s="202" t="s">
        <v>179</v>
      </c>
      <c r="AF416" s="202" t="s">
        <v>179</v>
      </c>
      <c r="AG416" s="202" t="s">
        <v>179</v>
      </c>
      <c r="AH416" s="193">
        <v>43678</v>
      </c>
      <c r="AI416" s="202" t="s">
        <v>3433</v>
      </c>
      <c r="AJ416" s="167" t="str">
        <f t="shared" si="6"/>
        <v>FS</v>
      </c>
      <c r="AK416" s="167" t="b">
        <f>ISNUMBER(SEARCH("IRT",Table1[[#This Row],[Current_Status]]))</f>
        <v>0</v>
      </c>
      <c r="AL416" s="168">
        <f>YEAR(Table1[[#This Row],[Project_Initiated]])</f>
        <v>2019</v>
      </c>
      <c r="AM416" s="205">
        <v>44181</v>
      </c>
      <c r="AN416" s="53" t="str">
        <f>IF(AND(Table1[[#This Row],[Completed Date]]&gt;="07/01/2020"+0,Table1[[#This Row],[Completed Date]]&lt;="6/30/2021"+0),"FY 20-21",IF(AND(Table1[[#This Row],[Completed Date]]&gt;="07/01/2019"+0,Table1[[#This Row],[Completed Date]]&lt;="6/30/2020"+0),"FY 19-20",""))</f>
        <v>FY 19-20</v>
      </c>
      <c r="AO416" s="116" t="str">
        <f>IFERROR(FIND("R",Table1[[#This Row],[FS_Priority]]),"")</f>
        <v/>
      </c>
    </row>
    <row r="417" spans="1:41" x14ac:dyDescent="0.25">
      <c r="A417" s="202" t="s">
        <v>277</v>
      </c>
      <c r="B417" s="202" t="s">
        <v>179</v>
      </c>
      <c r="C417" s="202" t="s">
        <v>277</v>
      </c>
      <c r="D417" s="203" t="b">
        <v>0</v>
      </c>
      <c r="E417" s="202" t="s">
        <v>86</v>
      </c>
      <c r="F417" s="202" t="s">
        <v>2711</v>
      </c>
      <c r="G417" s="202" t="s">
        <v>276</v>
      </c>
      <c r="H417" s="202" t="s">
        <v>399</v>
      </c>
      <c r="I417" s="202" t="s">
        <v>179</v>
      </c>
      <c r="J417" s="202" t="s">
        <v>2496</v>
      </c>
      <c r="K417" s="202" t="s">
        <v>4024</v>
      </c>
      <c r="L417" s="202" t="s">
        <v>257</v>
      </c>
      <c r="M417" s="202" t="s">
        <v>2908</v>
      </c>
      <c r="N417" s="202" t="s">
        <v>179</v>
      </c>
      <c r="O417" s="202" t="s">
        <v>152</v>
      </c>
      <c r="Q417" s="202" t="s">
        <v>207</v>
      </c>
      <c r="R417" s="202" t="s">
        <v>179</v>
      </c>
      <c r="S417" s="203" t="b">
        <v>0</v>
      </c>
      <c r="V417" s="193">
        <v>43335</v>
      </c>
      <c r="W417" s="202" t="s">
        <v>179</v>
      </c>
      <c r="X417"/>
      <c r="Z417" s="202" t="s">
        <v>179</v>
      </c>
      <c r="AC417" s="202" t="s">
        <v>3115</v>
      </c>
      <c r="AD417" s="204">
        <v>43363</v>
      </c>
      <c r="AE417" s="202" t="s">
        <v>148</v>
      </c>
      <c r="AF417" s="202" t="s">
        <v>179</v>
      </c>
      <c r="AG417" s="202" t="s">
        <v>2508</v>
      </c>
      <c r="AH417" s="193">
        <v>43678</v>
      </c>
      <c r="AI417" s="202" t="s">
        <v>3431</v>
      </c>
      <c r="AJ417" s="115" t="str">
        <f t="shared" si="6"/>
        <v>FS</v>
      </c>
      <c r="AK417" s="115" t="b">
        <f>ISNUMBER(SEARCH("IRT",Table1[[#This Row],[Current_Status]]))</f>
        <v>0</v>
      </c>
      <c r="AL417" s="116">
        <f>YEAR(Table1[[#This Row],[Project_Initiated]])</f>
        <v>2018</v>
      </c>
      <c r="AM417" s="205">
        <v>44181</v>
      </c>
      <c r="AN417" s="53" t="str">
        <f>IF(AND(Table1[[#This Row],[Completed Date]]&gt;="07/01/2020"+0,Table1[[#This Row],[Completed Date]]&lt;="6/30/2021"+0),"FY 20-21",IF(AND(Table1[[#This Row],[Completed Date]]&gt;="07/01/2019"+0,Table1[[#This Row],[Completed Date]]&lt;="6/30/2020"+0),"FY 19-20",""))</f>
        <v>FY 19-20</v>
      </c>
      <c r="AO417" s="116" t="str">
        <f>IFERROR(FIND("R",Table1[[#This Row],[FS_Priority]]),"")</f>
        <v/>
      </c>
    </row>
    <row r="418" spans="1:41" x14ac:dyDescent="0.25">
      <c r="A418" s="202" t="s">
        <v>291</v>
      </c>
      <c r="B418" s="202" t="s">
        <v>179</v>
      </c>
      <c r="C418" s="202" t="s">
        <v>291</v>
      </c>
      <c r="D418" s="203" t="b">
        <v>0</v>
      </c>
      <c r="E418" s="202" t="s">
        <v>92</v>
      </c>
      <c r="F418" s="202" t="s">
        <v>2720</v>
      </c>
      <c r="G418" s="202" t="s">
        <v>276</v>
      </c>
      <c r="H418" s="202" t="s">
        <v>784</v>
      </c>
      <c r="I418" s="202" t="s">
        <v>2948</v>
      </c>
      <c r="J418" s="202" t="s">
        <v>2496</v>
      </c>
      <c r="K418" s="202" t="s">
        <v>2925</v>
      </c>
      <c r="L418" s="202" t="s">
        <v>2477</v>
      </c>
      <c r="M418" s="202" t="s">
        <v>2946</v>
      </c>
      <c r="N418" s="202" t="s">
        <v>179</v>
      </c>
      <c r="O418" s="202" t="s">
        <v>152</v>
      </c>
      <c r="Q418" s="202" t="s">
        <v>270</v>
      </c>
      <c r="R418" s="202" t="s">
        <v>179</v>
      </c>
      <c r="S418" s="203" t="b">
        <v>0</v>
      </c>
      <c r="V418" s="193">
        <v>43348</v>
      </c>
      <c r="W418" s="202" t="s">
        <v>179</v>
      </c>
      <c r="X418"/>
      <c r="Z418" s="202" t="s">
        <v>179</v>
      </c>
      <c r="AC418" s="202" t="s">
        <v>3116</v>
      </c>
      <c r="AD418" s="204">
        <v>43362</v>
      </c>
      <c r="AE418" s="202" t="s">
        <v>432</v>
      </c>
      <c r="AF418" s="202" t="s">
        <v>3486</v>
      </c>
      <c r="AG418" s="202" t="s">
        <v>2508</v>
      </c>
      <c r="AH418" s="193">
        <v>43678</v>
      </c>
      <c r="AI418" s="202" t="s">
        <v>3431</v>
      </c>
      <c r="AJ418" s="115" t="str">
        <f t="shared" si="6"/>
        <v>FS</v>
      </c>
      <c r="AK418" s="115" t="b">
        <f>ISNUMBER(SEARCH("IRT",Table1[[#This Row],[Current_Status]]))</f>
        <v>0</v>
      </c>
      <c r="AL418" s="116">
        <f>YEAR(Table1[[#This Row],[Project_Initiated]])</f>
        <v>2018</v>
      </c>
      <c r="AM418" s="205">
        <v>44181</v>
      </c>
      <c r="AN418" s="53" t="str">
        <f>IF(AND(Table1[[#This Row],[Completed Date]]&gt;="07/01/2020"+0,Table1[[#This Row],[Completed Date]]&lt;="6/30/2021"+0),"FY 20-21",IF(AND(Table1[[#This Row],[Completed Date]]&gt;="07/01/2019"+0,Table1[[#This Row],[Completed Date]]&lt;="6/30/2020"+0),"FY 19-20",""))</f>
        <v>FY 19-20</v>
      </c>
      <c r="AO418" s="116" t="str">
        <f>IFERROR(FIND("R",Table1[[#This Row],[FS_Priority]]),"")</f>
        <v/>
      </c>
    </row>
    <row r="419" spans="1:41" x14ac:dyDescent="0.25">
      <c r="A419" s="202" t="s">
        <v>294</v>
      </c>
      <c r="B419" s="202" t="s">
        <v>179</v>
      </c>
      <c r="C419" s="202" t="s">
        <v>294</v>
      </c>
      <c r="D419" s="203" t="b">
        <v>0</v>
      </c>
      <c r="E419" s="202" t="s">
        <v>92</v>
      </c>
      <c r="F419" s="202" t="s">
        <v>2722</v>
      </c>
      <c r="G419" s="202" t="s">
        <v>276</v>
      </c>
      <c r="H419" s="202" t="s">
        <v>377</v>
      </c>
      <c r="I419" s="202" t="s">
        <v>2950</v>
      </c>
      <c r="J419" s="202" t="s">
        <v>2496</v>
      </c>
      <c r="K419" s="202" t="s">
        <v>2925</v>
      </c>
      <c r="L419" s="202" t="s">
        <v>2477</v>
      </c>
      <c r="M419" s="202" t="s">
        <v>2926</v>
      </c>
      <c r="N419" s="202" t="s">
        <v>179</v>
      </c>
      <c r="O419" s="202" t="s">
        <v>152</v>
      </c>
      <c r="Q419" s="202" t="s">
        <v>295</v>
      </c>
      <c r="R419" s="202" t="s">
        <v>179</v>
      </c>
      <c r="S419" s="203" t="b">
        <v>0</v>
      </c>
      <c r="V419" s="193">
        <v>43279</v>
      </c>
      <c r="W419" s="202" t="s">
        <v>179</v>
      </c>
      <c r="X419"/>
      <c r="Z419" s="202" t="s">
        <v>179</v>
      </c>
      <c r="AC419" s="202" t="s">
        <v>3114</v>
      </c>
      <c r="AE419" s="202" t="s">
        <v>152</v>
      </c>
      <c r="AF419" s="202" t="s">
        <v>179</v>
      </c>
      <c r="AG419" s="202" t="s">
        <v>2508</v>
      </c>
      <c r="AH419" s="193">
        <v>43678</v>
      </c>
      <c r="AI419" s="202" t="s">
        <v>3431</v>
      </c>
      <c r="AJ419" s="115" t="str">
        <f t="shared" si="6"/>
        <v>FS</v>
      </c>
      <c r="AK419" s="115" t="b">
        <f>ISNUMBER(SEARCH("IRT",Table1[[#This Row],[Current_Status]]))</f>
        <v>0</v>
      </c>
      <c r="AL419" s="116">
        <f>YEAR(Table1[[#This Row],[Project_Initiated]])</f>
        <v>2018</v>
      </c>
      <c r="AM419" s="205">
        <v>44181</v>
      </c>
      <c r="AN419" s="53" t="str">
        <f>IF(AND(Table1[[#This Row],[Completed Date]]&gt;="07/01/2020"+0,Table1[[#This Row],[Completed Date]]&lt;="6/30/2021"+0),"FY 20-21",IF(AND(Table1[[#This Row],[Completed Date]]&gt;="07/01/2019"+0,Table1[[#This Row],[Completed Date]]&lt;="6/30/2020"+0),"FY 19-20",""))</f>
        <v>FY 19-20</v>
      </c>
      <c r="AO419" s="116" t="str">
        <f>IFERROR(FIND("R",Table1[[#This Row],[FS_Priority]]),"")</f>
        <v/>
      </c>
    </row>
    <row r="420" spans="1:41" x14ac:dyDescent="0.25">
      <c r="A420" s="202" t="s">
        <v>598</v>
      </c>
      <c r="B420" s="202" t="s">
        <v>179</v>
      </c>
      <c r="C420" s="202" t="s">
        <v>598</v>
      </c>
      <c r="D420" s="203" t="b">
        <v>0</v>
      </c>
      <c r="E420" s="202" t="s">
        <v>378</v>
      </c>
      <c r="F420" s="202" t="s">
        <v>2738</v>
      </c>
      <c r="G420" s="202" t="s">
        <v>599</v>
      </c>
      <c r="H420" s="202" t="s">
        <v>3112</v>
      </c>
      <c r="I420" s="202" t="s">
        <v>247</v>
      </c>
      <c r="J420" s="202" t="s">
        <v>2496</v>
      </c>
      <c r="K420" s="202" t="s">
        <v>2994</v>
      </c>
      <c r="L420" s="202" t="s">
        <v>113</v>
      </c>
      <c r="M420" s="202" t="s">
        <v>2995</v>
      </c>
      <c r="N420" s="202" t="s">
        <v>179</v>
      </c>
      <c r="O420" s="202" t="s">
        <v>152</v>
      </c>
      <c r="Q420" s="202" t="s">
        <v>179</v>
      </c>
      <c r="R420" s="202" t="s">
        <v>153</v>
      </c>
      <c r="S420" s="203" t="b">
        <v>0</v>
      </c>
      <c r="V420" s="193">
        <v>43178</v>
      </c>
      <c r="W420" s="202" t="s">
        <v>179</v>
      </c>
      <c r="X420"/>
      <c r="Z420" s="202" t="s">
        <v>179</v>
      </c>
      <c r="AC420" s="202" t="s">
        <v>3113</v>
      </c>
      <c r="AE420" s="202" t="s">
        <v>148</v>
      </c>
      <c r="AF420" s="202" t="s">
        <v>179</v>
      </c>
      <c r="AG420" s="202" t="s">
        <v>2508</v>
      </c>
      <c r="AH420" s="193">
        <v>43678</v>
      </c>
      <c r="AI420" s="202" t="s">
        <v>3432</v>
      </c>
      <c r="AJ420" s="115" t="str">
        <f t="shared" si="6"/>
        <v>FS</v>
      </c>
      <c r="AK420" s="115" t="b">
        <f>ISNUMBER(SEARCH("IRT",Table1[[#This Row],[Current_Status]]))</f>
        <v>0</v>
      </c>
      <c r="AL420" s="116">
        <f>YEAR(Table1[[#This Row],[Project_Initiated]])</f>
        <v>2018</v>
      </c>
      <c r="AM420" s="205">
        <v>44181</v>
      </c>
      <c r="AN420" s="53" t="str">
        <f>IF(AND(Table1[[#This Row],[Completed Date]]&gt;="07/01/2019"+0,Table1[[#This Row],[Completed Date]]&lt;="6/30/2020"+0),"FY 19-20",IF(AND(Table1[[#This Row],[Completed Date]]&gt;="07/01/2018"+0,Table1[[#This Row],[Completed Date]]&lt;="6/30/2019"+0),"FY 18-19",""))</f>
        <v>FY 19-20</v>
      </c>
      <c r="AO420" s="116" t="str">
        <f>IFERROR(FIND("R",Table1[[#This Row],[FS_Priority]]),"")</f>
        <v/>
      </c>
    </row>
    <row r="421" spans="1:41" x14ac:dyDescent="0.25">
      <c r="A421" s="202" t="s">
        <v>2835</v>
      </c>
      <c r="B421" s="202" t="s">
        <v>179</v>
      </c>
      <c r="C421" s="202" t="s">
        <v>2835</v>
      </c>
      <c r="D421" s="203" t="b">
        <v>0</v>
      </c>
      <c r="E421" s="202" t="s">
        <v>3343</v>
      </c>
      <c r="F421" s="202" t="s">
        <v>2836</v>
      </c>
      <c r="G421" s="202" t="s">
        <v>179</v>
      </c>
      <c r="H421" s="202" t="s">
        <v>2190</v>
      </c>
      <c r="I421" s="202" t="s">
        <v>2877</v>
      </c>
      <c r="J421" s="202" t="s">
        <v>2503</v>
      </c>
      <c r="K421" s="202" t="s">
        <v>3020</v>
      </c>
      <c r="L421" s="202" t="s">
        <v>375</v>
      </c>
      <c r="M421" s="202" t="s">
        <v>3021</v>
      </c>
      <c r="N421" s="202" t="s">
        <v>179</v>
      </c>
      <c r="O421" s="202" t="s">
        <v>152</v>
      </c>
      <c r="Q421" s="202" t="s">
        <v>2736</v>
      </c>
      <c r="R421" s="202" t="s">
        <v>179</v>
      </c>
      <c r="S421" s="203" t="b">
        <v>0</v>
      </c>
      <c r="V421" s="193">
        <v>43452</v>
      </c>
      <c r="W421" s="202" t="s">
        <v>179</v>
      </c>
      <c r="X421"/>
      <c r="Z421" s="202" t="s">
        <v>179</v>
      </c>
      <c r="AC421" s="202" t="s">
        <v>179</v>
      </c>
      <c r="AD421" s="220"/>
      <c r="AE421" s="202" t="s">
        <v>148</v>
      </c>
      <c r="AF421" s="202" t="s">
        <v>179</v>
      </c>
      <c r="AG421" s="202" t="s">
        <v>179</v>
      </c>
      <c r="AH421" s="221">
        <v>43683</v>
      </c>
      <c r="AI421" s="202" t="s">
        <v>3433</v>
      </c>
      <c r="AJ421" s="115" t="str">
        <f t="shared" si="6"/>
        <v>FS</v>
      </c>
      <c r="AK421" s="115" t="b">
        <f>ISNUMBER(SEARCH("IRT",Table1[[#This Row],[Current_Status]]))</f>
        <v>0</v>
      </c>
      <c r="AL421" s="116">
        <f>YEAR(Table1[[#This Row],[Project_Initiated]])</f>
        <v>2018</v>
      </c>
      <c r="AM421" s="205">
        <v>44181</v>
      </c>
      <c r="AN421" s="53" t="str">
        <f>IF(AND(Table1[[#This Row],[Completed Date]]&gt;="07/01/2019"+0,Table1[[#This Row],[Completed Date]]&lt;="6/30/2020"+0),"FY 19-20",IF(AND(Table1[[#This Row],[Completed Date]]&gt;="07/01/2018"+0,Table1[[#This Row],[Completed Date]]&lt;="6/30/2019"+0),"FY 18-19",""))</f>
        <v>FY 19-20</v>
      </c>
      <c r="AO421" s="116">
        <f>IFERROR(FIND("R",Table1[[#This Row],[FS_Priority]]),"")</f>
        <v>1</v>
      </c>
    </row>
    <row r="422" spans="1:41" x14ac:dyDescent="0.25">
      <c r="A422" s="202" t="s">
        <v>2649</v>
      </c>
      <c r="B422" s="202" t="s">
        <v>179</v>
      </c>
      <c r="C422" s="202" t="s">
        <v>2649</v>
      </c>
      <c r="D422" s="203" t="b">
        <v>0</v>
      </c>
      <c r="E422" s="202" t="s">
        <v>43</v>
      </c>
      <c r="F422" s="202" t="s">
        <v>2695</v>
      </c>
      <c r="G422" s="202" t="s">
        <v>179</v>
      </c>
      <c r="H422" s="202" t="s">
        <v>784</v>
      </c>
      <c r="I422" s="202" t="s">
        <v>3034</v>
      </c>
      <c r="J422" s="202" t="s">
        <v>2496</v>
      </c>
      <c r="K422" s="202" t="s">
        <v>2868</v>
      </c>
      <c r="L422" s="202" t="s">
        <v>2477</v>
      </c>
      <c r="M422" s="202" t="s">
        <v>2871</v>
      </c>
      <c r="N422" s="202" t="s">
        <v>179</v>
      </c>
      <c r="O422" s="202" t="s">
        <v>135</v>
      </c>
      <c r="Q422" s="202" t="s">
        <v>206</v>
      </c>
      <c r="R422" s="202" t="s">
        <v>179</v>
      </c>
      <c r="S422" s="203" t="b">
        <v>0</v>
      </c>
      <c r="V422" s="193">
        <v>43536</v>
      </c>
      <c r="W422" s="202" t="s">
        <v>179</v>
      </c>
      <c r="X422"/>
      <c r="Z422" s="202" t="s">
        <v>179</v>
      </c>
      <c r="AC422" s="202" t="s">
        <v>3500</v>
      </c>
      <c r="AD422" s="201"/>
      <c r="AE422" s="202" t="s">
        <v>179</v>
      </c>
      <c r="AF422" s="202" t="s">
        <v>179</v>
      </c>
      <c r="AG422" s="202" t="s">
        <v>179</v>
      </c>
      <c r="AH422" s="193">
        <v>43685</v>
      </c>
      <c r="AI422" s="202" t="s">
        <v>3433</v>
      </c>
      <c r="AJ422" s="115" t="str">
        <f t="shared" si="6"/>
        <v>FS</v>
      </c>
      <c r="AK422" s="115" t="b">
        <f>ISNUMBER(SEARCH("IRT",Table1[[#This Row],[Current_Status]]))</f>
        <v>0</v>
      </c>
      <c r="AL422" s="116">
        <f>YEAR(Table1[[#This Row],[Project_Initiated]])</f>
        <v>2019</v>
      </c>
      <c r="AM422" s="205">
        <v>44181</v>
      </c>
      <c r="AN422" s="53" t="str">
        <f>IF(AND(Table1[[#This Row],[Completed Date]]&gt;="07/01/2020"+0,Table1[[#This Row],[Completed Date]]&lt;="6/30/2021"+0),"FY 20-21",IF(AND(Table1[[#This Row],[Completed Date]]&gt;="07/01/2019"+0,Table1[[#This Row],[Completed Date]]&lt;="6/30/2020"+0),"FY 19-20",""))</f>
        <v>FY 19-20</v>
      </c>
      <c r="AO422" s="116" t="str">
        <f>IFERROR(FIND("R",Table1[[#This Row],[FS_Priority]]),"")</f>
        <v/>
      </c>
    </row>
    <row r="423" spans="1:41" x14ac:dyDescent="0.25">
      <c r="A423" s="202" t="s">
        <v>292</v>
      </c>
      <c r="B423" s="202" t="s">
        <v>179</v>
      </c>
      <c r="C423" s="202" t="s">
        <v>292</v>
      </c>
      <c r="D423" s="203" t="b">
        <v>0</v>
      </c>
      <c r="E423" s="202" t="s">
        <v>92</v>
      </c>
      <c r="F423" s="202" t="s">
        <v>2721</v>
      </c>
      <c r="G423" s="202" t="s">
        <v>2475</v>
      </c>
      <c r="H423" s="202" t="s">
        <v>409</v>
      </c>
      <c r="I423" s="202" t="s">
        <v>2949</v>
      </c>
      <c r="J423" s="202" t="s">
        <v>2496</v>
      </c>
      <c r="K423" s="202" t="s">
        <v>2925</v>
      </c>
      <c r="L423" s="202" t="s">
        <v>2477</v>
      </c>
      <c r="M423" s="202" t="s">
        <v>2884</v>
      </c>
      <c r="N423" s="202" t="s">
        <v>179</v>
      </c>
      <c r="O423" s="202" t="s">
        <v>152</v>
      </c>
      <c r="Q423" s="202" t="s">
        <v>273</v>
      </c>
      <c r="R423" s="202" t="s">
        <v>273</v>
      </c>
      <c r="S423" s="203" t="b">
        <v>0</v>
      </c>
      <c r="V423" s="193">
        <v>43200</v>
      </c>
      <c r="W423" s="202" t="s">
        <v>179</v>
      </c>
      <c r="X423"/>
      <c r="Z423" s="202" t="s">
        <v>179</v>
      </c>
      <c r="AC423" s="202" t="s">
        <v>3139</v>
      </c>
      <c r="AE423" s="202" t="s">
        <v>148</v>
      </c>
      <c r="AF423" s="202" t="s">
        <v>179</v>
      </c>
      <c r="AG423" s="202" t="s">
        <v>2508</v>
      </c>
      <c r="AH423" s="193">
        <v>43691</v>
      </c>
      <c r="AI423" s="202" t="s">
        <v>3434</v>
      </c>
      <c r="AJ423" s="115" t="str">
        <f t="shared" si="6"/>
        <v>FS</v>
      </c>
      <c r="AK423" s="115" t="b">
        <f>ISNUMBER(SEARCH("IRT",Table1[[#This Row],[Current_Status]]))</f>
        <v>0</v>
      </c>
      <c r="AL423" s="116">
        <f>YEAR(Table1[[#This Row],[Project_Initiated]])</f>
        <v>2018</v>
      </c>
      <c r="AM423" s="205">
        <v>44181</v>
      </c>
      <c r="AN423" s="53" t="str">
        <f>IF(AND(Table1[[#This Row],[Completed Date]]&gt;="07/01/2020"+0,Table1[[#This Row],[Completed Date]]&lt;="6/30/2021"+0),"FY 20-21",IF(AND(Table1[[#This Row],[Completed Date]]&gt;="07/01/2019"+0,Table1[[#This Row],[Completed Date]]&lt;="6/30/2020"+0),"FY 19-20",""))</f>
        <v>FY 19-20</v>
      </c>
      <c r="AO423" s="116" t="str">
        <f>IFERROR(FIND("R",Table1[[#This Row],[FS_Priority]]),"")</f>
        <v/>
      </c>
    </row>
    <row r="424" spans="1:41" x14ac:dyDescent="0.25">
      <c r="A424" s="202" t="s">
        <v>749</v>
      </c>
      <c r="B424" s="202" t="s">
        <v>179</v>
      </c>
      <c r="C424" s="202" t="s">
        <v>749</v>
      </c>
      <c r="D424" s="203" t="b">
        <v>0</v>
      </c>
      <c r="E424" s="202" t="s">
        <v>86</v>
      </c>
      <c r="F424" s="202" t="s">
        <v>2701</v>
      </c>
      <c r="G424" s="202" t="s">
        <v>3086</v>
      </c>
      <c r="H424" s="202" t="s">
        <v>402</v>
      </c>
      <c r="I424" s="202" t="s">
        <v>2913</v>
      </c>
      <c r="J424" s="202" t="s">
        <v>2496</v>
      </c>
      <c r="K424" s="202" t="s">
        <v>4024</v>
      </c>
      <c r="L424" s="202" t="s">
        <v>257</v>
      </c>
      <c r="M424" s="202" t="s">
        <v>2908</v>
      </c>
      <c r="N424" s="202" t="s">
        <v>179</v>
      </c>
      <c r="O424" s="202" t="s">
        <v>152</v>
      </c>
      <c r="Q424" s="202" t="s">
        <v>203</v>
      </c>
      <c r="R424" s="202" t="s">
        <v>153</v>
      </c>
      <c r="S424" s="203" t="b">
        <v>1</v>
      </c>
      <c r="V424" s="193">
        <v>43390</v>
      </c>
      <c r="W424" s="202" t="s">
        <v>179</v>
      </c>
      <c r="X424"/>
      <c r="Z424" s="202" t="s">
        <v>179</v>
      </c>
      <c r="AC424" s="202" t="s">
        <v>3138</v>
      </c>
      <c r="AD424" s="204">
        <v>43570</v>
      </c>
      <c r="AE424" s="202" t="s">
        <v>148</v>
      </c>
      <c r="AF424" s="202" t="s">
        <v>3489</v>
      </c>
      <c r="AG424" s="202" t="s">
        <v>2508</v>
      </c>
      <c r="AH424" s="193">
        <v>43692</v>
      </c>
      <c r="AI424" s="202" t="s">
        <v>3433</v>
      </c>
      <c r="AJ424" s="115" t="str">
        <f t="shared" si="6"/>
        <v>FS</v>
      </c>
      <c r="AK424" s="115" t="b">
        <f>ISNUMBER(SEARCH("IRT",Table1[[#This Row],[Current_Status]]))</f>
        <v>0</v>
      </c>
      <c r="AL424" s="116">
        <f>YEAR(Table1[[#This Row],[Project_Initiated]])</f>
        <v>2018</v>
      </c>
      <c r="AM424" s="205">
        <v>44181</v>
      </c>
      <c r="AN424" s="53" t="str">
        <f>IF(AND(Table1[[#This Row],[Completed Date]]&gt;="07/01/2020"+0,Table1[[#This Row],[Completed Date]]&lt;="6/30/2021"+0),"FY 20-21",IF(AND(Table1[[#This Row],[Completed Date]]&gt;="07/01/2019"+0,Table1[[#This Row],[Completed Date]]&lt;="6/30/2020"+0),"FY 19-20",""))</f>
        <v>FY 19-20</v>
      </c>
      <c r="AO424" s="116" t="str">
        <f>IFERROR(FIND("R",Table1[[#This Row],[FS_Priority]]),"")</f>
        <v/>
      </c>
    </row>
    <row r="425" spans="1:41" x14ac:dyDescent="0.25">
      <c r="A425" s="202" t="s">
        <v>2668</v>
      </c>
      <c r="B425" s="202" t="s">
        <v>179</v>
      </c>
      <c r="C425" s="202" t="s">
        <v>2668</v>
      </c>
      <c r="D425" s="203" t="b">
        <v>0</v>
      </c>
      <c r="E425" s="202" t="s">
        <v>92</v>
      </c>
      <c r="F425" s="202" t="s">
        <v>2724</v>
      </c>
      <c r="G425" s="202" t="s">
        <v>179</v>
      </c>
      <c r="H425" s="202" t="s">
        <v>411</v>
      </c>
      <c r="I425" s="202" t="s">
        <v>2960</v>
      </c>
      <c r="J425" s="202" t="s">
        <v>2496</v>
      </c>
      <c r="K425" s="202" t="s">
        <v>2925</v>
      </c>
      <c r="L425" s="202" t="s">
        <v>2477</v>
      </c>
      <c r="M425" s="202" t="s">
        <v>2931</v>
      </c>
      <c r="N425" s="202" t="s">
        <v>179</v>
      </c>
      <c r="O425" s="202" t="s">
        <v>135</v>
      </c>
      <c r="Q425" s="202" t="s">
        <v>153</v>
      </c>
      <c r="R425" s="202" t="s">
        <v>179</v>
      </c>
      <c r="S425" s="203" t="b">
        <v>0</v>
      </c>
      <c r="V425" s="193">
        <v>43599</v>
      </c>
      <c r="W425" s="202" t="s">
        <v>179</v>
      </c>
      <c r="X425"/>
      <c r="Z425" s="202" t="s">
        <v>179</v>
      </c>
      <c r="AC425" s="202" t="s">
        <v>3500</v>
      </c>
      <c r="AD425" s="220"/>
      <c r="AE425" s="202" t="s">
        <v>179</v>
      </c>
      <c r="AF425" s="202" t="s">
        <v>179</v>
      </c>
      <c r="AG425" s="202" t="s">
        <v>179</v>
      </c>
      <c r="AH425" s="193">
        <v>43698</v>
      </c>
      <c r="AI425" s="202" t="s">
        <v>3433</v>
      </c>
      <c r="AJ425" s="115" t="str">
        <f t="shared" si="6"/>
        <v>FS</v>
      </c>
      <c r="AK425" s="115" t="b">
        <f>ISNUMBER(SEARCH("IRT",Table1[[#This Row],[Current_Status]]))</f>
        <v>0</v>
      </c>
      <c r="AL425" s="116">
        <f>YEAR(Table1[[#This Row],[Project_Initiated]])</f>
        <v>2019</v>
      </c>
      <c r="AM425" s="205">
        <v>44181</v>
      </c>
      <c r="AN425" s="53" t="str">
        <f>IF(AND(Table1[[#This Row],[Completed Date]]&gt;="07/01/2019"+0,Table1[[#This Row],[Completed Date]]&lt;="6/30/2020"+0),"FY 19-20",IF(AND(Table1[[#This Row],[Completed Date]]&gt;="07/01/2018"+0,Table1[[#This Row],[Completed Date]]&lt;="6/30/2019"+0),"FY 18-19",""))</f>
        <v>FY 19-20</v>
      </c>
      <c r="AO425" s="116" t="str">
        <f>IFERROR(FIND("R",Table1[[#This Row],[FS_Priority]]),"")</f>
        <v/>
      </c>
    </row>
    <row r="426" spans="1:41" x14ac:dyDescent="0.25">
      <c r="A426" s="202" t="s">
        <v>2670</v>
      </c>
      <c r="B426" s="202" t="s">
        <v>179</v>
      </c>
      <c r="C426" s="202" t="s">
        <v>2670</v>
      </c>
      <c r="D426" s="203" t="b">
        <v>0</v>
      </c>
      <c r="E426" s="202" t="s">
        <v>92</v>
      </c>
      <c r="F426" s="202" t="s">
        <v>2727</v>
      </c>
      <c r="G426" s="202" t="s">
        <v>179</v>
      </c>
      <c r="H426" s="202" t="s">
        <v>411</v>
      </c>
      <c r="I426" s="202" t="s">
        <v>3057</v>
      </c>
      <c r="J426" s="202" t="s">
        <v>2496</v>
      </c>
      <c r="K426" s="202" t="s">
        <v>2925</v>
      </c>
      <c r="L426" s="202" t="s">
        <v>2477</v>
      </c>
      <c r="M426" s="202" t="s">
        <v>2931</v>
      </c>
      <c r="N426" s="202" t="s">
        <v>179</v>
      </c>
      <c r="O426" s="202" t="s">
        <v>135</v>
      </c>
      <c r="Q426" s="202" t="s">
        <v>204</v>
      </c>
      <c r="R426" s="202" t="s">
        <v>179</v>
      </c>
      <c r="S426" s="203" t="b">
        <v>0</v>
      </c>
      <c r="V426" s="193">
        <v>43599</v>
      </c>
      <c r="W426" s="202" t="s">
        <v>179</v>
      </c>
      <c r="X426"/>
      <c r="Z426" s="202" t="s">
        <v>179</v>
      </c>
      <c r="AC426" s="202" t="s">
        <v>3500</v>
      </c>
      <c r="AD426" s="201"/>
      <c r="AE426" s="202" t="s">
        <v>179</v>
      </c>
      <c r="AF426" s="202" t="s">
        <v>179</v>
      </c>
      <c r="AG426" s="202" t="s">
        <v>179</v>
      </c>
      <c r="AH426" s="193">
        <v>43699</v>
      </c>
      <c r="AI426" s="202" t="s">
        <v>3433</v>
      </c>
      <c r="AJ426" s="115" t="str">
        <f t="shared" si="6"/>
        <v>FS</v>
      </c>
      <c r="AK426" s="115" t="b">
        <f>ISNUMBER(SEARCH("IRT",Table1[[#This Row],[Current_Status]]))</f>
        <v>0</v>
      </c>
      <c r="AL426" s="116">
        <f>YEAR(Table1[[#This Row],[Project_Initiated]])</f>
        <v>2019</v>
      </c>
      <c r="AM426" s="205">
        <v>44181</v>
      </c>
      <c r="AN426" s="53" t="str">
        <f>IF(AND(Table1[[#This Row],[Completed Date]]&gt;="07/01/2019"+0,Table1[[#This Row],[Completed Date]]&lt;="6/30/2020"+0),"FY 19-20",IF(AND(Table1[[#This Row],[Completed Date]]&gt;="07/01/2018"+0,Table1[[#This Row],[Completed Date]]&lt;="6/30/2019"+0),"FY 18-19",""))</f>
        <v>FY 19-20</v>
      </c>
      <c r="AO426" s="116" t="str">
        <f>IFERROR(FIND("R",Table1[[#This Row],[FS_Priority]]),"")</f>
        <v/>
      </c>
    </row>
    <row r="427" spans="1:41" x14ac:dyDescent="0.25">
      <c r="A427" s="202" t="s">
        <v>2676</v>
      </c>
      <c r="B427" s="202" t="s">
        <v>179</v>
      </c>
      <c r="C427" s="202" t="s">
        <v>2676</v>
      </c>
      <c r="D427" s="203" t="b">
        <v>0</v>
      </c>
      <c r="E427" s="202" t="s">
        <v>335</v>
      </c>
      <c r="F427" s="202" t="s">
        <v>2732</v>
      </c>
      <c r="G427" s="202" t="s">
        <v>179</v>
      </c>
      <c r="H427" s="202" t="s">
        <v>388</v>
      </c>
      <c r="I427" s="202" t="s">
        <v>3059</v>
      </c>
      <c r="J427" s="202" t="s">
        <v>2496</v>
      </c>
      <c r="K427" s="202" t="s">
        <v>2973</v>
      </c>
      <c r="L427" s="202" t="s">
        <v>336</v>
      </c>
      <c r="M427" s="202" t="s">
        <v>3060</v>
      </c>
      <c r="N427" s="202" t="s">
        <v>179</v>
      </c>
      <c r="O427" s="202" t="s">
        <v>135</v>
      </c>
      <c r="Q427" s="202" t="s">
        <v>184</v>
      </c>
      <c r="R427" s="202" t="s">
        <v>179</v>
      </c>
      <c r="S427" s="203" t="b">
        <v>0</v>
      </c>
      <c r="V427" s="193">
        <v>43600</v>
      </c>
      <c r="W427" s="202" t="s">
        <v>179</v>
      </c>
      <c r="X427"/>
      <c r="Z427" s="202" t="s">
        <v>179</v>
      </c>
      <c r="AC427" s="202" t="s">
        <v>3500</v>
      </c>
      <c r="AE427" s="202" t="s">
        <v>179</v>
      </c>
      <c r="AF427" s="202" t="s">
        <v>179</v>
      </c>
      <c r="AG427" s="202" t="s">
        <v>179</v>
      </c>
      <c r="AH427" s="193">
        <v>43699</v>
      </c>
      <c r="AI427" s="202" t="s">
        <v>3433</v>
      </c>
      <c r="AJ427" s="115" t="str">
        <f t="shared" si="6"/>
        <v>FS</v>
      </c>
      <c r="AK427" s="115" t="b">
        <f>ISNUMBER(SEARCH("IRT",Table1[[#This Row],[Current_Status]]))</f>
        <v>0</v>
      </c>
      <c r="AL427" s="116">
        <f>YEAR(Table1[[#This Row],[Project_Initiated]])</f>
        <v>2019</v>
      </c>
      <c r="AM427" s="205">
        <v>44181</v>
      </c>
      <c r="AN427" s="53" t="str">
        <f>IF(AND(Table1[[#This Row],[Completed Date]]&gt;="07/01/2019"+0,Table1[[#This Row],[Completed Date]]&lt;="6/30/2020"+0),"FY 19-20",IF(AND(Table1[[#This Row],[Completed Date]]&gt;="07/01/2018"+0,Table1[[#This Row],[Completed Date]]&lt;="6/30/2019"+0),"FY 18-19",""))</f>
        <v>FY 19-20</v>
      </c>
      <c r="AO427" s="116" t="str">
        <f>IFERROR(FIND("R",Table1[[#This Row],[FS_Priority]]),"")</f>
        <v/>
      </c>
    </row>
    <row r="428" spans="1:41" x14ac:dyDescent="0.25">
      <c r="A428" s="202" t="s">
        <v>2618</v>
      </c>
      <c r="B428" s="202" t="s">
        <v>179</v>
      </c>
      <c r="C428" s="202" t="s">
        <v>2618</v>
      </c>
      <c r="D428" s="203" t="b">
        <v>0</v>
      </c>
      <c r="E428" s="202" t="s">
        <v>92</v>
      </c>
      <c r="F428" s="202" t="s">
        <v>2717</v>
      </c>
      <c r="G428" s="202" t="s">
        <v>2619</v>
      </c>
      <c r="H428" s="202" t="s">
        <v>254</v>
      </c>
      <c r="I428" s="202" t="s">
        <v>2943</v>
      </c>
      <c r="J428" s="202" t="s">
        <v>2503</v>
      </c>
      <c r="K428" s="202" t="s">
        <v>2925</v>
      </c>
      <c r="L428" s="202" t="s">
        <v>2477</v>
      </c>
      <c r="M428" s="202" t="s">
        <v>2936</v>
      </c>
      <c r="N428" s="202" t="s">
        <v>2944</v>
      </c>
      <c r="O428" s="202" t="s">
        <v>152</v>
      </c>
      <c r="Q428" s="202" t="s">
        <v>2736</v>
      </c>
      <c r="R428" s="202" t="s">
        <v>2620</v>
      </c>
      <c r="S428" s="203" t="b">
        <v>0</v>
      </c>
      <c r="V428" s="193">
        <v>43451</v>
      </c>
      <c r="W428" s="202" t="s">
        <v>179</v>
      </c>
      <c r="X428"/>
      <c r="Z428" s="202" t="s">
        <v>179</v>
      </c>
      <c r="AC428" s="202" t="s">
        <v>3494</v>
      </c>
      <c r="AD428" s="193">
        <v>43628</v>
      </c>
      <c r="AE428" s="202" t="s">
        <v>432</v>
      </c>
      <c r="AF428" s="202" t="s">
        <v>3495</v>
      </c>
      <c r="AG428" s="202" t="s">
        <v>2508</v>
      </c>
      <c r="AH428" s="193">
        <v>43703</v>
      </c>
      <c r="AI428" s="202" t="s">
        <v>3448</v>
      </c>
      <c r="AJ428" s="115" t="str">
        <f t="shared" si="6"/>
        <v>FS</v>
      </c>
      <c r="AK428" s="115" t="b">
        <f>ISNUMBER(SEARCH("IRT",Table1[[#This Row],[Current_Status]]))</f>
        <v>0</v>
      </c>
      <c r="AL428" s="116">
        <f>YEAR(Table1[[#This Row],[Project_Initiated]])</f>
        <v>2018</v>
      </c>
      <c r="AM428" s="205">
        <v>44181</v>
      </c>
      <c r="AN428" s="53" t="str">
        <f>IF(AND(Table1[[#This Row],[Completed Date]]&gt;="07/01/2019"+0,Table1[[#This Row],[Completed Date]]&lt;="6/30/2020"+0),"FY 19-20",IF(AND(Table1[[#This Row],[Completed Date]]&gt;="07/01/2018"+0,Table1[[#This Row],[Completed Date]]&lt;="6/30/2019"+0),"FY 18-19",""))</f>
        <v>FY 19-20</v>
      </c>
      <c r="AO428" s="116">
        <f>IFERROR(FIND("R",Table1[[#This Row],[FS_Priority]]),"")</f>
        <v>1</v>
      </c>
    </row>
    <row r="429" spans="1:41" x14ac:dyDescent="0.25">
      <c r="A429" s="202" t="s">
        <v>2665</v>
      </c>
      <c r="B429" s="202" t="s">
        <v>179</v>
      </c>
      <c r="C429" s="202" t="s">
        <v>2665</v>
      </c>
      <c r="D429" s="203" t="b">
        <v>0</v>
      </c>
      <c r="E429" s="202" t="s">
        <v>86</v>
      </c>
      <c r="F429" s="202" t="s">
        <v>2714</v>
      </c>
      <c r="G429" s="202" t="s">
        <v>179</v>
      </c>
      <c r="H429" s="202" t="s">
        <v>387</v>
      </c>
      <c r="I429" s="202" t="s">
        <v>3050</v>
      </c>
      <c r="J429" s="202" t="s">
        <v>2496</v>
      </c>
      <c r="K429" s="202" t="s">
        <v>4024</v>
      </c>
      <c r="L429" s="202" t="s">
        <v>257</v>
      </c>
      <c r="M429" s="202" t="s">
        <v>3039</v>
      </c>
      <c r="N429" s="202" t="s">
        <v>179</v>
      </c>
      <c r="O429" s="202" t="s">
        <v>135</v>
      </c>
      <c r="Q429" s="202" t="s">
        <v>93</v>
      </c>
      <c r="R429" s="202" t="s">
        <v>179</v>
      </c>
      <c r="S429" s="203" t="b">
        <v>0</v>
      </c>
      <c r="V429" s="193">
        <v>43595</v>
      </c>
      <c r="W429" s="202" t="s">
        <v>179</v>
      </c>
      <c r="X429"/>
      <c r="Z429" s="202" t="s">
        <v>179</v>
      </c>
      <c r="AC429" s="202" t="s">
        <v>3500</v>
      </c>
      <c r="AE429" s="202" t="s">
        <v>179</v>
      </c>
      <c r="AF429" s="202" t="s">
        <v>179</v>
      </c>
      <c r="AG429" s="202" t="s">
        <v>179</v>
      </c>
      <c r="AH429" s="193">
        <v>43704</v>
      </c>
      <c r="AI429" s="202" t="s">
        <v>3433</v>
      </c>
      <c r="AJ429" s="115" t="str">
        <f t="shared" si="6"/>
        <v>FS</v>
      </c>
      <c r="AK429" s="115" t="b">
        <f>ISNUMBER(SEARCH("IRT",Table1[[#This Row],[Current_Status]]))</f>
        <v>0</v>
      </c>
      <c r="AL429" s="116">
        <f>YEAR(Table1[[#This Row],[Project_Initiated]])</f>
        <v>2019</v>
      </c>
      <c r="AM429" s="205">
        <v>44181</v>
      </c>
      <c r="AN429" s="53" t="str">
        <f>IF(AND(Table1[[#This Row],[Completed Date]]&gt;="07/01/2020"+0,Table1[[#This Row],[Completed Date]]&lt;="6/30/2021"+0),"FY 20-21",IF(AND(Table1[[#This Row],[Completed Date]]&gt;="07/01/2019"+0,Table1[[#This Row],[Completed Date]]&lt;="6/30/2020"+0),"FY 19-20",""))</f>
        <v>FY 19-20</v>
      </c>
      <c r="AO429" s="116" t="str">
        <f>IFERROR(FIND("R",Table1[[#This Row],[FS_Priority]]),"")</f>
        <v/>
      </c>
    </row>
    <row r="430" spans="1:41" x14ac:dyDescent="0.25">
      <c r="A430" s="202" t="s">
        <v>2829</v>
      </c>
      <c r="B430" s="202" t="s">
        <v>179</v>
      </c>
      <c r="C430" s="202" t="s">
        <v>2829</v>
      </c>
      <c r="D430" s="203" t="b">
        <v>0</v>
      </c>
      <c r="E430" s="202" t="s">
        <v>155</v>
      </c>
      <c r="F430" s="202" t="s">
        <v>2830</v>
      </c>
      <c r="G430" s="202" t="s">
        <v>3146</v>
      </c>
      <c r="H430" s="202" t="s">
        <v>334</v>
      </c>
      <c r="I430" s="202" t="s">
        <v>179</v>
      </c>
      <c r="J430" s="202" t="s">
        <v>2502</v>
      </c>
      <c r="K430" s="202" t="s">
        <v>29</v>
      </c>
      <c r="L430" s="202" t="s">
        <v>331</v>
      </c>
      <c r="M430" s="202" t="s">
        <v>3093</v>
      </c>
      <c r="N430" s="202" t="s">
        <v>179</v>
      </c>
      <c r="O430" s="202" t="s">
        <v>152</v>
      </c>
      <c r="P430" s="220"/>
      <c r="Q430" s="202" t="s">
        <v>2737</v>
      </c>
      <c r="R430" s="202" t="s">
        <v>179</v>
      </c>
      <c r="S430" s="203" t="b">
        <v>0</v>
      </c>
      <c r="T430" s="220"/>
      <c r="V430" s="193">
        <v>43607</v>
      </c>
      <c r="W430" s="202" t="s">
        <v>179</v>
      </c>
      <c r="X430" s="220"/>
      <c r="Y430" s="220"/>
      <c r="Z430" s="202" t="s">
        <v>179</v>
      </c>
      <c r="AC430" s="202" t="s">
        <v>179</v>
      </c>
      <c r="AE430" s="202" t="s">
        <v>432</v>
      </c>
      <c r="AF430" s="202" t="s">
        <v>3524</v>
      </c>
      <c r="AG430" s="202" t="s">
        <v>179</v>
      </c>
      <c r="AH430" s="193">
        <v>43706</v>
      </c>
      <c r="AI430" s="202" t="s">
        <v>3433</v>
      </c>
      <c r="AJ430" s="115" t="str">
        <f t="shared" si="6"/>
        <v>FS</v>
      </c>
      <c r="AK430" s="115" t="b">
        <f>ISNUMBER(SEARCH("IRT",Table1[[#This Row],[Current_Status]]))</f>
        <v>0</v>
      </c>
      <c r="AL430" s="116">
        <f>YEAR(Table1[[#This Row],[Project_Initiated]])</f>
        <v>2019</v>
      </c>
      <c r="AM430" s="205">
        <v>44181</v>
      </c>
      <c r="AN430" s="53" t="str">
        <f>IF(AND(Table1[[#This Row],[Completed Date]]&gt;="07/01/2019"+0,Table1[[#This Row],[Completed Date]]&lt;="6/30/2020"+0),"FY 19-20",IF(AND(Table1[[#This Row],[Completed Date]]&gt;="07/01/2018"+0,Table1[[#This Row],[Completed Date]]&lt;="6/30/2019"+0),"FY 18-19",""))</f>
        <v>FY 19-20</v>
      </c>
      <c r="AO430" s="116">
        <f>IFERROR(FIND("R",Table1[[#This Row],[FS_Priority]]),"")</f>
        <v>1</v>
      </c>
    </row>
    <row r="431" spans="1:41" x14ac:dyDescent="0.25">
      <c r="A431" s="202" t="s">
        <v>3724</v>
      </c>
      <c r="B431" s="202" t="s">
        <v>179</v>
      </c>
      <c r="C431" s="202" t="s">
        <v>3724</v>
      </c>
      <c r="D431" s="203" t="b">
        <v>0</v>
      </c>
      <c r="E431" s="202" t="s">
        <v>3385</v>
      </c>
      <c r="F431" s="202" t="s">
        <v>3725</v>
      </c>
      <c r="G431" s="202" t="s">
        <v>3806</v>
      </c>
      <c r="H431" s="202" t="s">
        <v>737</v>
      </c>
      <c r="I431" s="202" t="s">
        <v>3726</v>
      </c>
      <c r="J431" s="202" t="s">
        <v>2496</v>
      </c>
      <c r="K431" s="202" t="s">
        <v>2847</v>
      </c>
      <c r="L431" s="202" t="s">
        <v>2477</v>
      </c>
      <c r="M431" s="202" t="s">
        <v>3328</v>
      </c>
      <c r="N431" s="202" t="s">
        <v>3723</v>
      </c>
      <c r="O431" s="202" t="s">
        <v>468</v>
      </c>
      <c r="Q431" s="202" t="s">
        <v>2812</v>
      </c>
      <c r="R431" s="202" t="s">
        <v>179</v>
      </c>
      <c r="S431" s="203" t="b">
        <v>0</v>
      </c>
      <c r="V431" s="193">
        <v>43784</v>
      </c>
      <c r="W431" s="202" t="s">
        <v>179</v>
      </c>
      <c r="X431"/>
      <c r="Z431" s="202" t="s">
        <v>179</v>
      </c>
      <c r="AC431" s="202" t="s">
        <v>4029</v>
      </c>
      <c r="AE431" s="202" t="s">
        <v>468</v>
      </c>
      <c r="AF431" s="202" t="s">
        <v>179</v>
      </c>
      <c r="AG431" s="202" t="s">
        <v>179</v>
      </c>
      <c r="AH431" s="193">
        <v>43709</v>
      </c>
      <c r="AI431" s="202" t="s">
        <v>3448</v>
      </c>
      <c r="AJ431" s="115" t="str">
        <f t="shared" si="6"/>
        <v>FS</v>
      </c>
      <c r="AK431" s="115" t="b">
        <f>ISNUMBER(SEARCH("IRT",Table1[[#This Row],[Current_Status]]))</f>
        <v>0</v>
      </c>
      <c r="AL431" s="116">
        <f>YEAR(Table1[[#This Row],[Project_Initiated]])</f>
        <v>2019</v>
      </c>
      <c r="AM431" s="205">
        <v>44181</v>
      </c>
      <c r="AN431" s="53" t="str">
        <f>IF(AND(Table1[[#This Row],[Completed Date]]&gt;="07/01/2019"+0,Table1[[#This Row],[Completed Date]]&lt;="6/30/2020"+0),"FY 19-20",IF(AND(Table1[[#This Row],[Completed Date]]&gt;="07/01/2018"+0,Table1[[#This Row],[Completed Date]]&lt;="6/30/2019"+0),"FY 18-19",""))</f>
        <v>FY 19-20</v>
      </c>
      <c r="AO431" s="116">
        <f>IFERROR(FIND("R",Table1[[#This Row],[FS_Priority]]),"")</f>
        <v>1</v>
      </c>
    </row>
    <row r="432" spans="1:41" x14ac:dyDescent="0.25">
      <c r="A432" s="202" t="s">
        <v>2776</v>
      </c>
      <c r="B432" s="202" t="s">
        <v>179</v>
      </c>
      <c r="C432" s="202" t="s">
        <v>2776</v>
      </c>
      <c r="D432" s="203" t="b">
        <v>0</v>
      </c>
      <c r="E432" s="202" t="s">
        <v>155</v>
      </c>
      <c r="F432" s="202" t="s">
        <v>2781</v>
      </c>
      <c r="G432" s="202" t="s">
        <v>179</v>
      </c>
      <c r="H432" s="202" t="s">
        <v>2103</v>
      </c>
      <c r="I432" s="202" t="s">
        <v>2985</v>
      </c>
      <c r="J432" s="202" t="s">
        <v>2496</v>
      </c>
      <c r="K432" s="202" t="s">
        <v>29</v>
      </c>
      <c r="L432" s="202" t="s">
        <v>331</v>
      </c>
      <c r="M432" s="202" t="s">
        <v>2986</v>
      </c>
      <c r="N432" s="202" t="s">
        <v>179</v>
      </c>
      <c r="O432" s="202" t="s">
        <v>152</v>
      </c>
      <c r="P432" s="220"/>
      <c r="Q432" s="202" t="s">
        <v>2736</v>
      </c>
      <c r="R432" s="202" t="s">
        <v>179</v>
      </c>
      <c r="S432" s="203" t="b">
        <v>0</v>
      </c>
      <c r="T432" s="220"/>
      <c r="V432" s="193">
        <v>43559</v>
      </c>
      <c r="W432" s="202" t="s">
        <v>179</v>
      </c>
      <c r="X432"/>
      <c r="Z432" s="202" t="s">
        <v>179</v>
      </c>
      <c r="AC432" s="202" t="s">
        <v>3148</v>
      </c>
      <c r="AE432" s="202" t="s">
        <v>152</v>
      </c>
      <c r="AF432" s="202" t="s">
        <v>179</v>
      </c>
      <c r="AG432" s="202" t="s">
        <v>179</v>
      </c>
      <c r="AH432" s="193">
        <v>43711</v>
      </c>
      <c r="AI432" s="202" t="s">
        <v>3433</v>
      </c>
      <c r="AJ432" s="115" t="str">
        <f t="shared" si="6"/>
        <v>FS</v>
      </c>
      <c r="AK432" s="115" t="b">
        <f>ISNUMBER(SEARCH("IRT",Table1[[#This Row],[Current_Status]]))</f>
        <v>0</v>
      </c>
      <c r="AL432" s="116">
        <f>YEAR(Table1[[#This Row],[Project_Initiated]])</f>
        <v>2019</v>
      </c>
      <c r="AM432" s="205">
        <v>44181</v>
      </c>
      <c r="AN432" s="53" t="str">
        <f>IF(AND(Table1[[#This Row],[Completed Date]]&gt;="07/01/2019"+0,Table1[[#This Row],[Completed Date]]&lt;="6/30/2020"+0),"FY 19-20",IF(AND(Table1[[#This Row],[Completed Date]]&gt;="07/01/2018"+0,Table1[[#This Row],[Completed Date]]&lt;="6/30/2019"+0),"FY 18-19",""))</f>
        <v>FY 19-20</v>
      </c>
      <c r="AO432" s="116">
        <f>IFERROR(FIND("R",Table1[[#This Row],[FS_Priority]]),"")</f>
        <v>1</v>
      </c>
    </row>
    <row r="433" spans="1:41" x14ac:dyDescent="0.25">
      <c r="A433" s="202" t="s">
        <v>2664</v>
      </c>
      <c r="B433" s="202" t="s">
        <v>179</v>
      </c>
      <c r="C433" s="202" t="s">
        <v>2664</v>
      </c>
      <c r="D433" s="203" t="b">
        <v>0</v>
      </c>
      <c r="E433" s="202" t="s">
        <v>86</v>
      </c>
      <c r="F433" s="202" t="s">
        <v>2712</v>
      </c>
      <c r="G433" s="202" t="s">
        <v>179</v>
      </c>
      <c r="H433" s="202" t="s">
        <v>147</v>
      </c>
      <c r="I433" s="202" t="s">
        <v>2909</v>
      </c>
      <c r="J433" s="202" t="s">
        <v>2496</v>
      </c>
      <c r="K433" s="202" t="s">
        <v>4024</v>
      </c>
      <c r="L433" s="202" t="s">
        <v>257</v>
      </c>
      <c r="M433" s="202" t="s">
        <v>2910</v>
      </c>
      <c r="N433" s="202" t="s">
        <v>179</v>
      </c>
      <c r="O433" s="202" t="s">
        <v>135</v>
      </c>
      <c r="Q433" s="202" t="s">
        <v>208</v>
      </c>
      <c r="R433" s="202" t="s">
        <v>179</v>
      </c>
      <c r="S433" s="203" t="b">
        <v>0</v>
      </c>
      <c r="V433" s="193">
        <v>43479</v>
      </c>
      <c r="W433" s="202" t="s">
        <v>179</v>
      </c>
      <c r="X433"/>
      <c r="Z433" s="202" t="s">
        <v>179</v>
      </c>
      <c r="AC433" s="202" t="s">
        <v>3500</v>
      </c>
      <c r="AE433" s="202" t="s">
        <v>179</v>
      </c>
      <c r="AF433" s="202" t="s">
        <v>179</v>
      </c>
      <c r="AG433" s="202" t="s">
        <v>179</v>
      </c>
      <c r="AH433" s="193">
        <v>43712</v>
      </c>
      <c r="AI433" s="202" t="s">
        <v>3433</v>
      </c>
      <c r="AJ433" s="115" t="str">
        <f t="shared" si="6"/>
        <v>FS</v>
      </c>
      <c r="AK433" s="115" t="b">
        <f>ISNUMBER(SEARCH("IRT",Table1[[#This Row],[Current_Status]]))</f>
        <v>0</v>
      </c>
      <c r="AL433" s="116">
        <f>YEAR(Table1[[#This Row],[Project_Initiated]])</f>
        <v>2019</v>
      </c>
      <c r="AM433" s="205">
        <v>44181</v>
      </c>
      <c r="AN433" s="53" t="str">
        <f>IF(AND(Table1[[#This Row],[Completed Date]]&gt;="07/01/2020"+0,Table1[[#This Row],[Completed Date]]&lt;="6/30/2021"+0),"FY 20-21",IF(AND(Table1[[#This Row],[Completed Date]]&gt;="07/01/2019"+0,Table1[[#This Row],[Completed Date]]&lt;="6/30/2020"+0),"FY 19-20",""))</f>
        <v>FY 19-20</v>
      </c>
      <c r="AO433" s="116" t="str">
        <f>IFERROR(FIND("R",Table1[[#This Row],[FS_Priority]]),"")</f>
        <v/>
      </c>
    </row>
    <row r="434" spans="1:41" x14ac:dyDescent="0.25">
      <c r="A434" s="202" t="s">
        <v>2653</v>
      </c>
      <c r="B434" s="202" t="s">
        <v>179</v>
      </c>
      <c r="C434" s="202" t="s">
        <v>2653</v>
      </c>
      <c r="D434" s="203" t="b">
        <v>0</v>
      </c>
      <c r="E434" s="202" t="s">
        <v>86</v>
      </c>
      <c r="F434" s="202" t="s">
        <v>2699</v>
      </c>
      <c r="G434" s="202" t="s">
        <v>179</v>
      </c>
      <c r="H434" s="202" t="s">
        <v>387</v>
      </c>
      <c r="I434" s="202" t="s">
        <v>3038</v>
      </c>
      <c r="J434" s="202" t="s">
        <v>2496</v>
      </c>
      <c r="K434" s="202" t="s">
        <v>4024</v>
      </c>
      <c r="L434" s="202" t="s">
        <v>257</v>
      </c>
      <c r="M434" s="202" t="s">
        <v>2901</v>
      </c>
      <c r="N434" s="202" t="s">
        <v>179</v>
      </c>
      <c r="O434" s="202" t="s">
        <v>135</v>
      </c>
      <c r="Q434" s="202" t="s">
        <v>184</v>
      </c>
      <c r="R434" s="202" t="s">
        <v>179</v>
      </c>
      <c r="S434" s="203" t="b">
        <v>0</v>
      </c>
      <c r="V434" s="193">
        <v>43572</v>
      </c>
      <c r="W434" s="202" t="s">
        <v>179</v>
      </c>
      <c r="X434"/>
      <c r="Z434" s="202" t="s">
        <v>179</v>
      </c>
      <c r="AC434" s="202" t="s">
        <v>3513</v>
      </c>
      <c r="AD434" s="220"/>
      <c r="AE434" s="202" t="s">
        <v>179</v>
      </c>
      <c r="AF434" s="202" t="s">
        <v>3816</v>
      </c>
      <c r="AG434" s="202" t="s">
        <v>179</v>
      </c>
      <c r="AH434" s="193">
        <v>43713</v>
      </c>
      <c r="AI434" s="202" t="s">
        <v>3433</v>
      </c>
      <c r="AJ434" s="115" t="str">
        <f t="shared" si="6"/>
        <v>FS</v>
      </c>
      <c r="AK434" s="115" t="b">
        <f>ISNUMBER(SEARCH("IRT",Table1[[#This Row],[Current_Status]]))</f>
        <v>0</v>
      </c>
      <c r="AL434" s="116">
        <f>YEAR(Table1[[#This Row],[Project_Initiated]])</f>
        <v>2019</v>
      </c>
      <c r="AM434" s="205">
        <v>44181</v>
      </c>
      <c r="AN434" s="53" t="str">
        <f>IF(AND(Table1[[#This Row],[Completed Date]]&gt;="07/01/2020"+0,Table1[[#This Row],[Completed Date]]&lt;="6/30/2021"+0),"FY 20-21",IF(AND(Table1[[#This Row],[Completed Date]]&gt;="07/01/2019"+0,Table1[[#This Row],[Completed Date]]&lt;="6/30/2020"+0),"FY 19-20",""))</f>
        <v>FY 19-20</v>
      </c>
      <c r="AO434" s="116" t="str">
        <f>IFERROR(FIND("R",Table1[[#This Row],[FS_Priority]]),"")</f>
        <v/>
      </c>
    </row>
    <row r="435" spans="1:41" x14ac:dyDescent="0.25">
      <c r="A435" s="202" t="s">
        <v>3150</v>
      </c>
      <c r="B435" s="202" t="s">
        <v>179</v>
      </c>
      <c r="C435" s="202" t="s">
        <v>3150</v>
      </c>
      <c r="D435" s="203" t="b">
        <v>0</v>
      </c>
      <c r="E435" s="202" t="s">
        <v>117</v>
      </c>
      <c r="F435" s="202" t="s">
        <v>3239</v>
      </c>
      <c r="G435" s="202" t="s">
        <v>179</v>
      </c>
      <c r="H435" s="202" t="s">
        <v>386</v>
      </c>
      <c r="I435" s="202" t="s">
        <v>3240</v>
      </c>
      <c r="J435" s="202" t="s">
        <v>2837</v>
      </c>
      <c r="K435" s="202" t="s">
        <v>2999</v>
      </c>
      <c r="L435" s="202" t="s">
        <v>3414</v>
      </c>
      <c r="M435" s="202" t="s">
        <v>3001</v>
      </c>
      <c r="N435" s="202" t="s">
        <v>179</v>
      </c>
      <c r="O435" s="202" t="s">
        <v>152</v>
      </c>
      <c r="Q435" s="202" t="s">
        <v>179</v>
      </c>
      <c r="R435" s="202" t="s">
        <v>179</v>
      </c>
      <c r="S435" s="203" t="b">
        <v>0</v>
      </c>
      <c r="V435" s="193">
        <v>43634</v>
      </c>
      <c r="W435" s="202" t="s">
        <v>179</v>
      </c>
      <c r="X435"/>
      <c r="Z435" s="202" t="s">
        <v>179</v>
      </c>
      <c r="AC435" s="202" t="s">
        <v>179</v>
      </c>
      <c r="AE435" s="202" t="s">
        <v>432</v>
      </c>
      <c r="AF435" s="202" t="s">
        <v>179</v>
      </c>
      <c r="AG435" s="202" t="s">
        <v>179</v>
      </c>
      <c r="AH435" s="193">
        <v>43714</v>
      </c>
      <c r="AI435" s="202" t="s">
        <v>3370</v>
      </c>
      <c r="AJ435" s="115" t="str">
        <f t="shared" si="6"/>
        <v>FS</v>
      </c>
      <c r="AK435" s="115" t="b">
        <f>ISNUMBER(SEARCH("IRT",Table1[[#This Row],[Current_Status]]))</f>
        <v>0</v>
      </c>
      <c r="AL435" s="116">
        <f>YEAR(Table1[[#This Row],[Project_Initiated]])</f>
        <v>2019</v>
      </c>
      <c r="AM435" s="205">
        <v>44181</v>
      </c>
      <c r="AN435" s="53" t="str">
        <f>IF(AND(Table1[[#This Row],[Completed Date]]&gt;="07/01/2019"+0,Table1[[#This Row],[Completed Date]]&lt;="6/30/2020"+0),"FY 19-20",IF(AND(Table1[[#This Row],[Completed Date]]&gt;="07/01/2018"+0,Table1[[#This Row],[Completed Date]]&lt;="6/30/2019"+0),"FY 18-19",""))</f>
        <v>FY 19-20</v>
      </c>
      <c r="AO435" s="116" t="str">
        <f>IFERROR(FIND("R",Table1[[#This Row],[FS_Priority]]),"")</f>
        <v/>
      </c>
    </row>
    <row r="436" spans="1:41" x14ac:dyDescent="0.25">
      <c r="A436" s="202" t="s">
        <v>2773</v>
      </c>
      <c r="B436" s="202" t="s">
        <v>179</v>
      </c>
      <c r="C436" s="202" t="s">
        <v>2773</v>
      </c>
      <c r="D436" s="203" t="b">
        <v>0</v>
      </c>
      <c r="E436" s="202" t="s">
        <v>3343</v>
      </c>
      <c r="F436" s="202" t="s">
        <v>2774</v>
      </c>
      <c r="G436" s="202" t="s">
        <v>3068</v>
      </c>
      <c r="H436" s="202" t="s">
        <v>42</v>
      </c>
      <c r="I436" s="202" t="s">
        <v>3069</v>
      </c>
      <c r="J436" s="202" t="s">
        <v>2496</v>
      </c>
      <c r="K436" s="202" t="s">
        <v>3020</v>
      </c>
      <c r="L436" s="202" t="s">
        <v>375</v>
      </c>
      <c r="M436" s="202" t="s">
        <v>3070</v>
      </c>
      <c r="N436" s="202" t="s">
        <v>3071</v>
      </c>
      <c r="O436" s="202" t="s">
        <v>135</v>
      </c>
      <c r="Q436" s="202" t="s">
        <v>184</v>
      </c>
      <c r="R436" s="202" t="s">
        <v>179</v>
      </c>
      <c r="S436" s="203" t="b">
        <v>0</v>
      </c>
      <c r="V436" s="193">
        <v>43563</v>
      </c>
      <c r="W436" s="202" t="s">
        <v>179</v>
      </c>
      <c r="X436"/>
      <c r="Z436" s="202" t="s">
        <v>179</v>
      </c>
      <c r="AC436" s="202" t="s">
        <v>3500</v>
      </c>
      <c r="AE436" s="202" t="s">
        <v>179</v>
      </c>
      <c r="AF436" s="202" t="s">
        <v>179</v>
      </c>
      <c r="AG436" s="202" t="s">
        <v>179</v>
      </c>
      <c r="AH436" s="193">
        <v>43715</v>
      </c>
      <c r="AI436" s="202" t="s">
        <v>3433</v>
      </c>
      <c r="AJ436" s="115" t="str">
        <f t="shared" si="6"/>
        <v>FS</v>
      </c>
      <c r="AK436" s="115" t="b">
        <f>ISNUMBER(SEARCH("IRT",Table1[[#This Row],[Current_Status]]))</f>
        <v>0</v>
      </c>
      <c r="AL436" s="116">
        <f>YEAR(Table1[[#This Row],[Project_Initiated]])</f>
        <v>2019</v>
      </c>
      <c r="AM436" s="205">
        <v>44181</v>
      </c>
      <c r="AN436" s="53" t="str">
        <f>IF(AND(Table1[[#This Row],[Completed Date]]&gt;="07/01/2019"+0,Table1[[#This Row],[Completed Date]]&lt;="6/30/2020"+0),"FY 19-20",IF(AND(Table1[[#This Row],[Completed Date]]&gt;="07/01/2018"+0,Table1[[#This Row],[Completed Date]]&lt;="6/30/2019"+0),"FY 18-19",""))</f>
        <v>FY 19-20</v>
      </c>
      <c r="AO436" s="116" t="str">
        <f>IFERROR(FIND("R",Table1[[#This Row],[FS_Priority]]),"")</f>
        <v/>
      </c>
    </row>
    <row r="437" spans="1:41" x14ac:dyDescent="0.25">
      <c r="A437" s="202" t="s">
        <v>2749</v>
      </c>
      <c r="B437" s="202" t="s">
        <v>179</v>
      </c>
      <c r="C437" s="202" t="s">
        <v>2749</v>
      </c>
      <c r="D437" s="203" t="b">
        <v>0</v>
      </c>
      <c r="E437" s="202" t="s">
        <v>21</v>
      </c>
      <c r="F437" s="202" t="s">
        <v>2750</v>
      </c>
      <c r="G437" s="202" t="s">
        <v>179</v>
      </c>
      <c r="H437" s="202" t="s">
        <v>280</v>
      </c>
      <c r="I437" s="202" t="s">
        <v>3022</v>
      </c>
      <c r="J437" s="202" t="s">
        <v>2496</v>
      </c>
      <c r="K437" s="202" t="s">
        <v>2838</v>
      </c>
      <c r="L437" s="202" t="s">
        <v>3401</v>
      </c>
      <c r="M437" s="202" t="s">
        <v>2839</v>
      </c>
      <c r="N437" s="202" t="s">
        <v>179</v>
      </c>
      <c r="O437" s="202" t="s">
        <v>152</v>
      </c>
      <c r="Q437" s="202" t="s">
        <v>184</v>
      </c>
      <c r="R437" s="202" t="s">
        <v>179</v>
      </c>
      <c r="S437" s="203" t="b">
        <v>0</v>
      </c>
      <c r="V437" s="193">
        <v>43608</v>
      </c>
      <c r="W437" s="202" t="s">
        <v>179</v>
      </c>
      <c r="X437"/>
      <c r="Z437" s="202" t="s">
        <v>179</v>
      </c>
      <c r="AC437" s="202" t="s">
        <v>3224</v>
      </c>
      <c r="AE437" s="202" t="s">
        <v>152</v>
      </c>
      <c r="AF437" s="202" t="s">
        <v>3525</v>
      </c>
      <c r="AG437" s="202" t="s">
        <v>179</v>
      </c>
      <c r="AH437" s="193">
        <v>43724</v>
      </c>
      <c r="AI437" s="202" t="s">
        <v>3433</v>
      </c>
      <c r="AJ437" s="167" t="str">
        <f t="shared" si="6"/>
        <v>FS</v>
      </c>
      <c r="AK437" s="167" t="b">
        <f>ISNUMBER(SEARCH("IRT",Table1[[#This Row],[Current_Status]]))</f>
        <v>0</v>
      </c>
      <c r="AL437" s="168">
        <f>YEAR(Table1[[#This Row],[Project_Initiated]])</f>
        <v>2019</v>
      </c>
      <c r="AM437" s="205">
        <v>44181</v>
      </c>
      <c r="AN437" s="53" t="str">
        <f>IF(AND(Table1[[#This Row],[Completed Date]]&gt;="07/01/2020"+0,Table1[[#This Row],[Completed Date]]&lt;="6/30/2021"+0),"FY 20-21",IF(AND(Table1[[#This Row],[Completed Date]]&gt;="07/01/2019"+0,Table1[[#This Row],[Completed Date]]&lt;="6/30/2020"+0),"FY 19-20",""))</f>
        <v>FY 19-20</v>
      </c>
      <c r="AO437" s="116" t="str">
        <f>IFERROR(FIND("R",Table1[[#This Row],[FS_Priority]]),"")</f>
        <v/>
      </c>
    </row>
    <row r="438" spans="1:41" x14ac:dyDescent="0.25">
      <c r="A438" s="202" t="s">
        <v>3161</v>
      </c>
      <c r="B438" s="202" t="s">
        <v>179</v>
      </c>
      <c r="C438" s="202" t="s">
        <v>3161</v>
      </c>
      <c r="D438" s="203" t="b">
        <v>0</v>
      </c>
      <c r="E438" s="202" t="s">
        <v>43</v>
      </c>
      <c r="F438" s="202" t="s">
        <v>3222</v>
      </c>
      <c r="G438" s="202" t="s">
        <v>179</v>
      </c>
      <c r="H438" s="202" t="s">
        <v>784</v>
      </c>
      <c r="I438" s="202" t="s">
        <v>3223</v>
      </c>
      <c r="J438" s="202" t="s">
        <v>2496</v>
      </c>
      <c r="K438" s="202" t="s">
        <v>2868</v>
      </c>
      <c r="L438" s="202" t="s">
        <v>2477</v>
      </c>
      <c r="M438" s="202" t="s">
        <v>2878</v>
      </c>
      <c r="N438" s="202" t="s">
        <v>179</v>
      </c>
      <c r="O438" s="202" t="s">
        <v>135</v>
      </c>
      <c r="Q438" s="202" t="s">
        <v>179</v>
      </c>
      <c r="R438" s="202" t="s">
        <v>179</v>
      </c>
      <c r="S438" s="203" t="b">
        <v>0</v>
      </c>
      <c r="V438" s="193">
        <v>43600</v>
      </c>
      <c r="W438" s="202" t="s">
        <v>179</v>
      </c>
      <c r="X438"/>
      <c r="Z438" s="202" t="s">
        <v>179</v>
      </c>
      <c r="AC438" s="202" t="s">
        <v>179</v>
      </c>
      <c r="AD438" s="201"/>
      <c r="AE438" s="202" t="s">
        <v>135</v>
      </c>
      <c r="AF438" s="202" t="s">
        <v>179</v>
      </c>
      <c r="AG438" s="202" t="s">
        <v>179</v>
      </c>
      <c r="AH438" s="193">
        <v>43724</v>
      </c>
      <c r="AI438" s="202" t="s">
        <v>3370</v>
      </c>
      <c r="AJ438" s="167" t="str">
        <f t="shared" si="6"/>
        <v>FS</v>
      </c>
      <c r="AK438" s="167" t="b">
        <f>ISNUMBER(SEARCH("IRT",Table1[[#This Row],[Current_Status]]))</f>
        <v>0</v>
      </c>
      <c r="AL438" s="168">
        <f>YEAR(Table1[[#This Row],[Project_Initiated]])</f>
        <v>2019</v>
      </c>
      <c r="AM438" s="205">
        <v>44181</v>
      </c>
      <c r="AN438" s="53" t="str">
        <f>IF(AND(Table1[[#This Row],[Completed Date]]&gt;="07/01/2020"+0,Table1[[#This Row],[Completed Date]]&lt;="6/30/2021"+0),"FY 20-21",IF(AND(Table1[[#This Row],[Completed Date]]&gt;="07/01/2019"+0,Table1[[#This Row],[Completed Date]]&lt;="6/30/2020"+0),"FY 19-20",""))</f>
        <v>FY 19-20</v>
      </c>
      <c r="AO438" s="116" t="str">
        <f>IFERROR(FIND("R",Table1[[#This Row],[FS_Priority]]),"")</f>
        <v/>
      </c>
    </row>
    <row r="439" spans="1:41" x14ac:dyDescent="0.25">
      <c r="A439" s="202" t="s">
        <v>3187</v>
      </c>
      <c r="B439" s="202" t="s">
        <v>179</v>
      </c>
      <c r="C439" s="202" t="s">
        <v>3187</v>
      </c>
      <c r="D439" s="203" t="b">
        <v>0</v>
      </c>
      <c r="E439" s="202" t="s">
        <v>92</v>
      </c>
      <c r="F439" s="202" t="s">
        <v>3214</v>
      </c>
      <c r="G439" s="202" t="s">
        <v>179</v>
      </c>
      <c r="H439" s="202" t="s">
        <v>407</v>
      </c>
      <c r="I439" s="202" t="s">
        <v>3215</v>
      </c>
      <c r="J439" s="202" t="s">
        <v>2496</v>
      </c>
      <c r="K439" s="202" t="s">
        <v>2925</v>
      </c>
      <c r="L439" s="202" t="s">
        <v>2477</v>
      </c>
      <c r="M439" s="202" t="s">
        <v>2931</v>
      </c>
      <c r="N439" s="202" t="s">
        <v>179</v>
      </c>
      <c r="O439" s="202" t="s">
        <v>135</v>
      </c>
      <c r="Q439" s="202" t="s">
        <v>3216</v>
      </c>
      <c r="R439" s="202" t="s">
        <v>179</v>
      </c>
      <c r="S439" s="203" t="b">
        <v>0</v>
      </c>
      <c r="V439" s="193">
        <v>43257</v>
      </c>
      <c r="W439" s="202" t="s">
        <v>179</v>
      </c>
      <c r="X439"/>
      <c r="Z439" s="202" t="s">
        <v>179</v>
      </c>
      <c r="AC439" s="202" t="s">
        <v>179</v>
      </c>
      <c r="AD439" s="220"/>
      <c r="AE439" s="202" t="s">
        <v>135</v>
      </c>
      <c r="AF439" s="202" t="s">
        <v>179</v>
      </c>
      <c r="AG439" s="202" t="s">
        <v>179</v>
      </c>
      <c r="AH439" s="193">
        <v>43724</v>
      </c>
      <c r="AI439" s="202" t="s">
        <v>3370</v>
      </c>
      <c r="AJ439" s="115" t="str">
        <f t="shared" si="6"/>
        <v>FS</v>
      </c>
      <c r="AK439" s="115" t="b">
        <f>ISNUMBER(SEARCH("IRT",Table1[[#This Row],[Current_Status]]))</f>
        <v>0</v>
      </c>
      <c r="AL439" s="116">
        <f>YEAR(Table1[[#This Row],[Project_Initiated]])</f>
        <v>2018</v>
      </c>
      <c r="AM439" s="205">
        <v>44181</v>
      </c>
      <c r="AN439" s="53" t="str">
        <f>IF(AND(Table1[[#This Row],[Completed Date]]&gt;="07/01/2019"+0,Table1[[#This Row],[Completed Date]]&lt;="6/30/2020"+0),"FY 19-20",IF(AND(Table1[[#This Row],[Completed Date]]&gt;="07/01/2018"+0,Table1[[#This Row],[Completed Date]]&lt;="6/30/2019"+0),"FY 18-19",""))</f>
        <v>FY 19-20</v>
      </c>
      <c r="AO439" s="116" t="str">
        <f>IFERROR(FIND("R",Table1[[#This Row],[FS_Priority]]),"")</f>
        <v/>
      </c>
    </row>
    <row r="440" spans="1:41" x14ac:dyDescent="0.25">
      <c r="A440" s="202" t="s">
        <v>3194</v>
      </c>
      <c r="B440" s="202" t="s">
        <v>179</v>
      </c>
      <c r="C440" s="202" t="s">
        <v>3194</v>
      </c>
      <c r="D440" s="203" t="b">
        <v>0</v>
      </c>
      <c r="E440" s="202" t="s">
        <v>155</v>
      </c>
      <c r="F440" s="202" t="s">
        <v>3315</v>
      </c>
      <c r="G440" s="202" t="s">
        <v>179</v>
      </c>
      <c r="H440" s="202" t="s">
        <v>4299</v>
      </c>
      <c r="I440" s="202" t="s">
        <v>3285</v>
      </c>
      <c r="J440" s="202" t="s">
        <v>2496</v>
      </c>
      <c r="K440" s="202" t="s">
        <v>29</v>
      </c>
      <c r="L440" s="202" t="s">
        <v>331</v>
      </c>
      <c r="M440" s="202" t="s">
        <v>3316</v>
      </c>
      <c r="N440" s="202" t="s">
        <v>179</v>
      </c>
      <c r="O440" s="202" t="s">
        <v>135</v>
      </c>
      <c r="Q440" s="202" t="s">
        <v>3216</v>
      </c>
      <c r="R440" s="202" t="s">
        <v>179</v>
      </c>
      <c r="S440" s="203" t="b">
        <v>0</v>
      </c>
      <c r="V440" s="193">
        <v>43696</v>
      </c>
      <c r="W440" s="202" t="s">
        <v>179</v>
      </c>
      <c r="X440"/>
      <c r="Z440" s="202" t="s">
        <v>179</v>
      </c>
      <c r="AC440" s="202" t="s">
        <v>179</v>
      </c>
      <c r="AD440" s="201"/>
      <c r="AE440" s="202" t="s">
        <v>135</v>
      </c>
      <c r="AF440" s="202" t="s">
        <v>179</v>
      </c>
      <c r="AG440" s="202" t="s">
        <v>179</v>
      </c>
      <c r="AH440" s="193">
        <v>43724</v>
      </c>
      <c r="AI440" s="202" t="s">
        <v>3370</v>
      </c>
      <c r="AJ440" s="115" t="str">
        <f t="shared" si="6"/>
        <v>FS</v>
      </c>
      <c r="AK440" s="115" t="b">
        <f>ISNUMBER(SEARCH("IRT",Table1[[#This Row],[Current_Status]]))</f>
        <v>0</v>
      </c>
      <c r="AL440" s="116">
        <f>YEAR(Table1[[#This Row],[Project_Initiated]])</f>
        <v>2019</v>
      </c>
      <c r="AM440" s="205">
        <v>44181</v>
      </c>
      <c r="AN440" s="53" t="str">
        <f>IF(AND(Table1[[#This Row],[Completed Date]]&gt;="07/01/2019"+0,Table1[[#This Row],[Completed Date]]&lt;="6/30/2020"+0),"FY 19-20",IF(AND(Table1[[#This Row],[Completed Date]]&gt;="07/01/2018"+0,Table1[[#This Row],[Completed Date]]&lt;="6/30/2019"+0),"FY 18-19",""))</f>
        <v>FY 19-20</v>
      </c>
      <c r="AO440" s="116" t="str">
        <f>IFERROR(FIND("R",Table1[[#This Row],[FS_Priority]]),"")</f>
        <v/>
      </c>
    </row>
    <row r="441" spans="1:41" x14ac:dyDescent="0.25">
      <c r="A441" s="202" t="s">
        <v>3159</v>
      </c>
      <c r="B441" s="202" t="s">
        <v>179</v>
      </c>
      <c r="C441" s="202" t="s">
        <v>3159</v>
      </c>
      <c r="D441" s="203" t="b">
        <v>0</v>
      </c>
      <c r="E441" s="202" t="s">
        <v>43</v>
      </c>
      <c r="F441" s="202" t="s">
        <v>3298</v>
      </c>
      <c r="G441" s="202" t="s">
        <v>179</v>
      </c>
      <c r="H441" s="202" t="s">
        <v>784</v>
      </c>
      <c r="I441" s="202" t="s">
        <v>3299</v>
      </c>
      <c r="J441" s="202" t="s">
        <v>2496</v>
      </c>
      <c r="K441" s="202" t="s">
        <v>2868</v>
      </c>
      <c r="L441" s="202" t="s">
        <v>2477</v>
      </c>
      <c r="M441" s="202" t="s">
        <v>2871</v>
      </c>
      <c r="N441" s="202" t="s">
        <v>179</v>
      </c>
      <c r="O441" s="202" t="s">
        <v>135</v>
      </c>
      <c r="Q441" s="202" t="s">
        <v>204</v>
      </c>
      <c r="R441" s="202" t="s">
        <v>179</v>
      </c>
      <c r="S441" s="203" t="b">
        <v>0</v>
      </c>
      <c r="V441" s="193">
        <v>43685</v>
      </c>
      <c r="W441" s="202" t="s">
        <v>179</v>
      </c>
      <c r="X441"/>
      <c r="Z441" s="202" t="s">
        <v>179</v>
      </c>
      <c r="AC441" s="202" t="s">
        <v>3500</v>
      </c>
      <c r="AE441" s="202" t="s">
        <v>135</v>
      </c>
      <c r="AF441" s="202" t="s">
        <v>179</v>
      </c>
      <c r="AG441" s="202" t="s">
        <v>179</v>
      </c>
      <c r="AH441" s="193">
        <v>43725</v>
      </c>
      <c r="AI441" s="202" t="s">
        <v>3370</v>
      </c>
      <c r="AJ441" s="167" t="str">
        <f t="shared" si="6"/>
        <v>FS</v>
      </c>
      <c r="AK441" s="167" t="b">
        <f>ISNUMBER(SEARCH("IRT",Table1[[#This Row],[Current_Status]]))</f>
        <v>0</v>
      </c>
      <c r="AL441" s="168">
        <f>YEAR(Table1[[#This Row],[Project_Initiated]])</f>
        <v>2019</v>
      </c>
      <c r="AM441" s="205">
        <v>44181</v>
      </c>
      <c r="AN441" s="53" t="str">
        <f>IF(AND(Table1[[#This Row],[Completed Date]]&gt;="07/01/2020"+0,Table1[[#This Row],[Completed Date]]&lt;="6/30/2021"+0),"FY 20-21",IF(AND(Table1[[#This Row],[Completed Date]]&gt;="07/01/2019"+0,Table1[[#This Row],[Completed Date]]&lt;="6/30/2020"+0),"FY 19-20",""))</f>
        <v>FY 19-20</v>
      </c>
      <c r="AO441" s="116" t="str">
        <f>IFERROR(FIND("R",Table1[[#This Row],[FS_Priority]]),"")</f>
        <v/>
      </c>
    </row>
    <row r="442" spans="1:41" x14ac:dyDescent="0.25">
      <c r="A442" s="202" t="s">
        <v>3168</v>
      </c>
      <c r="B442" s="202" t="s">
        <v>179</v>
      </c>
      <c r="C442" s="202" t="s">
        <v>3168</v>
      </c>
      <c r="D442" s="203" t="b">
        <v>0</v>
      </c>
      <c r="E442" s="202" t="s">
        <v>86</v>
      </c>
      <c r="F442" s="202" t="s">
        <v>3254</v>
      </c>
      <c r="G442" s="202" t="s">
        <v>179</v>
      </c>
      <c r="H442" s="202" t="s">
        <v>400</v>
      </c>
      <c r="I442" s="202" t="s">
        <v>2906</v>
      </c>
      <c r="J442" s="202" t="s">
        <v>2496</v>
      </c>
      <c r="K442" s="202" t="s">
        <v>4024</v>
      </c>
      <c r="L442" s="202" t="s">
        <v>257</v>
      </c>
      <c r="M442" s="202" t="s">
        <v>2907</v>
      </c>
      <c r="N442" s="202" t="s">
        <v>179</v>
      </c>
      <c r="O442" s="202" t="s">
        <v>135</v>
      </c>
      <c r="Q442" s="202" t="s">
        <v>200</v>
      </c>
      <c r="R442" s="202" t="s">
        <v>179</v>
      </c>
      <c r="S442" s="203" t="b">
        <v>0</v>
      </c>
      <c r="V442" s="193">
        <v>43648</v>
      </c>
      <c r="W442" s="202" t="s">
        <v>179</v>
      </c>
      <c r="X442"/>
      <c r="Z442" s="202" t="s">
        <v>179</v>
      </c>
      <c r="AC442" s="202" t="s">
        <v>3500</v>
      </c>
      <c r="AD442" s="201"/>
      <c r="AE442" s="202" t="s">
        <v>135</v>
      </c>
      <c r="AF442" s="202" t="s">
        <v>179</v>
      </c>
      <c r="AG442" s="202" t="s">
        <v>179</v>
      </c>
      <c r="AH442" s="193">
        <v>43725</v>
      </c>
      <c r="AI442" s="202" t="s">
        <v>3370</v>
      </c>
      <c r="AJ442" s="115" t="str">
        <f t="shared" si="6"/>
        <v>FS</v>
      </c>
      <c r="AK442" s="115" t="b">
        <f>ISNUMBER(SEARCH("IRT",Table1[[#This Row],[Current_Status]]))</f>
        <v>0</v>
      </c>
      <c r="AL442" s="116">
        <f>YEAR(Table1[[#This Row],[Project_Initiated]])</f>
        <v>2019</v>
      </c>
      <c r="AM442" s="205">
        <v>44181</v>
      </c>
      <c r="AN442" s="53" t="str">
        <f>IF(AND(Table1[[#This Row],[Completed Date]]&gt;="07/01/2020"+0,Table1[[#This Row],[Completed Date]]&lt;="6/30/2021"+0),"FY 20-21",IF(AND(Table1[[#This Row],[Completed Date]]&gt;="07/01/2019"+0,Table1[[#This Row],[Completed Date]]&lt;="6/30/2020"+0),"FY 19-20",""))</f>
        <v>FY 19-20</v>
      </c>
      <c r="AO442" s="116" t="str">
        <f>IFERROR(FIND("R",Table1[[#This Row],[FS_Priority]]),"")</f>
        <v/>
      </c>
    </row>
    <row r="443" spans="1:41" x14ac:dyDescent="0.25">
      <c r="A443" s="202" t="s">
        <v>3170</v>
      </c>
      <c r="B443" s="202" t="s">
        <v>179</v>
      </c>
      <c r="C443" s="202" t="s">
        <v>3170</v>
      </c>
      <c r="D443" s="203" t="b">
        <v>0</v>
      </c>
      <c r="E443" s="202" t="s">
        <v>86</v>
      </c>
      <c r="F443" s="202" t="s">
        <v>3255</v>
      </c>
      <c r="G443" s="202" t="s">
        <v>179</v>
      </c>
      <c r="H443" s="202" t="s">
        <v>400</v>
      </c>
      <c r="I443" s="202" t="s">
        <v>3256</v>
      </c>
      <c r="J443" s="202" t="s">
        <v>2496</v>
      </c>
      <c r="K443" s="202" t="s">
        <v>4024</v>
      </c>
      <c r="L443" s="202" t="s">
        <v>257</v>
      </c>
      <c r="M443" s="202" t="s">
        <v>2907</v>
      </c>
      <c r="N443" s="202" t="s">
        <v>179</v>
      </c>
      <c r="O443" s="202" t="s">
        <v>135</v>
      </c>
      <c r="Q443" s="202" t="s">
        <v>153</v>
      </c>
      <c r="R443" s="202" t="s">
        <v>179</v>
      </c>
      <c r="S443" s="203" t="b">
        <v>0</v>
      </c>
      <c r="V443" s="193">
        <v>43648</v>
      </c>
      <c r="W443" s="202" t="s">
        <v>179</v>
      </c>
      <c r="X443"/>
      <c r="Z443" s="202" t="s">
        <v>179</v>
      </c>
      <c r="AC443" s="202" t="s">
        <v>3500</v>
      </c>
      <c r="AE443" s="202" t="s">
        <v>135</v>
      </c>
      <c r="AF443" s="202" t="s">
        <v>179</v>
      </c>
      <c r="AG443" s="202" t="s">
        <v>179</v>
      </c>
      <c r="AH443" s="193">
        <v>43725</v>
      </c>
      <c r="AI443" s="202" t="s">
        <v>3370</v>
      </c>
      <c r="AJ443" s="167" t="str">
        <f t="shared" si="6"/>
        <v>FS</v>
      </c>
      <c r="AK443" s="167" t="b">
        <f>ISNUMBER(SEARCH("IRT",Table1[[#This Row],[Current_Status]]))</f>
        <v>0</v>
      </c>
      <c r="AL443" s="168">
        <f>YEAR(Table1[[#This Row],[Project_Initiated]])</f>
        <v>2019</v>
      </c>
      <c r="AM443" s="205">
        <v>44181</v>
      </c>
      <c r="AN443" s="53" t="str">
        <f>IF(AND(Table1[[#This Row],[Completed Date]]&gt;="07/01/2020"+0,Table1[[#This Row],[Completed Date]]&lt;="6/30/2021"+0),"FY 20-21",IF(AND(Table1[[#This Row],[Completed Date]]&gt;="07/01/2019"+0,Table1[[#This Row],[Completed Date]]&lt;="6/30/2020"+0),"FY 19-20",""))</f>
        <v>FY 19-20</v>
      </c>
      <c r="AO443" s="116" t="str">
        <f>IFERROR(FIND("R",Table1[[#This Row],[FS_Priority]]),"")</f>
        <v/>
      </c>
    </row>
    <row r="444" spans="1:41" x14ac:dyDescent="0.25">
      <c r="A444" s="202" t="s">
        <v>2826</v>
      </c>
      <c r="B444" s="202" t="s">
        <v>179</v>
      </c>
      <c r="C444" s="202" t="s">
        <v>2826</v>
      </c>
      <c r="D444" s="203" t="b">
        <v>0</v>
      </c>
      <c r="E444" s="202" t="s">
        <v>92</v>
      </c>
      <c r="F444" s="202" t="s">
        <v>2827</v>
      </c>
      <c r="G444" s="202" t="s">
        <v>3132</v>
      </c>
      <c r="H444" s="202" t="s">
        <v>395</v>
      </c>
      <c r="I444" s="202" t="s">
        <v>3092</v>
      </c>
      <c r="J444" s="202" t="s">
        <v>2503</v>
      </c>
      <c r="K444" s="202" t="s">
        <v>2925</v>
      </c>
      <c r="L444" s="202" t="s">
        <v>2477</v>
      </c>
      <c r="M444" s="202" t="s">
        <v>2928</v>
      </c>
      <c r="N444" s="202" t="s">
        <v>179</v>
      </c>
      <c r="O444" s="202" t="s">
        <v>152</v>
      </c>
      <c r="Q444" s="202" t="s">
        <v>2828</v>
      </c>
      <c r="R444" s="202" t="s">
        <v>179</v>
      </c>
      <c r="S444" s="203" t="b">
        <v>0</v>
      </c>
      <c r="V444" s="193">
        <v>43581</v>
      </c>
      <c r="W444" s="202" t="s">
        <v>179</v>
      </c>
      <c r="X444"/>
      <c r="Z444" s="202" t="s">
        <v>179</v>
      </c>
      <c r="AC444" s="202" t="s">
        <v>179</v>
      </c>
      <c r="AE444" s="202" t="s">
        <v>432</v>
      </c>
      <c r="AF444" s="202" t="s">
        <v>2477</v>
      </c>
      <c r="AG444" s="202" t="s">
        <v>2507</v>
      </c>
      <c r="AH444" s="193">
        <v>43726</v>
      </c>
      <c r="AI444" s="202" t="s">
        <v>3433</v>
      </c>
      <c r="AJ444" s="115" t="str">
        <f t="shared" si="6"/>
        <v>FS</v>
      </c>
      <c r="AK444" s="115" t="b">
        <f>ISNUMBER(SEARCH("IRT",Table1[[#This Row],[Current_Status]]))</f>
        <v>0</v>
      </c>
      <c r="AL444" s="116">
        <f>YEAR(Table1[[#This Row],[Project_Initiated]])</f>
        <v>2019</v>
      </c>
      <c r="AM444" s="205">
        <v>44181</v>
      </c>
      <c r="AN444" s="53" t="str">
        <f>IF(AND(Table1[[#This Row],[Completed Date]]&gt;="07/01/2019"+0,Table1[[#This Row],[Completed Date]]&lt;="6/30/2020"+0),"FY 19-20",IF(AND(Table1[[#This Row],[Completed Date]]&gt;="07/01/2018"+0,Table1[[#This Row],[Completed Date]]&lt;="6/30/2019"+0),"FY 18-19",""))</f>
        <v>FY 19-20</v>
      </c>
      <c r="AO444" s="116">
        <f>IFERROR(FIND("R",Table1[[#This Row],[FS_Priority]]),"")</f>
        <v>1</v>
      </c>
    </row>
    <row r="445" spans="1:41" x14ac:dyDescent="0.25">
      <c r="A445" s="202" t="s">
        <v>3175</v>
      </c>
      <c r="B445" s="202" t="s">
        <v>179</v>
      </c>
      <c r="C445" s="202" t="s">
        <v>3175</v>
      </c>
      <c r="D445" s="203" t="b">
        <v>0</v>
      </c>
      <c r="E445" s="202" t="s">
        <v>86</v>
      </c>
      <c r="F445" s="202" t="s">
        <v>3323</v>
      </c>
      <c r="G445" s="202" t="s">
        <v>179</v>
      </c>
      <c r="H445" s="202" t="s">
        <v>147</v>
      </c>
      <c r="I445" s="202" t="s">
        <v>3324</v>
      </c>
      <c r="J445" s="202" t="s">
        <v>2496</v>
      </c>
      <c r="K445" s="202" t="s">
        <v>4024</v>
      </c>
      <c r="L445" s="202" t="s">
        <v>257</v>
      </c>
      <c r="M445" s="202" t="s">
        <v>2903</v>
      </c>
      <c r="N445" s="202" t="s">
        <v>179</v>
      </c>
      <c r="O445" s="202" t="s">
        <v>135</v>
      </c>
      <c r="Q445" s="202" t="s">
        <v>208</v>
      </c>
      <c r="R445" s="202" t="s">
        <v>179</v>
      </c>
      <c r="S445" s="203" t="b">
        <v>0</v>
      </c>
      <c r="V445" s="193">
        <v>43699</v>
      </c>
      <c r="W445" s="202" t="s">
        <v>179</v>
      </c>
      <c r="X445"/>
      <c r="Z445" s="202" t="s">
        <v>179</v>
      </c>
      <c r="AC445" s="202" t="s">
        <v>3500</v>
      </c>
      <c r="AE445" s="202" t="s">
        <v>135</v>
      </c>
      <c r="AF445" s="202" t="s">
        <v>179</v>
      </c>
      <c r="AG445" s="202" t="s">
        <v>179</v>
      </c>
      <c r="AH445" s="221">
        <v>43726</v>
      </c>
      <c r="AI445" s="202" t="s">
        <v>3370</v>
      </c>
      <c r="AJ445" s="115" t="str">
        <f t="shared" ref="AJ445:AJ508" si="7">IF(LEN(A445)&gt;6,"FS","PD&amp;C")</f>
        <v>FS</v>
      </c>
      <c r="AK445" s="115" t="b">
        <f>ISNUMBER(SEARCH("IRT",Table1[[#This Row],[Current_Status]]))</f>
        <v>0</v>
      </c>
      <c r="AL445" s="116">
        <f>YEAR(Table1[[#This Row],[Project_Initiated]])</f>
        <v>2019</v>
      </c>
      <c r="AM445" s="205">
        <v>44181</v>
      </c>
      <c r="AN445" s="53" t="str">
        <f>IF(AND(Table1[[#This Row],[Completed Date]]&gt;="07/01/2020"+0,Table1[[#This Row],[Completed Date]]&lt;="6/30/2021"+0),"FY 20-21",IF(AND(Table1[[#This Row],[Completed Date]]&gt;="07/01/2019"+0,Table1[[#This Row],[Completed Date]]&lt;="6/30/2020"+0),"FY 19-20",""))</f>
        <v>FY 19-20</v>
      </c>
      <c r="AO445" s="116" t="str">
        <f>IFERROR(FIND("R",Table1[[#This Row],[FS_Priority]]),"")</f>
        <v/>
      </c>
    </row>
    <row r="446" spans="1:41" x14ac:dyDescent="0.25">
      <c r="A446" s="202" t="s">
        <v>3197</v>
      </c>
      <c r="B446" s="202" t="s">
        <v>179</v>
      </c>
      <c r="C446" s="202" t="s">
        <v>3197</v>
      </c>
      <c r="D446" s="203" t="b">
        <v>0</v>
      </c>
      <c r="E446" s="202" t="s">
        <v>3385</v>
      </c>
      <c r="F446" s="202" t="s">
        <v>3327</v>
      </c>
      <c r="G446" s="202" t="s">
        <v>179</v>
      </c>
      <c r="H446" s="202" t="s">
        <v>737</v>
      </c>
      <c r="I446" s="202" t="s">
        <v>179</v>
      </c>
      <c r="J446" s="202" t="s">
        <v>2496</v>
      </c>
      <c r="K446" s="202" t="s">
        <v>2847</v>
      </c>
      <c r="L446" s="202" t="s">
        <v>2477</v>
      </c>
      <c r="M446" s="202" t="s">
        <v>3328</v>
      </c>
      <c r="N446" s="202" t="s">
        <v>179</v>
      </c>
      <c r="O446" s="202" t="s">
        <v>468</v>
      </c>
      <c r="P446" s="220"/>
      <c r="Q446" s="202" t="s">
        <v>2736</v>
      </c>
      <c r="R446" s="202" t="s">
        <v>179</v>
      </c>
      <c r="S446" s="203" t="b">
        <v>0</v>
      </c>
      <c r="T446" s="220"/>
      <c r="V446" s="193">
        <v>43713</v>
      </c>
      <c r="W446" s="202" t="s">
        <v>179</v>
      </c>
      <c r="X446"/>
      <c r="Z446" s="202" t="s">
        <v>179</v>
      </c>
      <c r="AC446" s="202" t="s">
        <v>179</v>
      </c>
      <c r="AD446" s="220"/>
      <c r="AE446" s="202" t="s">
        <v>468</v>
      </c>
      <c r="AF446" s="202" t="s">
        <v>179</v>
      </c>
      <c r="AG446" s="202" t="s">
        <v>179</v>
      </c>
      <c r="AH446" s="193">
        <v>43726</v>
      </c>
      <c r="AI446" s="202" t="s">
        <v>3370</v>
      </c>
      <c r="AJ446" s="115" t="str">
        <f t="shared" si="7"/>
        <v>FS</v>
      </c>
      <c r="AK446" s="115" t="b">
        <f>ISNUMBER(SEARCH("IRT",Table1[[#This Row],[Current_Status]]))</f>
        <v>0</v>
      </c>
      <c r="AL446" s="116">
        <f>YEAR(Table1[[#This Row],[Project_Initiated]])</f>
        <v>2019</v>
      </c>
      <c r="AM446" s="205">
        <v>44181</v>
      </c>
      <c r="AN446" s="53" t="str">
        <f>IF(AND(Table1[[#This Row],[Completed Date]]&gt;="07/01/2019"+0,Table1[[#This Row],[Completed Date]]&lt;="6/30/2020"+0),"FY 19-20",IF(AND(Table1[[#This Row],[Completed Date]]&gt;="07/01/2018"+0,Table1[[#This Row],[Completed Date]]&lt;="6/30/2019"+0),"FY 18-19",""))</f>
        <v>FY 19-20</v>
      </c>
      <c r="AO446" s="116">
        <f>IFERROR(FIND("R",Table1[[#This Row],[FS_Priority]]),"")</f>
        <v>1</v>
      </c>
    </row>
    <row r="447" spans="1:41" x14ac:dyDescent="0.25">
      <c r="A447" s="202" t="s">
        <v>3199</v>
      </c>
      <c r="B447" s="202" t="s">
        <v>179</v>
      </c>
      <c r="C447" s="202" t="s">
        <v>3199</v>
      </c>
      <c r="D447" s="203" t="b">
        <v>0</v>
      </c>
      <c r="E447" s="202" t="s">
        <v>3385</v>
      </c>
      <c r="F447" s="202" t="s">
        <v>3329</v>
      </c>
      <c r="G447" s="202" t="s">
        <v>179</v>
      </c>
      <c r="H447" s="202" t="s">
        <v>227</v>
      </c>
      <c r="I447" s="202" t="s">
        <v>3330</v>
      </c>
      <c r="J447" s="202" t="s">
        <v>2496</v>
      </c>
      <c r="K447" s="202" t="s">
        <v>2847</v>
      </c>
      <c r="L447" s="202" t="s">
        <v>2477</v>
      </c>
      <c r="M447" s="202" t="s">
        <v>3328</v>
      </c>
      <c r="N447" s="202" t="s">
        <v>179</v>
      </c>
      <c r="O447" s="202" t="s">
        <v>468</v>
      </c>
      <c r="Q447" s="202" t="s">
        <v>2737</v>
      </c>
      <c r="R447" s="202" t="s">
        <v>179</v>
      </c>
      <c r="S447" s="203" t="b">
        <v>0</v>
      </c>
      <c r="V447" s="193">
        <v>43713</v>
      </c>
      <c r="W447" s="202" t="s">
        <v>179</v>
      </c>
      <c r="X447"/>
      <c r="Z447" s="202" t="s">
        <v>179</v>
      </c>
      <c r="AC447" s="202" t="s">
        <v>179</v>
      </c>
      <c r="AE447" s="202" t="s">
        <v>468</v>
      </c>
      <c r="AF447" s="202" t="s">
        <v>179</v>
      </c>
      <c r="AG447" s="202" t="s">
        <v>179</v>
      </c>
      <c r="AH447" s="193">
        <v>43726</v>
      </c>
      <c r="AI447" s="202" t="s">
        <v>3370</v>
      </c>
      <c r="AJ447" s="115" t="str">
        <f t="shared" si="7"/>
        <v>FS</v>
      </c>
      <c r="AK447" s="115" t="b">
        <f>ISNUMBER(SEARCH("IRT",Table1[[#This Row],[Current_Status]]))</f>
        <v>0</v>
      </c>
      <c r="AL447" s="116">
        <f>YEAR(Table1[[#This Row],[Project_Initiated]])</f>
        <v>2019</v>
      </c>
      <c r="AM447" s="205">
        <v>44181</v>
      </c>
      <c r="AN447" s="53" t="str">
        <f>IF(AND(Table1[[#This Row],[Completed Date]]&gt;="07/01/2019"+0,Table1[[#This Row],[Completed Date]]&lt;="6/30/2020"+0),"FY 19-20",IF(AND(Table1[[#This Row],[Completed Date]]&gt;="07/01/2018"+0,Table1[[#This Row],[Completed Date]]&lt;="6/30/2019"+0),"FY 18-19",""))</f>
        <v>FY 19-20</v>
      </c>
      <c r="AO447" s="116">
        <f>IFERROR(FIND("R",Table1[[#This Row],[FS_Priority]]),"")</f>
        <v>1</v>
      </c>
    </row>
    <row r="448" spans="1:41" x14ac:dyDescent="0.25">
      <c r="A448" s="202" t="s">
        <v>3200</v>
      </c>
      <c r="B448" s="202" t="s">
        <v>179</v>
      </c>
      <c r="C448" s="202" t="s">
        <v>3200</v>
      </c>
      <c r="D448" s="203" t="b">
        <v>0</v>
      </c>
      <c r="E448" s="202" t="s">
        <v>3385</v>
      </c>
      <c r="F448" s="202" t="s">
        <v>3331</v>
      </c>
      <c r="G448" s="202" t="s">
        <v>179</v>
      </c>
      <c r="H448" s="202" t="s">
        <v>227</v>
      </c>
      <c r="I448" s="202" t="s">
        <v>3330</v>
      </c>
      <c r="J448" s="202" t="s">
        <v>2496</v>
      </c>
      <c r="K448" s="202" t="s">
        <v>2847</v>
      </c>
      <c r="L448" s="202" t="s">
        <v>2477</v>
      </c>
      <c r="M448" s="202" t="s">
        <v>3328</v>
      </c>
      <c r="N448" s="202" t="s">
        <v>179</v>
      </c>
      <c r="O448" s="202" t="s">
        <v>468</v>
      </c>
      <c r="Q448" s="202" t="s">
        <v>2812</v>
      </c>
      <c r="R448" s="202" t="s">
        <v>179</v>
      </c>
      <c r="S448" s="203" t="b">
        <v>0</v>
      </c>
      <c r="V448" s="193">
        <v>43713</v>
      </c>
      <c r="W448" s="202" t="s">
        <v>179</v>
      </c>
      <c r="X448"/>
      <c r="Z448" s="202" t="s">
        <v>179</v>
      </c>
      <c r="AC448" s="202" t="s">
        <v>179</v>
      </c>
      <c r="AE448" s="202" t="s">
        <v>468</v>
      </c>
      <c r="AF448" s="202" t="s">
        <v>179</v>
      </c>
      <c r="AG448" s="202" t="s">
        <v>179</v>
      </c>
      <c r="AH448" s="193">
        <v>43726</v>
      </c>
      <c r="AI448" s="202" t="s">
        <v>3370</v>
      </c>
      <c r="AJ448" s="115" t="str">
        <f t="shared" si="7"/>
        <v>FS</v>
      </c>
      <c r="AK448" s="115" t="b">
        <f>ISNUMBER(SEARCH("IRT",Table1[[#This Row],[Current_Status]]))</f>
        <v>0</v>
      </c>
      <c r="AL448" s="116">
        <f>YEAR(Table1[[#This Row],[Project_Initiated]])</f>
        <v>2019</v>
      </c>
      <c r="AM448" s="205">
        <v>44181</v>
      </c>
      <c r="AN448" s="53" t="str">
        <f>IF(AND(Table1[[#This Row],[Completed Date]]&gt;="07/01/2019"+0,Table1[[#This Row],[Completed Date]]&lt;="6/30/2020"+0),"FY 19-20",IF(AND(Table1[[#This Row],[Completed Date]]&gt;="07/01/2018"+0,Table1[[#This Row],[Completed Date]]&lt;="6/30/2019"+0),"FY 18-19",""))</f>
        <v>FY 19-20</v>
      </c>
      <c r="AO448" s="116">
        <f>IFERROR(FIND("R",Table1[[#This Row],[FS_Priority]]),"")</f>
        <v>1</v>
      </c>
    </row>
    <row r="449" spans="1:41" x14ac:dyDescent="0.25">
      <c r="A449" s="202" t="s">
        <v>3201</v>
      </c>
      <c r="B449" s="202" t="s">
        <v>179</v>
      </c>
      <c r="C449" s="202" t="s">
        <v>3201</v>
      </c>
      <c r="D449" s="203" t="b">
        <v>0</v>
      </c>
      <c r="E449" s="202" t="s">
        <v>3385</v>
      </c>
      <c r="F449" s="202" t="s">
        <v>3332</v>
      </c>
      <c r="G449" s="202" t="s">
        <v>179</v>
      </c>
      <c r="H449" s="202" t="s">
        <v>737</v>
      </c>
      <c r="I449" s="202" t="s">
        <v>3333</v>
      </c>
      <c r="J449" s="202" t="s">
        <v>2496</v>
      </c>
      <c r="K449" s="202" t="s">
        <v>2847</v>
      </c>
      <c r="L449" s="202" t="s">
        <v>2477</v>
      </c>
      <c r="M449" s="202" t="s">
        <v>3328</v>
      </c>
      <c r="N449" s="202" t="s">
        <v>179</v>
      </c>
      <c r="O449" s="202" t="s">
        <v>468</v>
      </c>
      <c r="Q449" s="202" t="s">
        <v>2814</v>
      </c>
      <c r="R449" s="202" t="s">
        <v>179</v>
      </c>
      <c r="S449" s="203" t="b">
        <v>0</v>
      </c>
      <c r="V449" s="193">
        <v>43713</v>
      </c>
      <c r="W449" s="202" t="s">
        <v>179</v>
      </c>
      <c r="X449"/>
      <c r="Z449" s="202" t="s">
        <v>179</v>
      </c>
      <c r="AC449" s="202" t="s">
        <v>179</v>
      </c>
      <c r="AE449" s="202" t="s">
        <v>468</v>
      </c>
      <c r="AF449" s="202" t="s">
        <v>179</v>
      </c>
      <c r="AG449" s="202" t="s">
        <v>179</v>
      </c>
      <c r="AH449" s="193">
        <v>43726</v>
      </c>
      <c r="AI449" s="202" t="s">
        <v>3370</v>
      </c>
      <c r="AJ449" s="115" t="str">
        <f t="shared" si="7"/>
        <v>FS</v>
      </c>
      <c r="AK449" s="115" t="b">
        <f>ISNUMBER(SEARCH("IRT",Table1[[#This Row],[Current_Status]]))</f>
        <v>0</v>
      </c>
      <c r="AL449" s="116">
        <f>YEAR(Table1[[#This Row],[Project_Initiated]])</f>
        <v>2019</v>
      </c>
      <c r="AM449" s="205">
        <v>44181</v>
      </c>
      <c r="AN449" s="53" t="str">
        <f>IF(AND(Table1[[#This Row],[Completed Date]]&gt;="07/01/2019"+0,Table1[[#This Row],[Completed Date]]&lt;="6/30/2020"+0),"FY 19-20",IF(AND(Table1[[#This Row],[Completed Date]]&gt;="07/01/2018"+0,Table1[[#This Row],[Completed Date]]&lt;="6/30/2019"+0),"FY 18-19",""))</f>
        <v>FY 19-20</v>
      </c>
      <c r="AO449" s="116">
        <f>IFERROR(FIND("R",Table1[[#This Row],[FS_Priority]]),"")</f>
        <v>1</v>
      </c>
    </row>
    <row r="450" spans="1:41" x14ac:dyDescent="0.25">
      <c r="A450" s="202" t="s">
        <v>3149</v>
      </c>
      <c r="B450" s="202" t="s">
        <v>179</v>
      </c>
      <c r="C450" s="202" t="s">
        <v>3149</v>
      </c>
      <c r="D450" s="203" t="b">
        <v>0</v>
      </c>
      <c r="E450" s="202" t="s">
        <v>3385</v>
      </c>
      <c r="F450" s="202" t="s">
        <v>3334</v>
      </c>
      <c r="G450" s="202" t="s">
        <v>179</v>
      </c>
      <c r="H450" s="202" t="s">
        <v>227</v>
      </c>
      <c r="I450" s="202" t="s">
        <v>3335</v>
      </c>
      <c r="J450" s="202" t="s">
        <v>2496</v>
      </c>
      <c r="K450" s="202" t="s">
        <v>2847</v>
      </c>
      <c r="L450" s="202" t="s">
        <v>2477</v>
      </c>
      <c r="M450" s="202" t="s">
        <v>3328</v>
      </c>
      <c r="N450" s="202" t="s">
        <v>179</v>
      </c>
      <c r="O450" s="202" t="s">
        <v>468</v>
      </c>
      <c r="P450" s="220"/>
      <c r="Q450" s="202" t="s">
        <v>2817</v>
      </c>
      <c r="R450" s="202" t="s">
        <v>179</v>
      </c>
      <c r="S450" s="203" t="b">
        <v>0</v>
      </c>
      <c r="T450" s="220"/>
      <c r="V450" s="193">
        <v>43713</v>
      </c>
      <c r="W450" s="202" t="s">
        <v>179</v>
      </c>
      <c r="X450" s="220"/>
      <c r="Y450" s="220"/>
      <c r="Z450" s="202" t="s">
        <v>179</v>
      </c>
      <c r="AC450" s="202" t="s">
        <v>179</v>
      </c>
      <c r="AE450" s="202" t="s">
        <v>468</v>
      </c>
      <c r="AF450" s="202" t="s">
        <v>179</v>
      </c>
      <c r="AG450" s="202" t="s">
        <v>179</v>
      </c>
      <c r="AH450" s="193">
        <v>43726</v>
      </c>
      <c r="AI450" s="202" t="s">
        <v>3370</v>
      </c>
      <c r="AJ450" s="115" t="str">
        <f t="shared" si="7"/>
        <v>FS</v>
      </c>
      <c r="AK450" s="115" t="b">
        <f>ISNUMBER(SEARCH("IRT",Table1[[#This Row],[Current_Status]]))</f>
        <v>0</v>
      </c>
      <c r="AL450" s="116">
        <f>YEAR(Table1[[#This Row],[Project_Initiated]])</f>
        <v>2019</v>
      </c>
      <c r="AM450" s="205">
        <v>44181</v>
      </c>
      <c r="AN450" s="53" t="str">
        <f>IF(AND(Table1[[#This Row],[Completed Date]]&gt;="07/01/2019"+0,Table1[[#This Row],[Completed Date]]&lt;="6/30/2020"+0),"FY 19-20",IF(AND(Table1[[#This Row],[Completed Date]]&gt;="07/01/2018"+0,Table1[[#This Row],[Completed Date]]&lt;="6/30/2019"+0),"FY 18-19",""))</f>
        <v>FY 19-20</v>
      </c>
      <c r="AO450" s="116">
        <f>IFERROR(FIND("R",Table1[[#This Row],[FS_Priority]]),"")</f>
        <v>1</v>
      </c>
    </row>
    <row r="451" spans="1:41" x14ac:dyDescent="0.25">
      <c r="A451" s="202" t="s">
        <v>3173</v>
      </c>
      <c r="B451" s="202" t="s">
        <v>179</v>
      </c>
      <c r="C451" s="202" t="s">
        <v>3173</v>
      </c>
      <c r="D451" s="203" t="b">
        <v>0</v>
      </c>
      <c r="E451" s="202" t="s">
        <v>86</v>
      </c>
      <c r="F451" s="202" t="s">
        <v>3243</v>
      </c>
      <c r="G451" s="202" t="s">
        <v>179</v>
      </c>
      <c r="H451" s="202" t="s">
        <v>400</v>
      </c>
      <c r="I451" s="202" t="s">
        <v>3244</v>
      </c>
      <c r="J451" s="202" t="s">
        <v>2837</v>
      </c>
      <c r="K451" s="202" t="s">
        <v>4024</v>
      </c>
      <c r="L451" s="202" t="s">
        <v>257</v>
      </c>
      <c r="M451" s="202" t="s">
        <v>3245</v>
      </c>
      <c r="N451" s="202" t="s">
        <v>179</v>
      </c>
      <c r="O451" s="202" t="s">
        <v>135</v>
      </c>
      <c r="P451" s="220"/>
      <c r="Q451" s="202" t="s">
        <v>206</v>
      </c>
      <c r="R451" s="202" t="s">
        <v>179</v>
      </c>
      <c r="S451" s="203" t="b">
        <v>0</v>
      </c>
      <c r="T451" s="220"/>
      <c r="V451" s="193">
        <v>43635</v>
      </c>
      <c r="W451" s="202" t="s">
        <v>179</v>
      </c>
      <c r="X451"/>
      <c r="Z451" s="202" t="s">
        <v>179</v>
      </c>
      <c r="AC451" s="202" t="s">
        <v>3500</v>
      </c>
      <c r="AE451" s="202" t="s">
        <v>135</v>
      </c>
      <c r="AF451" s="202" t="s">
        <v>179</v>
      </c>
      <c r="AG451" s="202" t="s">
        <v>179</v>
      </c>
      <c r="AH451" s="193">
        <v>43731</v>
      </c>
      <c r="AI451" s="202" t="s">
        <v>3370</v>
      </c>
      <c r="AJ451" s="115" t="str">
        <f t="shared" si="7"/>
        <v>FS</v>
      </c>
      <c r="AK451" s="115" t="b">
        <f>ISNUMBER(SEARCH("IRT",Table1[[#This Row],[Current_Status]]))</f>
        <v>0</v>
      </c>
      <c r="AL451" s="116">
        <f>YEAR(Table1[[#This Row],[Project_Initiated]])</f>
        <v>2019</v>
      </c>
      <c r="AM451" s="205">
        <v>44181</v>
      </c>
      <c r="AN451" s="53" t="str">
        <f>IF(AND(Table1[[#This Row],[Completed Date]]&gt;="07/01/2020"+0,Table1[[#This Row],[Completed Date]]&lt;="6/30/2021"+0),"FY 20-21",IF(AND(Table1[[#This Row],[Completed Date]]&gt;="07/01/2019"+0,Table1[[#This Row],[Completed Date]]&lt;="6/30/2020"+0),"FY 19-20",""))</f>
        <v>FY 19-20</v>
      </c>
      <c r="AO451" s="116" t="str">
        <f>IFERROR(FIND("R",Table1[[#This Row],[FS_Priority]]),"")</f>
        <v/>
      </c>
    </row>
    <row r="452" spans="1:41" x14ac:dyDescent="0.25">
      <c r="A452" s="202" t="s">
        <v>3188</v>
      </c>
      <c r="B452" s="202" t="s">
        <v>179</v>
      </c>
      <c r="C452" s="202" t="s">
        <v>3188</v>
      </c>
      <c r="D452" s="203" t="b">
        <v>0</v>
      </c>
      <c r="E452" s="202" t="s">
        <v>92</v>
      </c>
      <c r="F452" s="202" t="s">
        <v>3278</v>
      </c>
      <c r="G452" s="202" t="s">
        <v>179</v>
      </c>
      <c r="H452" s="202" t="s">
        <v>254</v>
      </c>
      <c r="I452" s="202" t="s">
        <v>3279</v>
      </c>
      <c r="J452" s="202" t="s">
        <v>2503</v>
      </c>
      <c r="K452" s="202" t="s">
        <v>2925</v>
      </c>
      <c r="L452" s="202" t="s">
        <v>2477</v>
      </c>
      <c r="M452" s="202" t="s">
        <v>3280</v>
      </c>
      <c r="N452" s="202" t="s">
        <v>179</v>
      </c>
      <c r="O452" s="202" t="s">
        <v>152</v>
      </c>
      <c r="Q452" s="202" t="s">
        <v>2736</v>
      </c>
      <c r="R452" s="202" t="s">
        <v>179</v>
      </c>
      <c r="S452" s="203" t="b">
        <v>0</v>
      </c>
      <c r="V452" s="193">
        <v>43670</v>
      </c>
      <c r="W452" s="202" t="s">
        <v>179</v>
      </c>
      <c r="X452"/>
      <c r="Z452" s="202" t="s">
        <v>179</v>
      </c>
      <c r="AC452" s="202" t="s">
        <v>3373</v>
      </c>
      <c r="AE452" s="202" t="s">
        <v>432</v>
      </c>
      <c r="AF452" s="202" t="s">
        <v>179</v>
      </c>
      <c r="AG452" s="202" t="s">
        <v>179</v>
      </c>
      <c r="AH452" s="193">
        <v>43732</v>
      </c>
      <c r="AI452" s="202" t="s">
        <v>3370</v>
      </c>
      <c r="AJ452" s="115" t="str">
        <f t="shared" si="7"/>
        <v>FS</v>
      </c>
      <c r="AK452" s="115" t="b">
        <f>ISNUMBER(SEARCH("IRT",Table1[[#This Row],[Current_Status]]))</f>
        <v>0</v>
      </c>
      <c r="AL452" s="116">
        <f>YEAR(Table1[[#This Row],[Project_Initiated]])</f>
        <v>2019</v>
      </c>
      <c r="AM452" s="205">
        <v>44181</v>
      </c>
      <c r="AN452" s="53" t="str">
        <f>IF(AND(Table1[[#This Row],[Completed Date]]&gt;="07/01/2019"+0,Table1[[#This Row],[Completed Date]]&lt;="6/30/2020"+0),"FY 19-20",IF(AND(Table1[[#This Row],[Completed Date]]&gt;="07/01/2018"+0,Table1[[#This Row],[Completed Date]]&lt;="6/30/2019"+0),"FY 18-19",""))</f>
        <v>FY 19-20</v>
      </c>
      <c r="AO452" s="116">
        <f>IFERROR(FIND("R",Table1[[#This Row],[FS_Priority]]),"")</f>
        <v>1</v>
      </c>
    </row>
    <row r="453" spans="1:41" x14ac:dyDescent="0.25">
      <c r="A453" s="202" t="s">
        <v>3176</v>
      </c>
      <c r="B453" s="202" t="s">
        <v>179</v>
      </c>
      <c r="C453" s="202" t="s">
        <v>3176</v>
      </c>
      <c r="D453" s="203" t="b">
        <v>0</v>
      </c>
      <c r="E453" s="202" t="s">
        <v>86</v>
      </c>
      <c r="F453" s="202" t="s">
        <v>3220</v>
      </c>
      <c r="G453" s="202" t="s">
        <v>3372</v>
      </c>
      <c r="H453" s="202" t="s">
        <v>400</v>
      </c>
      <c r="I453" s="202" t="s">
        <v>2915</v>
      </c>
      <c r="J453" s="202" t="s">
        <v>2496</v>
      </c>
      <c r="K453" s="202" t="s">
        <v>4024</v>
      </c>
      <c r="L453" s="202" t="s">
        <v>257</v>
      </c>
      <c r="M453" s="202" t="s">
        <v>2902</v>
      </c>
      <c r="N453" s="202" t="s">
        <v>179</v>
      </c>
      <c r="O453" s="202" t="s">
        <v>152</v>
      </c>
      <c r="Q453" s="202" t="s">
        <v>2736</v>
      </c>
      <c r="R453" s="202" t="s">
        <v>179</v>
      </c>
      <c r="S453" s="203" t="b">
        <v>0</v>
      </c>
      <c r="V453" s="193">
        <v>43564</v>
      </c>
      <c r="W453" s="202" t="s">
        <v>179</v>
      </c>
      <c r="X453"/>
      <c r="Z453" s="202" t="s">
        <v>179</v>
      </c>
      <c r="AC453" s="202" t="s">
        <v>179</v>
      </c>
      <c r="AD453" s="201"/>
      <c r="AE453" s="202" t="s">
        <v>148</v>
      </c>
      <c r="AF453" s="202" t="s">
        <v>3512</v>
      </c>
      <c r="AG453" s="202" t="s">
        <v>179</v>
      </c>
      <c r="AH453" s="221">
        <v>43732</v>
      </c>
      <c r="AI453" s="202" t="s">
        <v>3370</v>
      </c>
      <c r="AJ453" s="115" t="str">
        <f t="shared" si="7"/>
        <v>FS</v>
      </c>
      <c r="AK453" s="115" t="b">
        <f>ISNUMBER(SEARCH("IRT",Table1[[#This Row],[Current_Status]]))</f>
        <v>0</v>
      </c>
      <c r="AL453" s="116">
        <f>YEAR(Table1[[#This Row],[Project_Initiated]])</f>
        <v>2019</v>
      </c>
      <c r="AM453" s="205">
        <v>44181</v>
      </c>
      <c r="AN453" s="53" t="str">
        <f>IF(AND(Table1[[#This Row],[Completed Date]]&gt;="07/01/2020"+0,Table1[[#This Row],[Completed Date]]&lt;="6/30/2021"+0),"FY 20-21",IF(AND(Table1[[#This Row],[Completed Date]]&gt;="07/01/2019"+0,Table1[[#This Row],[Completed Date]]&lt;="6/30/2020"+0),"FY 19-20",""))</f>
        <v>FY 19-20</v>
      </c>
      <c r="AO453" s="116">
        <f>IFERROR(FIND("R",Table1[[#This Row],[FS_Priority]]),"")</f>
        <v>1</v>
      </c>
    </row>
    <row r="454" spans="1:41" x14ac:dyDescent="0.25">
      <c r="A454" s="202" t="s">
        <v>3198</v>
      </c>
      <c r="B454" s="202" t="s">
        <v>179</v>
      </c>
      <c r="C454" s="202" t="s">
        <v>3198</v>
      </c>
      <c r="D454" s="203" t="b">
        <v>0</v>
      </c>
      <c r="E454" s="202" t="s">
        <v>3385</v>
      </c>
      <c r="F454" s="202" t="s">
        <v>3277</v>
      </c>
      <c r="G454" s="202" t="s">
        <v>179</v>
      </c>
      <c r="H454" s="202" t="s">
        <v>4300</v>
      </c>
      <c r="I454" s="202" t="s">
        <v>3061</v>
      </c>
      <c r="J454" s="202" t="s">
        <v>2496</v>
      </c>
      <c r="K454" s="202" t="s">
        <v>2847</v>
      </c>
      <c r="L454" s="202" t="s">
        <v>2477</v>
      </c>
      <c r="M454" s="202" t="s">
        <v>3062</v>
      </c>
      <c r="N454" s="202" t="s">
        <v>179</v>
      </c>
      <c r="O454" s="202" t="s">
        <v>135</v>
      </c>
      <c r="Q454" s="202" t="s">
        <v>2736</v>
      </c>
      <c r="R454" s="202" t="s">
        <v>179</v>
      </c>
      <c r="S454" s="203" t="b">
        <v>0</v>
      </c>
      <c r="V454" s="193">
        <v>43669</v>
      </c>
      <c r="W454" s="202" t="s">
        <v>179</v>
      </c>
      <c r="X454"/>
      <c r="Z454" s="202" t="s">
        <v>179</v>
      </c>
      <c r="AC454" s="202" t="s">
        <v>3500</v>
      </c>
      <c r="AE454" s="202" t="s">
        <v>135</v>
      </c>
      <c r="AF454" s="202" t="s">
        <v>179</v>
      </c>
      <c r="AG454" s="202" t="s">
        <v>179</v>
      </c>
      <c r="AH454" s="193">
        <v>43732</v>
      </c>
      <c r="AI454" s="202" t="s">
        <v>3370</v>
      </c>
      <c r="AJ454" s="115" t="str">
        <f t="shared" si="7"/>
        <v>FS</v>
      </c>
      <c r="AK454" s="115" t="b">
        <f>ISNUMBER(SEARCH("IRT",Table1[[#This Row],[Current_Status]]))</f>
        <v>0</v>
      </c>
      <c r="AL454" s="116">
        <f>YEAR(Table1[[#This Row],[Project_Initiated]])</f>
        <v>2019</v>
      </c>
      <c r="AM454" s="205">
        <v>44181</v>
      </c>
      <c r="AN454" s="53" t="str">
        <f>IF(AND(Table1[[#This Row],[Completed Date]]&gt;="07/01/2019"+0,Table1[[#This Row],[Completed Date]]&lt;="6/30/2020"+0),"FY 19-20",IF(AND(Table1[[#This Row],[Completed Date]]&gt;="07/01/2018"+0,Table1[[#This Row],[Completed Date]]&lt;="6/30/2019"+0),"FY 18-19",""))</f>
        <v>FY 19-20</v>
      </c>
      <c r="AO454" s="116">
        <f>IFERROR(FIND("R",Table1[[#This Row],[FS_Priority]]),"")</f>
        <v>1</v>
      </c>
    </row>
    <row r="455" spans="1:41" x14ac:dyDescent="0.25">
      <c r="A455" s="202" t="s">
        <v>3190</v>
      </c>
      <c r="B455" s="202" t="s">
        <v>179</v>
      </c>
      <c r="C455" s="202" t="s">
        <v>3190</v>
      </c>
      <c r="D455" s="203" t="b">
        <v>0</v>
      </c>
      <c r="E455" s="202" t="s">
        <v>92</v>
      </c>
      <c r="F455" s="202" t="s">
        <v>3317</v>
      </c>
      <c r="G455" s="202" t="s">
        <v>179</v>
      </c>
      <c r="H455" s="202" t="s">
        <v>2873</v>
      </c>
      <c r="I455" s="202" t="s">
        <v>3318</v>
      </c>
      <c r="J455" s="202" t="s">
        <v>2503</v>
      </c>
      <c r="K455" s="202" t="s">
        <v>2925</v>
      </c>
      <c r="L455" s="202" t="s">
        <v>2477</v>
      </c>
      <c r="M455" s="202" t="s">
        <v>2937</v>
      </c>
      <c r="N455" s="202" t="s">
        <v>179</v>
      </c>
      <c r="O455" s="202" t="s">
        <v>152</v>
      </c>
      <c r="Q455" s="202" t="s">
        <v>2812</v>
      </c>
      <c r="R455" s="202" t="s">
        <v>179</v>
      </c>
      <c r="S455" s="203" t="b">
        <v>0</v>
      </c>
      <c r="V455" s="193">
        <v>43696</v>
      </c>
      <c r="W455" s="202" t="s">
        <v>179</v>
      </c>
      <c r="X455"/>
      <c r="Z455" s="202" t="s">
        <v>179</v>
      </c>
      <c r="AC455" s="202" t="s">
        <v>3404</v>
      </c>
      <c r="AD455" s="221">
        <v>43718</v>
      </c>
      <c r="AE455" s="202" t="s">
        <v>148</v>
      </c>
      <c r="AF455" s="202" t="s">
        <v>3542</v>
      </c>
      <c r="AG455" s="202" t="s">
        <v>2508</v>
      </c>
      <c r="AH455" s="221">
        <v>43734</v>
      </c>
      <c r="AI455" s="202" t="s">
        <v>3370</v>
      </c>
      <c r="AJ455" s="115" t="str">
        <f t="shared" si="7"/>
        <v>FS</v>
      </c>
      <c r="AK455" s="115" t="b">
        <f>ISNUMBER(SEARCH("IRT",Table1[[#This Row],[Current_Status]]))</f>
        <v>0</v>
      </c>
      <c r="AL455" s="116">
        <f>YEAR(Table1[[#This Row],[Project_Initiated]])</f>
        <v>2019</v>
      </c>
      <c r="AM455" s="205">
        <v>44181</v>
      </c>
      <c r="AN455" s="53" t="str">
        <f>IF(AND(Table1[[#This Row],[Completed Date]]&gt;="07/01/2019"+0,Table1[[#This Row],[Completed Date]]&lt;="6/30/2020"+0),"FY 19-20",IF(AND(Table1[[#This Row],[Completed Date]]&gt;="07/01/2018"+0,Table1[[#This Row],[Completed Date]]&lt;="6/30/2019"+0),"FY 18-19",""))</f>
        <v>FY 19-20</v>
      </c>
      <c r="AO455" s="116">
        <f>IFERROR(FIND("R",Table1[[#This Row],[FS_Priority]]),"")</f>
        <v>1</v>
      </c>
    </row>
    <row r="456" spans="1:41" x14ac:dyDescent="0.25">
      <c r="A456" s="202" t="s">
        <v>3153</v>
      </c>
      <c r="B456" s="202" t="s">
        <v>179</v>
      </c>
      <c r="C456" s="202" t="s">
        <v>3153</v>
      </c>
      <c r="D456" s="203" t="b">
        <v>0</v>
      </c>
      <c r="E456" s="202" t="s">
        <v>43</v>
      </c>
      <c r="F456" s="202" t="s">
        <v>3325</v>
      </c>
      <c r="G456" s="202" t="s">
        <v>179</v>
      </c>
      <c r="H456" s="202" t="s">
        <v>784</v>
      </c>
      <c r="I456" s="202" t="s">
        <v>3326</v>
      </c>
      <c r="J456" s="202" t="s">
        <v>2496</v>
      </c>
      <c r="K456" s="202" t="s">
        <v>2868</v>
      </c>
      <c r="L456" s="202" t="s">
        <v>2477</v>
      </c>
      <c r="M456" s="202" t="s">
        <v>2878</v>
      </c>
      <c r="N456" s="202" t="s">
        <v>179</v>
      </c>
      <c r="O456" s="202" t="s">
        <v>135</v>
      </c>
      <c r="Q456" s="202" t="s">
        <v>184</v>
      </c>
      <c r="R456" s="202" t="s">
        <v>179</v>
      </c>
      <c r="S456" s="203" t="b">
        <v>0</v>
      </c>
      <c r="V456" s="193">
        <v>43706</v>
      </c>
      <c r="W456" s="202" t="s">
        <v>179</v>
      </c>
      <c r="X456"/>
      <c r="Z456" s="202" t="s">
        <v>179</v>
      </c>
      <c r="AC456" s="202" t="s">
        <v>3500</v>
      </c>
      <c r="AE456" s="202" t="s">
        <v>135</v>
      </c>
      <c r="AF456" s="202" t="s">
        <v>179</v>
      </c>
      <c r="AG456" s="202" t="s">
        <v>179</v>
      </c>
      <c r="AH456" s="193">
        <v>43734</v>
      </c>
      <c r="AI456" s="202" t="s">
        <v>3370</v>
      </c>
      <c r="AJ456" s="115" t="str">
        <f t="shared" si="7"/>
        <v>FS</v>
      </c>
      <c r="AK456" s="115" t="b">
        <f>ISNUMBER(SEARCH("IRT",Table1[[#This Row],[Current_Status]]))</f>
        <v>0</v>
      </c>
      <c r="AL456" s="116">
        <f>YEAR(Table1[[#This Row],[Project_Initiated]])</f>
        <v>2019</v>
      </c>
      <c r="AM456" s="205">
        <v>44181</v>
      </c>
      <c r="AN456" s="53" t="str">
        <f>IF(AND(Table1[[#This Row],[Completed Date]]&gt;="07/01/2020"+0,Table1[[#This Row],[Completed Date]]&lt;="6/30/2021"+0),"FY 20-21",IF(AND(Table1[[#This Row],[Completed Date]]&gt;="07/01/2019"+0,Table1[[#This Row],[Completed Date]]&lt;="6/30/2020"+0),"FY 19-20",""))</f>
        <v>FY 19-20</v>
      </c>
      <c r="AO456" s="116" t="str">
        <f>IFERROR(FIND("R",Table1[[#This Row],[FS_Priority]]),"")</f>
        <v/>
      </c>
    </row>
    <row r="457" spans="1:41" x14ac:dyDescent="0.25">
      <c r="A457" s="202" t="s">
        <v>3160</v>
      </c>
      <c r="B457" s="202" t="s">
        <v>179</v>
      </c>
      <c r="C457" s="202" t="s">
        <v>3160</v>
      </c>
      <c r="D457" s="203" t="b">
        <v>0</v>
      </c>
      <c r="E457" s="202" t="s">
        <v>43</v>
      </c>
      <c r="F457" s="202" t="s">
        <v>3225</v>
      </c>
      <c r="G457" s="202" t="s">
        <v>179</v>
      </c>
      <c r="H457" s="202" t="s">
        <v>784</v>
      </c>
      <c r="I457" s="202" t="s">
        <v>3226</v>
      </c>
      <c r="J457" s="202" t="s">
        <v>2496</v>
      </c>
      <c r="K457" s="202" t="s">
        <v>2868</v>
      </c>
      <c r="L457" s="202" t="s">
        <v>2477</v>
      </c>
      <c r="M457" s="202" t="s">
        <v>2878</v>
      </c>
      <c r="N457" s="202" t="s">
        <v>179</v>
      </c>
      <c r="O457" s="202" t="s">
        <v>135</v>
      </c>
      <c r="Q457" s="202" t="s">
        <v>206</v>
      </c>
      <c r="R457" s="202" t="s">
        <v>179</v>
      </c>
      <c r="S457" s="203" t="b">
        <v>0</v>
      </c>
      <c r="V457" s="193">
        <v>43623</v>
      </c>
      <c r="W457" s="202" t="s">
        <v>179</v>
      </c>
      <c r="X457"/>
      <c r="Z457" s="202" t="s">
        <v>179</v>
      </c>
      <c r="AC457" s="202" t="s">
        <v>3500</v>
      </c>
      <c r="AD457" s="201"/>
      <c r="AE457" s="202" t="s">
        <v>135</v>
      </c>
      <c r="AF457" s="202" t="s">
        <v>179</v>
      </c>
      <c r="AG457" s="202" t="s">
        <v>179</v>
      </c>
      <c r="AH457" s="221">
        <v>43734</v>
      </c>
      <c r="AI457" s="202" t="s">
        <v>3370</v>
      </c>
      <c r="AJ457" s="115" t="str">
        <f t="shared" si="7"/>
        <v>FS</v>
      </c>
      <c r="AK457" s="115" t="b">
        <f>ISNUMBER(SEARCH("IRT",Table1[[#This Row],[Current_Status]]))</f>
        <v>0</v>
      </c>
      <c r="AL457" s="116">
        <f>YEAR(Table1[[#This Row],[Project_Initiated]])</f>
        <v>2019</v>
      </c>
      <c r="AM457" s="205">
        <v>44181</v>
      </c>
      <c r="AN457" s="53" t="str">
        <f>IF(AND(Table1[[#This Row],[Completed Date]]&gt;="07/01/2020"+0,Table1[[#This Row],[Completed Date]]&lt;="6/30/2021"+0),"FY 20-21",IF(AND(Table1[[#This Row],[Completed Date]]&gt;="07/01/2019"+0,Table1[[#This Row],[Completed Date]]&lt;="6/30/2020"+0),"FY 19-20",""))</f>
        <v>FY 19-20</v>
      </c>
      <c r="AO457" s="116" t="str">
        <f>IFERROR(FIND("R",Table1[[#This Row],[FS_Priority]]),"")</f>
        <v/>
      </c>
    </row>
    <row r="458" spans="1:41" x14ac:dyDescent="0.25">
      <c r="A458" s="202" t="s">
        <v>3177</v>
      </c>
      <c r="B458" s="202" t="s">
        <v>179</v>
      </c>
      <c r="C458" s="202" t="s">
        <v>3177</v>
      </c>
      <c r="D458" s="203" t="b">
        <v>0</v>
      </c>
      <c r="E458" s="202" t="s">
        <v>92</v>
      </c>
      <c r="F458" s="202" t="s">
        <v>3306</v>
      </c>
      <c r="G458" s="202" t="s">
        <v>179</v>
      </c>
      <c r="H458" s="202" t="s">
        <v>409</v>
      </c>
      <c r="I458" s="202" t="s">
        <v>3307</v>
      </c>
      <c r="J458" s="202" t="s">
        <v>2496</v>
      </c>
      <c r="K458" s="202" t="s">
        <v>2925</v>
      </c>
      <c r="L458" s="202" t="s">
        <v>2477</v>
      </c>
      <c r="M458" s="202" t="s">
        <v>2946</v>
      </c>
      <c r="N458" s="202" t="s">
        <v>179</v>
      </c>
      <c r="O458" s="202" t="s">
        <v>135</v>
      </c>
      <c r="Q458" s="202" t="s">
        <v>184</v>
      </c>
      <c r="R458" s="202" t="s">
        <v>179</v>
      </c>
      <c r="S458" s="203" t="b">
        <v>0</v>
      </c>
      <c r="V458" s="193">
        <v>43690</v>
      </c>
      <c r="W458" s="202" t="s">
        <v>179</v>
      </c>
      <c r="X458"/>
      <c r="Z458" s="202" t="s">
        <v>179</v>
      </c>
      <c r="AC458" s="202" t="s">
        <v>3500</v>
      </c>
      <c r="AD458" s="220"/>
      <c r="AE458" s="202" t="s">
        <v>135</v>
      </c>
      <c r="AF458" s="202" t="s">
        <v>179</v>
      </c>
      <c r="AG458" s="202" t="s">
        <v>179</v>
      </c>
      <c r="AH458" s="193">
        <v>43735</v>
      </c>
      <c r="AI458" s="202" t="s">
        <v>3370</v>
      </c>
      <c r="AJ458" s="115" t="str">
        <f t="shared" si="7"/>
        <v>FS</v>
      </c>
      <c r="AK458" s="115" t="b">
        <f>ISNUMBER(SEARCH("IRT",Table1[[#This Row],[Current_Status]]))</f>
        <v>0</v>
      </c>
      <c r="AL458" s="116">
        <f>YEAR(Table1[[#This Row],[Project_Initiated]])</f>
        <v>2019</v>
      </c>
      <c r="AM458" s="205">
        <v>44181</v>
      </c>
      <c r="AN458" s="53" t="str">
        <f>IF(AND(Table1[[#This Row],[Completed Date]]&gt;="07/01/2020"+0,Table1[[#This Row],[Completed Date]]&lt;="6/30/2021"+0),"FY 20-21",IF(AND(Table1[[#This Row],[Completed Date]]&gt;="07/01/2019"+0,Table1[[#This Row],[Completed Date]]&lt;="6/30/2020"+0),"FY 19-20",""))</f>
        <v>FY 19-20</v>
      </c>
      <c r="AO458" s="116" t="str">
        <f>IFERROR(FIND("R",Table1[[#This Row],[FS_Priority]]),"")</f>
        <v/>
      </c>
    </row>
    <row r="459" spans="1:41" x14ac:dyDescent="0.25">
      <c r="A459" s="202" t="s">
        <v>3208</v>
      </c>
      <c r="B459" s="202" t="s">
        <v>179</v>
      </c>
      <c r="C459" s="202" t="s">
        <v>3208</v>
      </c>
      <c r="D459" s="203" t="b">
        <v>0</v>
      </c>
      <c r="E459" s="202" t="s">
        <v>117</v>
      </c>
      <c r="F459" s="202" t="s">
        <v>3293</v>
      </c>
      <c r="G459" s="202" t="s">
        <v>179</v>
      </c>
      <c r="H459" s="202" t="s">
        <v>424</v>
      </c>
      <c r="I459" s="202" t="s">
        <v>3294</v>
      </c>
      <c r="J459" s="202" t="s">
        <v>2496</v>
      </c>
      <c r="K459" s="202" t="s">
        <v>2999</v>
      </c>
      <c r="L459" s="202" t="s">
        <v>3414</v>
      </c>
      <c r="M459" s="202" t="s">
        <v>3000</v>
      </c>
      <c r="N459" s="202" t="s">
        <v>179</v>
      </c>
      <c r="O459" s="202" t="s">
        <v>135</v>
      </c>
      <c r="Q459" s="202" t="s">
        <v>153</v>
      </c>
      <c r="R459" s="202" t="s">
        <v>179</v>
      </c>
      <c r="S459" s="203" t="b">
        <v>0</v>
      </c>
      <c r="V459" s="193">
        <v>43682</v>
      </c>
      <c r="W459" s="202" t="s">
        <v>179</v>
      </c>
      <c r="X459"/>
      <c r="Z459" s="202" t="s">
        <v>179</v>
      </c>
      <c r="AC459" s="202" t="s">
        <v>3500</v>
      </c>
      <c r="AE459" s="202" t="s">
        <v>135</v>
      </c>
      <c r="AF459" s="202" t="s">
        <v>179</v>
      </c>
      <c r="AG459" s="202" t="s">
        <v>179</v>
      </c>
      <c r="AH459" s="193">
        <v>43736</v>
      </c>
      <c r="AI459" s="202" t="s">
        <v>3370</v>
      </c>
      <c r="AJ459" s="115" t="str">
        <f t="shared" si="7"/>
        <v>FS</v>
      </c>
      <c r="AK459" s="115" t="b">
        <f>ISNUMBER(SEARCH("IRT",Table1[[#This Row],[Current_Status]]))</f>
        <v>0</v>
      </c>
      <c r="AL459" s="116">
        <f>YEAR(Table1[[#This Row],[Project_Initiated]])</f>
        <v>2019</v>
      </c>
      <c r="AM459" s="205">
        <v>44181</v>
      </c>
      <c r="AN459" s="53" t="str">
        <f>IF(AND(Table1[[#This Row],[Completed Date]]&gt;="07/01/2019"+0,Table1[[#This Row],[Completed Date]]&lt;="6/30/2020"+0),"FY 19-20",IF(AND(Table1[[#This Row],[Completed Date]]&gt;="07/01/2018"+0,Table1[[#This Row],[Completed Date]]&lt;="6/30/2019"+0),"FY 18-19",""))</f>
        <v>FY 19-20</v>
      </c>
      <c r="AO459" s="116" t="str">
        <f>IFERROR(FIND("R",Table1[[#This Row],[FS_Priority]]),"")</f>
        <v/>
      </c>
    </row>
    <row r="460" spans="1:41" x14ac:dyDescent="0.25">
      <c r="A460" s="202" t="s">
        <v>3207</v>
      </c>
      <c r="B460" s="202" t="s">
        <v>179</v>
      </c>
      <c r="C460" s="202" t="s">
        <v>3207</v>
      </c>
      <c r="D460" s="203" t="b">
        <v>0</v>
      </c>
      <c r="E460" s="202" t="s">
        <v>117</v>
      </c>
      <c r="F460" s="202" t="s">
        <v>3231</v>
      </c>
      <c r="G460" s="202" t="s">
        <v>179</v>
      </c>
      <c r="H460" s="202" t="s">
        <v>386</v>
      </c>
      <c r="I460" s="202" t="s">
        <v>3232</v>
      </c>
      <c r="J460" s="202" t="s">
        <v>2496</v>
      </c>
      <c r="K460" s="202" t="s">
        <v>2999</v>
      </c>
      <c r="L460" s="202" t="s">
        <v>3414</v>
      </c>
      <c r="M460" s="202" t="s">
        <v>3001</v>
      </c>
      <c r="N460" s="202" t="s">
        <v>179</v>
      </c>
      <c r="O460" s="202" t="s">
        <v>135</v>
      </c>
      <c r="Q460" s="202" t="s">
        <v>200</v>
      </c>
      <c r="R460" s="202" t="s">
        <v>179</v>
      </c>
      <c r="S460" s="203" t="b">
        <v>0</v>
      </c>
      <c r="V460" s="193">
        <v>43627</v>
      </c>
      <c r="W460" s="202" t="s">
        <v>179</v>
      </c>
      <c r="X460"/>
      <c r="Z460" s="202" t="s">
        <v>179</v>
      </c>
      <c r="AC460" s="202" t="s">
        <v>3500</v>
      </c>
      <c r="AE460" s="202" t="s">
        <v>135</v>
      </c>
      <c r="AF460" s="202" t="s">
        <v>179</v>
      </c>
      <c r="AG460" s="202" t="s">
        <v>179</v>
      </c>
      <c r="AH460" s="193">
        <v>43738</v>
      </c>
      <c r="AI460" s="202" t="s">
        <v>3370</v>
      </c>
      <c r="AJ460" s="115" t="str">
        <f t="shared" si="7"/>
        <v>FS</v>
      </c>
      <c r="AK460" s="115" t="b">
        <f>ISNUMBER(SEARCH("IRT",Table1[[#This Row],[Current_Status]]))</f>
        <v>0</v>
      </c>
      <c r="AL460" s="116">
        <f>YEAR(Table1[[#This Row],[Project_Initiated]])</f>
        <v>2019</v>
      </c>
      <c r="AM460" s="205">
        <v>44181</v>
      </c>
      <c r="AN460" s="53" t="str">
        <f>IF(AND(Table1[[#This Row],[Completed Date]]&gt;="07/01/2019"+0,Table1[[#This Row],[Completed Date]]&lt;="6/30/2020"+0),"FY 19-20",IF(AND(Table1[[#This Row],[Completed Date]]&gt;="07/01/2018"+0,Table1[[#This Row],[Completed Date]]&lt;="6/30/2019"+0),"FY 18-19",""))</f>
        <v>FY 19-20</v>
      </c>
      <c r="AO460" s="116" t="str">
        <f>IFERROR(FIND("R",Table1[[#This Row],[FS_Priority]]),"")</f>
        <v/>
      </c>
    </row>
    <row r="461" spans="1:41" x14ac:dyDescent="0.25">
      <c r="A461" s="202" t="s">
        <v>3758</v>
      </c>
      <c r="B461" s="202" t="s">
        <v>179</v>
      </c>
      <c r="C461" s="202" t="s">
        <v>3758</v>
      </c>
      <c r="D461" s="203" t="b">
        <v>0</v>
      </c>
      <c r="E461" s="202" t="s">
        <v>118</v>
      </c>
      <c r="F461" s="202" t="s">
        <v>3759</v>
      </c>
      <c r="G461" s="202" t="s">
        <v>179</v>
      </c>
      <c r="H461" s="202" t="s">
        <v>392</v>
      </c>
      <c r="I461" s="202" t="s">
        <v>2921</v>
      </c>
      <c r="J461" s="202" t="s">
        <v>2496</v>
      </c>
      <c r="K461" s="202" t="s">
        <v>3406</v>
      </c>
      <c r="L461" s="202" t="s">
        <v>370</v>
      </c>
      <c r="M461" s="202" t="s">
        <v>3007</v>
      </c>
      <c r="N461" s="202" t="s">
        <v>179</v>
      </c>
      <c r="O461" s="202" t="s">
        <v>135</v>
      </c>
      <c r="Q461" s="202" t="s">
        <v>3562</v>
      </c>
      <c r="R461" s="202" t="s">
        <v>179</v>
      </c>
      <c r="S461" s="203" t="b">
        <v>0</v>
      </c>
      <c r="V461" s="193">
        <v>43733</v>
      </c>
      <c r="W461" s="202" t="s">
        <v>179</v>
      </c>
      <c r="X461"/>
      <c r="Z461" s="202" t="s">
        <v>179</v>
      </c>
      <c r="AC461" s="202" t="s">
        <v>179</v>
      </c>
      <c r="AE461" s="202" t="s">
        <v>135</v>
      </c>
      <c r="AF461" s="202" t="s">
        <v>179</v>
      </c>
      <c r="AG461" s="202" t="s">
        <v>179</v>
      </c>
      <c r="AH461" s="193">
        <v>43738</v>
      </c>
      <c r="AI461" s="202" t="s">
        <v>3448</v>
      </c>
      <c r="AJ461" s="115" t="str">
        <f t="shared" si="7"/>
        <v>FS</v>
      </c>
      <c r="AK461" s="115" t="b">
        <f>ISNUMBER(SEARCH("IRT",Table1[[#This Row],[Current_Status]]))</f>
        <v>0</v>
      </c>
      <c r="AL461" s="116">
        <f>YEAR(Table1[[#This Row],[Project_Initiated]])</f>
        <v>2019</v>
      </c>
      <c r="AM461" s="205">
        <v>44181</v>
      </c>
      <c r="AN461" s="53" t="str">
        <f>IF(AND(Table1[[#This Row],[Completed Date]]&gt;="07/01/2019"+0,Table1[[#This Row],[Completed Date]]&lt;="6/30/2020"+0),"FY 19-20",IF(AND(Table1[[#This Row],[Completed Date]]&gt;="07/01/2018"+0,Table1[[#This Row],[Completed Date]]&lt;="6/30/2019"+0),"FY 18-19",""))</f>
        <v>FY 19-20</v>
      </c>
      <c r="AO461" s="116" t="str">
        <f>IFERROR(FIND("R",Table1[[#This Row],[FS_Priority]]),"")</f>
        <v/>
      </c>
    </row>
    <row r="462" spans="1:41" x14ac:dyDescent="0.25">
      <c r="A462" s="202" t="s">
        <v>3203</v>
      </c>
      <c r="B462" s="202" t="s">
        <v>179</v>
      </c>
      <c r="C462" s="202" t="s">
        <v>3203</v>
      </c>
      <c r="D462" s="203" t="b">
        <v>0</v>
      </c>
      <c r="E462" s="202" t="s">
        <v>166</v>
      </c>
      <c r="F462" s="202" t="s">
        <v>3241</v>
      </c>
      <c r="G462" s="202" t="s">
        <v>179</v>
      </c>
      <c r="H462" s="202" t="s">
        <v>2996</v>
      </c>
      <c r="I462" s="202" t="s">
        <v>3242</v>
      </c>
      <c r="J462" s="202" t="s">
        <v>2496</v>
      </c>
      <c r="K462" s="202" t="s">
        <v>2994</v>
      </c>
      <c r="L462" s="202" t="s">
        <v>113</v>
      </c>
      <c r="M462" s="202" t="s">
        <v>2995</v>
      </c>
      <c r="N462" s="202" t="s">
        <v>179</v>
      </c>
      <c r="O462" s="202" t="s">
        <v>152</v>
      </c>
      <c r="P462" s="220"/>
      <c r="Q462" s="202" t="s">
        <v>184</v>
      </c>
      <c r="R462" s="202" t="s">
        <v>179</v>
      </c>
      <c r="S462" s="203" t="b">
        <v>0</v>
      </c>
      <c r="T462" s="220"/>
      <c r="V462" s="193">
        <v>43634</v>
      </c>
      <c r="W462" s="202" t="s">
        <v>179</v>
      </c>
      <c r="X462" s="220"/>
      <c r="Y462" s="220"/>
      <c r="Z462" s="202" t="s">
        <v>179</v>
      </c>
      <c r="AC462" s="202" t="s">
        <v>3405</v>
      </c>
      <c r="AE462" s="202" t="s">
        <v>148</v>
      </c>
      <c r="AF462" s="202" t="s">
        <v>179</v>
      </c>
      <c r="AG462" s="202" t="s">
        <v>179</v>
      </c>
      <c r="AH462" s="193">
        <v>43739</v>
      </c>
      <c r="AI462" s="202" t="s">
        <v>3370</v>
      </c>
      <c r="AJ462" s="167" t="str">
        <f t="shared" si="7"/>
        <v>FS</v>
      </c>
      <c r="AK462" s="167" t="b">
        <f>ISNUMBER(SEARCH("IRT",Table1[[#This Row],[Current_Status]]))</f>
        <v>0</v>
      </c>
      <c r="AL462" s="168">
        <f>YEAR(Table1[[#This Row],[Project_Initiated]])</f>
        <v>2019</v>
      </c>
      <c r="AM462" s="205">
        <v>44181</v>
      </c>
      <c r="AN462" s="53" t="str">
        <f>IF(AND(Table1[[#This Row],[Completed Date]]&gt;="07/01/2020"+0,Table1[[#This Row],[Completed Date]]&lt;="6/30/2021"+0),"FY 20-21",IF(AND(Table1[[#This Row],[Completed Date]]&gt;="07/01/2019"+0,Table1[[#This Row],[Completed Date]]&lt;="6/30/2020"+0),"FY 19-20",""))</f>
        <v>FY 19-20</v>
      </c>
      <c r="AO462" s="116" t="str">
        <f>IFERROR(FIND("R",Table1[[#This Row],[FS_Priority]]),"")</f>
        <v/>
      </c>
    </row>
    <row r="463" spans="1:41" x14ac:dyDescent="0.25">
      <c r="A463" s="202" t="s">
        <v>3165</v>
      </c>
      <c r="B463" s="202" t="s">
        <v>179</v>
      </c>
      <c r="C463" s="202" t="s">
        <v>3165</v>
      </c>
      <c r="D463" s="203" t="b">
        <v>0</v>
      </c>
      <c r="E463" s="202" t="s">
        <v>382</v>
      </c>
      <c r="F463" s="202" t="s">
        <v>3302</v>
      </c>
      <c r="G463" s="202" t="s">
        <v>179</v>
      </c>
      <c r="H463" s="202" t="s">
        <v>2873</v>
      </c>
      <c r="I463" s="202" t="s">
        <v>2897</v>
      </c>
      <c r="J463" s="202" t="s">
        <v>2496</v>
      </c>
      <c r="K463" s="202" t="s">
        <v>2892</v>
      </c>
      <c r="L463" s="202" t="s">
        <v>2477</v>
      </c>
      <c r="M463" s="202" t="s">
        <v>2947</v>
      </c>
      <c r="N463" s="202" t="s">
        <v>179</v>
      </c>
      <c r="O463" s="202" t="s">
        <v>135</v>
      </c>
      <c r="Q463" s="202" t="s">
        <v>184</v>
      </c>
      <c r="R463" s="202" t="s">
        <v>179</v>
      </c>
      <c r="S463" s="203" t="b">
        <v>0</v>
      </c>
      <c r="V463" s="193">
        <v>43686</v>
      </c>
      <c r="W463" s="202" t="s">
        <v>179</v>
      </c>
      <c r="X463"/>
      <c r="Z463" s="202" t="s">
        <v>179</v>
      </c>
      <c r="AC463" s="202" t="s">
        <v>3500</v>
      </c>
      <c r="AE463" s="202" t="s">
        <v>135</v>
      </c>
      <c r="AF463" s="202" t="s">
        <v>179</v>
      </c>
      <c r="AG463" s="202" t="s">
        <v>179</v>
      </c>
      <c r="AH463" s="193">
        <v>43739</v>
      </c>
      <c r="AI463" s="202" t="s">
        <v>3370</v>
      </c>
      <c r="AJ463" s="167" t="str">
        <f t="shared" si="7"/>
        <v>FS</v>
      </c>
      <c r="AK463" s="167" t="b">
        <f>ISNUMBER(SEARCH("IRT",Table1[[#This Row],[Current_Status]]))</f>
        <v>0</v>
      </c>
      <c r="AL463" s="168">
        <f>YEAR(Table1[[#This Row],[Project_Initiated]])</f>
        <v>2019</v>
      </c>
      <c r="AM463" s="205">
        <v>44181</v>
      </c>
      <c r="AN463" s="53" t="str">
        <f>IF(AND(Table1[[#This Row],[Completed Date]]&gt;="07/01/2020"+0,Table1[[#This Row],[Completed Date]]&lt;="6/30/2021"+0),"FY 20-21",IF(AND(Table1[[#This Row],[Completed Date]]&gt;="07/01/2019"+0,Table1[[#This Row],[Completed Date]]&lt;="6/30/2020"+0),"FY 19-20",""))</f>
        <v>FY 19-20</v>
      </c>
      <c r="AO463" s="116" t="str">
        <f>IFERROR(FIND("R",Table1[[#This Row],[FS_Priority]]),"")</f>
        <v/>
      </c>
    </row>
    <row r="464" spans="1:41" x14ac:dyDescent="0.25">
      <c r="A464" s="202" t="s">
        <v>743</v>
      </c>
      <c r="B464" s="202" t="s">
        <v>179</v>
      </c>
      <c r="C464" s="202" t="s">
        <v>743</v>
      </c>
      <c r="D464" s="203" t="b">
        <v>0</v>
      </c>
      <c r="E464" s="202" t="s">
        <v>86</v>
      </c>
      <c r="F464" s="202" t="s">
        <v>2700</v>
      </c>
      <c r="G464" s="202" t="s">
        <v>2615</v>
      </c>
      <c r="H464" s="202" t="s">
        <v>402</v>
      </c>
      <c r="I464" s="202" t="s">
        <v>2911</v>
      </c>
      <c r="J464" s="202" t="s">
        <v>2496</v>
      </c>
      <c r="K464" s="202" t="s">
        <v>4024</v>
      </c>
      <c r="L464" s="202" t="s">
        <v>257</v>
      </c>
      <c r="M464" s="202" t="s">
        <v>2908</v>
      </c>
      <c r="N464" s="202" t="s">
        <v>179</v>
      </c>
      <c r="O464" s="202" t="s">
        <v>152</v>
      </c>
      <c r="Q464" s="202" t="s">
        <v>184</v>
      </c>
      <c r="R464" s="202" t="s">
        <v>2461</v>
      </c>
      <c r="S464" s="203" t="b">
        <v>0</v>
      </c>
      <c r="V464" s="193">
        <v>43384</v>
      </c>
      <c r="W464" s="202" t="s">
        <v>179</v>
      </c>
      <c r="X464"/>
      <c r="Z464" s="202" t="s">
        <v>179</v>
      </c>
      <c r="AC464" s="202" t="s">
        <v>3403</v>
      </c>
      <c r="AD464" s="221">
        <v>43480</v>
      </c>
      <c r="AE464" s="202" t="s">
        <v>148</v>
      </c>
      <c r="AF464" s="202" t="s">
        <v>3488</v>
      </c>
      <c r="AG464" s="202" t="s">
        <v>2508</v>
      </c>
      <c r="AH464" s="193">
        <v>43739</v>
      </c>
      <c r="AI464" s="202" t="s">
        <v>3433</v>
      </c>
      <c r="AJ464" s="115" t="str">
        <f t="shared" si="7"/>
        <v>FS</v>
      </c>
      <c r="AK464" s="115" t="b">
        <f>ISNUMBER(SEARCH("IRT",Table1[[#This Row],[Current_Status]]))</f>
        <v>0</v>
      </c>
      <c r="AL464" s="116">
        <f>YEAR(Table1[[#This Row],[Project_Initiated]])</f>
        <v>2018</v>
      </c>
      <c r="AM464" s="205">
        <v>44181</v>
      </c>
      <c r="AN464" s="53" t="str">
        <f>IF(AND(Table1[[#This Row],[Completed Date]]&gt;="07/01/2020"+0,Table1[[#This Row],[Completed Date]]&lt;="6/30/2021"+0),"FY 20-21",IF(AND(Table1[[#This Row],[Completed Date]]&gt;="07/01/2019"+0,Table1[[#This Row],[Completed Date]]&lt;="6/30/2020"+0),"FY 19-20",""))</f>
        <v>FY 19-20</v>
      </c>
      <c r="AO464" s="116" t="str">
        <f>IFERROR(FIND("R",Table1[[#This Row],[FS_Priority]]),"")</f>
        <v/>
      </c>
    </row>
    <row r="465" spans="1:41" x14ac:dyDescent="0.25">
      <c r="A465" s="202" t="s">
        <v>3212</v>
      </c>
      <c r="B465" s="202" t="s">
        <v>179</v>
      </c>
      <c r="C465" s="202" t="s">
        <v>3212</v>
      </c>
      <c r="D465" s="203" t="b">
        <v>0</v>
      </c>
      <c r="E465" s="202" t="s">
        <v>117</v>
      </c>
      <c r="F465" s="202" t="s">
        <v>3287</v>
      </c>
      <c r="G465" s="202" t="s">
        <v>179</v>
      </c>
      <c r="H465" s="202" t="s">
        <v>386</v>
      </c>
      <c r="I465" s="202" t="s">
        <v>3288</v>
      </c>
      <c r="J465" s="202" t="s">
        <v>2496</v>
      </c>
      <c r="K465" s="202" t="s">
        <v>2999</v>
      </c>
      <c r="L465" s="202" t="s">
        <v>3414</v>
      </c>
      <c r="M465" s="202" t="s">
        <v>3001</v>
      </c>
      <c r="N465" s="202" t="s">
        <v>179</v>
      </c>
      <c r="O465" s="202" t="s">
        <v>135</v>
      </c>
      <c r="Q465" s="202" t="s">
        <v>204</v>
      </c>
      <c r="R465" s="202" t="s">
        <v>179</v>
      </c>
      <c r="S465" s="203" t="b">
        <v>0</v>
      </c>
      <c r="V465" s="193">
        <v>43677</v>
      </c>
      <c r="W465" s="202" t="s">
        <v>179</v>
      </c>
      <c r="X465"/>
      <c r="Z465" s="202" t="s">
        <v>179</v>
      </c>
      <c r="AC465" s="202" t="s">
        <v>3500</v>
      </c>
      <c r="AE465" s="202" t="s">
        <v>135</v>
      </c>
      <c r="AF465" s="202" t="s">
        <v>179</v>
      </c>
      <c r="AG465" s="202" t="s">
        <v>179</v>
      </c>
      <c r="AH465" s="193">
        <v>43739</v>
      </c>
      <c r="AI465" s="202" t="s">
        <v>3370</v>
      </c>
      <c r="AJ465" s="115" t="str">
        <f t="shared" si="7"/>
        <v>FS</v>
      </c>
      <c r="AK465" s="115" t="b">
        <f>ISNUMBER(SEARCH("IRT",Table1[[#This Row],[Current_Status]]))</f>
        <v>0</v>
      </c>
      <c r="AL465" s="116">
        <f>YEAR(Table1[[#This Row],[Project_Initiated]])</f>
        <v>2019</v>
      </c>
      <c r="AM465" s="205">
        <v>44181</v>
      </c>
      <c r="AN465" s="53" t="str">
        <f>IF(AND(Table1[[#This Row],[Completed Date]]&gt;="07/01/2019"+0,Table1[[#This Row],[Completed Date]]&lt;="6/30/2020"+0),"FY 19-20",IF(AND(Table1[[#This Row],[Completed Date]]&gt;="07/01/2018"+0,Table1[[#This Row],[Completed Date]]&lt;="6/30/2019"+0),"FY 18-19",""))</f>
        <v>FY 19-20</v>
      </c>
      <c r="AO465" s="116" t="str">
        <f>IFERROR(FIND("R",Table1[[#This Row],[FS_Priority]]),"")</f>
        <v/>
      </c>
    </row>
    <row r="466" spans="1:41" x14ac:dyDescent="0.25">
      <c r="A466" s="202" t="s">
        <v>3179</v>
      </c>
      <c r="B466" s="202" t="s">
        <v>179</v>
      </c>
      <c r="C466" s="202" t="s">
        <v>3179</v>
      </c>
      <c r="D466" s="203" t="b">
        <v>0</v>
      </c>
      <c r="E466" s="202" t="s">
        <v>92</v>
      </c>
      <c r="F466" s="202" t="s">
        <v>3273</v>
      </c>
      <c r="G466" s="202" t="s">
        <v>179</v>
      </c>
      <c r="H466" s="202" t="s">
        <v>397</v>
      </c>
      <c r="I466" s="202" t="s">
        <v>3274</v>
      </c>
      <c r="J466" s="202" t="s">
        <v>2496</v>
      </c>
      <c r="K466" s="202" t="s">
        <v>2925</v>
      </c>
      <c r="L466" s="202" t="s">
        <v>2477</v>
      </c>
      <c r="M466" s="202" t="s">
        <v>2961</v>
      </c>
      <c r="N466" s="202" t="s">
        <v>179</v>
      </c>
      <c r="O466" s="202" t="s">
        <v>135</v>
      </c>
      <c r="Q466" s="202" t="s">
        <v>200</v>
      </c>
      <c r="R466" s="202" t="s">
        <v>179</v>
      </c>
      <c r="S466" s="203" t="b">
        <v>0</v>
      </c>
      <c r="V466" s="193">
        <v>43668</v>
      </c>
      <c r="W466" s="202" t="s">
        <v>179</v>
      </c>
      <c r="X466"/>
      <c r="Z466" s="202" t="s">
        <v>179</v>
      </c>
      <c r="AC466" s="202" t="s">
        <v>3500</v>
      </c>
      <c r="AE466" s="202" t="s">
        <v>135</v>
      </c>
      <c r="AF466" s="202" t="s">
        <v>179</v>
      </c>
      <c r="AG466" s="202" t="s">
        <v>179</v>
      </c>
      <c r="AH466" s="193">
        <v>43740</v>
      </c>
      <c r="AI466" s="202" t="s">
        <v>3370</v>
      </c>
      <c r="AJ466" s="115" t="str">
        <f t="shared" si="7"/>
        <v>FS</v>
      </c>
      <c r="AK466" s="115" t="b">
        <f>ISNUMBER(SEARCH("IRT",Table1[[#This Row],[Current_Status]]))</f>
        <v>0</v>
      </c>
      <c r="AL466" s="116">
        <f>YEAR(Table1[[#This Row],[Project_Initiated]])</f>
        <v>2019</v>
      </c>
      <c r="AM466" s="205">
        <v>44181</v>
      </c>
      <c r="AN466" s="53" t="str">
        <f>IF(AND(Table1[[#This Row],[Completed Date]]&gt;="07/01/2020"+0,Table1[[#This Row],[Completed Date]]&lt;="6/30/2021"+0),"FY 20-21",IF(AND(Table1[[#This Row],[Completed Date]]&gt;="07/01/2019"+0,Table1[[#This Row],[Completed Date]]&lt;="6/30/2020"+0),"FY 19-20",""))</f>
        <v>FY 19-20</v>
      </c>
      <c r="AO466" s="116" t="str">
        <f>IFERROR(FIND("R",Table1[[#This Row],[FS_Priority]]),"")</f>
        <v/>
      </c>
    </row>
    <row r="467" spans="1:41" x14ac:dyDescent="0.25">
      <c r="A467" s="202" t="s">
        <v>3595</v>
      </c>
      <c r="B467" s="202" t="s">
        <v>179</v>
      </c>
      <c r="C467" s="202" t="s">
        <v>3595</v>
      </c>
      <c r="D467" s="203" t="b">
        <v>0</v>
      </c>
      <c r="E467" s="202" t="s">
        <v>86</v>
      </c>
      <c r="F467" s="202" t="s">
        <v>3596</v>
      </c>
      <c r="G467" s="202" t="s">
        <v>179</v>
      </c>
      <c r="H467" s="202" t="s">
        <v>400</v>
      </c>
      <c r="I467" s="202" t="s">
        <v>3597</v>
      </c>
      <c r="J467" s="202" t="s">
        <v>2496</v>
      </c>
      <c r="K467" s="202" t="s">
        <v>4024</v>
      </c>
      <c r="L467" s="202" t="s">
        <v>257</v>
      </c>
      <c r="M467" s="202" t="s">
        <v>2902</v>
      </c>
      <c r="N467" s="202" t="s">
        <v>179</v>
      </c>
      <c r="O467" s="202" t="s">
        <v>135</v>
      </c>
      <c r="Q467" s="202" t="s">
        <v>3562</v>
      </c>
      <c r="R467" s="202" t="s">
        <v>179</v>
      </c>
      <c r="S467" s="203" t="b">
        <v>0</v>
      </c>
      <c r="V467" s="193">
        <v>43734</v>
      </c>
      <c r="W467" s="202" t="s">
        <v>179</v>
      </c>
      <c r="X467"/>
      <c r="Z467" s="202" t="s">
        <v>179</v>
      </c>
      <c r="AC467" s="202" t="s">
        <v>179</v>
      </c>
      <c r="AE467" s="202" t="s">
        <v>135</v>
      </c>
      <c r="AF467" s="202" t="s">
        <v>179</v>
      </c>
      <c r="AG467" s="202" t="s">
        <v>179</v>
      </c>
      <c r="AH467" s="193">
        <v>43741</v>
      </c>
      <c r="AI467" s="202" t="s">
        <v>3448</v>
      </c>
      <c r="AJ467" s="115" t="str">
        <f t="shared" si="7"/>
        <v>FS</v>
      </c>
      <c r="AK467" s="115" t="b">
        <f>ISNUMBER(SEARCH("IRT",Table1[[#This Row],[Current_Status]]))</f>
        <v>0</v>
      </c>
      <c r="AL467" s="116">
        <f>YEAR(Table1[[#This Row],[Project_Initiated]])</f>
        <v>2019</v>
      </c>
      <c r="AM467" s="205">
        <v>44181</v>
      </c>
      <c r="AN467" s="53" t="str">
        <f>IF(AND(Table1[[#This Row],[Completed Date]]&gt;="07/01/2020"+0,Table1[[#This Row],[Completed Date]]&lt;="6/30/2021"+0),"FY 20-21",IF(AND(Table1[[#This Row],[Completed Date]]&gt;="07/01/2019"+0,Table1[[#This Row],[Completed Date]]&lt;="6/30/2020"+0),"FY 19-20",""))</f>
        <v>FY 19-20</v>
      </c>
      <c r="AO467" s="116" t="str">
        <f>IFERROR(FIND("R",Table1[[#This Row],[FS_Priority]]),"")</f>
        <v/>
      </c>
    </row>
    <row r="468" spans="1:41" x14ac:dyDescent="0.25">
      <c r="A468" s="202" t="s">
        <v>3366</v>
      </c>
      <c r="B468" s="202" t="s">
        <v>179</v>
      </c>
      <c r="C468" s="202" t="s">
        <v>3366</v>
      </c>
      <c r="D468" s="203" t="b">
        <v>0</v>
      </c>
      <c r="E468" s="202" t="s">
        <v>335</v>
      </c>
      <c r="F468" s="202" t="s">
        <v>3380</v>
      </c>
      <c r="G468" s="202" t="s">
        <v>179</v>
      </c>
      <c r="H468" s="202" t="s">
        <v>388</v>
      </c>
      <c r="I468" s="202" t="s">
        <v>3381</v>
      </c>
      <c r="J468" s="202" t="s">
        <v>2496</v>
      </c>
      <c r="K468" s="202" t="s">
        <v>2973</v>
      </c>
      <c r="L468" s="202" t="s">
        <v>336</v>
      </c>
      <c r="M468" s="202" t="s">
        <v>3382</v>
      </c>
      <c r="N468" s="202" t="s">
        <v>179</v>
      </c>
      <c r="O468" s="202" t="s">
        <v>135</v>
      </c>
      <c r="Q468" s="202" t="s">
        <v>184</v>
      </c>
      <c r="R468" s="202" t="s">
        <v>179</v>
      </c>
      <c r="S468" s="203" t="b">
        <v>0</v>
      </c>
      <c r="V468" s="193">
        <v>43668</v>
      </c>
      <c r="W468" s="202" t="s">
        <v>179</v>
      </c>
      <c r="X468"/>
      <c r="Z468" s="202" t="s">
        <v>179</v>
      </c>
      <c r="AC468" s="202" t="s">
        <v>3500</v>
      </c>
      <c r="AD468" s="220"/>
      <c r="AE468" s="202" t="s">
        <v>135</v>
      </c>
      <c r="AF468" s="202" t="s">
        <v>179</v>
      </c>
      <c r="AG468" s="202" t="s">
        <v>179</v>
      </c>
      <c r="AH468" s="221">
        <v>43741</v>
      </c>
      <c r="AI468" s="202" t="s">
        <v>3370</v>
      </c>
      <c r="AJ468" s="115" t="str">
        <f t="shared" si="7"/>
        <v>FS</v>
      </c>
      <c r="AK468" s="115" t="b">
        <f>ISNUMBER(SEARCH("IRT",Table1[[#This Row],[Current_Status]]))</f>
        <v>0</v>
      </c>
      <c r="AL468" s="116">
        <f>YEAR(Table1[[#This Row],[Project_Initiated]])</f>
        <v>2019</v>
      </c>
      <c r="AM468" s="205">
        <v>44181</v>
      </c>
      <c r="AN468" s="53" t="str">
        <f>IF(AND(Table1[[#This Row],[Completed Date]]&gt;="07/01/2019"+0,Table1[[#This Row],[Completed Date]]&lt;="6/30/2020"+0),"FY 19-20",IF(AND(Table1[[#This Row],[Completed Date]]&gt;="07/01/2018"+0,Table1[[#This Row],[Completed Date]]&lt;="6/30/2019"+0),"FY 18-19",""))</f>
        <v>FY 19-20</v>
      </c>
      <c r="AO468" s="116" t="str">
        <f>IFERROR(FIND("R",Table1[[#This Row],[FS_Priority]]),"")</f>
        <v/>
      </c>
    </row>
    <row r="469" spans="1:41" x14ac:dyDescent="0.25">
      <c r="A469" s="202" t="s">
        <v>3202</v>
      </c>
      <c r="B469" s="202" t="s">
        <v>179</v>
      </c>
      <c r="C469" s="202" t="s">
        <v>3202</v>
      </c>
      <c r="D469" s="203" t="b">
        <v>0</v>
      </c>
      <c r="E469" s="202" t="s">
        <v>2570</v>
      </c>
      <c r="F469" s="202" t="s">
        <v>3249</v>
      </c>
      <c r="G469" s="202" t="s">
        <v>179</v>
      </c>
      <c r="H469" s="202" t="s">
        <v>400</v>
      </c>
      <c r="I469" s="202" t="s">
        <v>3250</v>
      </c>
      <c r="J469" s="202" t="s">
        <v>2496</v>
      </c>
      <c r="K469" s="202" t="s">
        <v>2973</v>
      </c>
      <c r="L469" s="202" t="s">
        <v>2571</v>
      </c>
      <c r="M469" s="202" t="s">
        <v>2899</v>
      </c>
      <c r="N469" s="202" t="s">
        <v>179</v>
      </c>
      <c r="O469" s="202" t="s">
        <v>135</v>
      </c>
      <c r="Q469" s="202" t="s">
        <v>184</v>
      </c>
      <c r="R469" s="202" t="s">
        <v>179</v>
      </c>
      <c r="S469" s="203" t="b">
        <v>0</v>
      </c>
      <c r="V469" s="193">
        <v>43641</v>
      </c>
      <c r="W469" s="202" t="s">
        <v>179</v>
      </c>
      <c r="X469"/>
      <c r="Z469" s="202" t="s">
        <v>179</v>
      </c>
      <c r="AC469" s="202" t="s">
        <v>3500</v>
      </c>
      <c r="AE469" s="202" t="s">
        <v>135</v>
      </c>
      <c r="AF469" s="202" t="s">
        <v>179</v>
      </c>
      <c r="AG469" s="202" t="s">
        <v>179</v>
      </c>
      <c r="AH469" s="193">
        <v>43741</v>
      </c>
      <c r="AI469" s="202" t="s">
        <v>3370</v>
      </c>
      <c r="AJ469" s="115" t="str">
        <f t="shared" si="7"/>
        <v>FS</v>
      </c>
      <c r="AK469" s="115" t="b">
        <f>ISNUMBER(SEARCH("IRT",Table1[[#This Row],[Current_Status]]))</f>
        <v>0</v>
      </c>
      <c r="AL469" s="116">
        <f>YEAR(Table1[[#This Row],[Project_Initiated]])</f>
        <v>2019</v>
      </c>
      <c r="AM469" s="205">
        <v>44181</v>
      </c>
      <c r="AN469" s="53" t="str">
        <f>IF(AND(Table1[[#This Row],[Completed Date]]&gt;="07/01/2019"+0,Table1[[#This Row],[Completed Date]]&lt;="6/30/2020"+0),"FY 19-20",IF(AND(Table1[[#This Row],[Completed Date]]&gt;="07/01/2018"+0,Table1[[#This Row],[Completed Date]]&lt;="6/30/2019"+0),"FY 18-19",""))</f>
        <v>FY 19-20</v>
      </c>
      <c r="AO469" s="116" t="str">
        <f>IFERROR(FIND("R",Table1[[#This Row],[FS_Priority]]),"")</f>
        <v/>
      </c>
    </row>
    <row r="470" spans="1:41" x14ac:dyDescent="0.25">
      <c r="A470" s="202" t="s">
        <v>3744</v>
      </c>
      <c r="B470" s="202" t="s">
        <v>179</v>
      </c>
      <c r="C470" s="202" t="s">
        <v>3744</v>
      </c>
      <c r="D470" s="203" t="b">
        <v>0</v>
      </c>
      <c r="E470" s="202" t="s">
        <v>117</v>
      </c>
      <c r="F470" s="202" t="s">
        <v>3745</v>
      </c>
      <c r="G470" s="202" t="s">
        <v>179</v>
      </c>
      <c r="H470" s="202" t="s">
        <v>386</v>
      </c>
      <c r="I470" s="202" t="s">
        <v>3746</v>
      </c>
      <c r="J470" s="202" t="s">
        <v>2496</v>
      </c>
      <c r="K470" s="202" t="s">
        <v>2999</v>
      </c>
      <c r="L470" s="202" t="s">
        <v>3414</v>
      </c>
      <c r="M470" s="202" t="s">
        <v>3001</v>
      </c>
      <c r="N470" s="202" t="s">
        <v>3747</v>
      </c>
      <c r="O470" s="202" t="s">
        <v>135</v>
      </c>
      <c r="P470" s="220"/>
      <c r="Q470" s="202" t="s">
        <v>3562</v>
      </c>
      <c r="R470" s="202" t="s">
        <v>179</v>
      </c>
      <c r="S470" s="203" t="b">
        <v>0</v>
      </c>
      <c r="T470" s="220"/>
      <c r="V470" s="193">
        <v>43738</v>
      </c>
      <c r="W470" s="202" t="s">
        <v>179</v>
      </c>
      <c r="X470"/>
      <c r="Z470" s="202" t="s">
        <v>179</v>
      </c>
      <c r="AC470" s="202" t="s">
        <v>179</v>
      </c>
      <c r="AE470" s="202" t="s">
        <v>135</v>
      </c>
      <c r="AF470" s="202" t="s">
        <v>179</v>
      </c>
      <c r="AG470" s="202" t="s">
        <v>179</v>
      </c>
      <c r="AH470" s="221">
        <v>43741</v>
      </c>
      <c r="AI470" s="202" t="s">
        <v>3448</v>
      </c>
      <c r="AJ470" s="115" t="str">
        <f t="shared" si="7"/>
        <v>FS</v>
      </c>
      <c r="AK470" s="115" t="b">
        <f>ISNUMBER(SEARCH("IRT",Table1[[#This Row],[Current_Status]]))</f>
        <v>0</v>
      </c>
      <c r="AL470" s="116">
        <f>YEAR(Table1[[#This Row],[Project_Initiated]])</f>
        <v>2019</v>
      </c>
      <c r="AM470" s="205">
        <v>44181</v>
      </c>
      <c r="AN470" s="53" t="str">
        <f>IF(AND(Table1[[#This Row],[Completed Date]]&gt;="07/01/2019"+0,Table1[[#This Row],[Completed Date]]&lt;="6/30/2020"+0),"FY 19-20",IF(AND(Table1[[#This Row],[Completed Date]]&gt;="07/01/2018"+0,Table1[[#This Row],[Completed Date]]&lt;="6/30/2019"+0),"FY 18-19",""))</f>
        <v>FY 19-20</v>
      </c>
      <c r="AO470" s="116" t="str">
        <f>IFERROR(FIND("R",Table1[[#This Row],[FS_Priority]]),"")</f>
        <v/>
      </c>
    </row>
    <row r="471" spans="1:41" x14ac:dyDescent="0.25">
      <c r="A471" s="202" t="s">
        <v>3171</v>
      </c>
      <c r="B471" s="202" t="s">
        <v>179</v>
      </c>
      <c r="C471" s="202" t="s">
        <v>3171</v>
      </c>
      <c r="D471" s="203" t="b">
        <v>0</v>
      </c>
      <c r="E471" s="202" t="s">
        <v>86</v>
      </c>
      <c r="F471" s="202" t="s">
        <v>3319</v>
      </c>
      <c r="G471" s="202" t="s">
        <v>179</v>
      </c>
      <c r="H471" s="202" t="s">
        <v>399</v>
      </c>
      <c r="I471" s="202" t="s">
        <v>112</v>
      </c>
      <c r="J471" s="202" t="s">
        <v>2496</v>
      </c>
      <c r="K471" s="202" t="s">
        <v>4024</v>
      </c>
      <c r="L471" s="202" t="s">
        <v>257</v>
      </c>
      <c r="M471" s="202" t="s">
        <v>3320</v>
      </c>
      <c r="N471" s="202" t="s">
        <v>179</v>
      </c>
      <c r="O471" s="202" t="s">
        <v>135</v>
      </c>
      <c r="Q471" s="202" t="s">
        <v>203</v>
      </c>
      <c r="R471" s="202" t="s">
        <v>179</v>
      </c>
      <c r="S471" s="203" t="b">
        <v>0</v>
      </c>
      <c r="V471" s="193">
        <v>43697</v>
      </c>
      <c r="W471" s="202" t="s">
        <v>179</v>
      </c>
      <c r="X471"/>
      <c r="Z471" s="202" t="s">
        <v>179</v>
      </c>
      <c r="AC471" s="202" t="s">
        <v>3500</v>
      </c>
      <c r="AD471" s="220"/>
      <c r="AE471" s="202" t="s">
        <v>135</v>
      </c>
      <c r="AF471" s="202" t="s">
        <v>179</v>
      </c>
      <c r="AG471" s="202" t="s">
        <v>179</v>
      </c>
      <c r="AH471" s="193">
        <v>43742</v>
      </c>
      <c r="AI471" s="202" t="s">
        <v>3370</v>
      </c>
      <c r="AJ471" s="115" t="str">
        <f t="shared" si="7"/>
        <v>FS</v>
      </c>
      <c r="AK471" s="115" t="b">
        <f>ISNUMBER(SEARCH("IRT",Table1[[#This Row],[Current_Status]]))</f>
        <v>0</v>
      </c>
      <c r="AL471" s="116">
        <f>YEAR(Table1[[#This Row],[Project_Initiated]])</f>
        <v>2019</v>
      </c>
      <c r="AM471" s="205">
        <v>44181</v>
      </c>
      <c r="AN471" s="53" t="str">
        <f>IF(AND(Table1[[#This Row],[Completed Date]]&gt;="07/01/2020"+0,Table1[[#This Row],[Completed Date]]&lt;="6/30/2021"+0),"FY 20-21",IF(AND(Table1[[#This Row],[Completed Date]]&gt;="07/01/2019"+0,Table1[[#This Row],[Completed Date]]&lt;="6/30/2020"+0),"FY 19-20",""))</f>
        <v>FY 19-20</v>
      </c>
      <c r="AO471" s="116" t="str">
        <f>IFERROR(FIND("R",Table1[[#This Row],[FS_Priority]]),"")</f>
        <v/>
      </c>
    </row>
    <row r="472" spans="1:41" x14ac:dyDescent="0.25">
      <c r="A472" s="202" t="s">
        <v>3172</v>
      </c>
      <c r="B472" s="202" t="s">
        <v>179</v>
      </c>
      <c r="C472" s="202" t="s">
        <v>3172</v>
      </c>
      <c r="D472" s="203" t="b">
        <v>0</v>
      </c>
      <c r="E472" s="202" t="s">
        <v>86</v>
      </c>
      <c r="F472" s="202" t="s">
        <v>3246</v>
      </c>
      <c r="G472" s="202" t="s">
        <v>179</v>
      </c>
      <c r="H472" s="202" t="s">
        <v>400</v>
      </c>
      <c r="I472" s="202" t="s">
        <v>3247</v>
      </c>
      <c r="J472" s="202" t="s">
        <v>2496</v>
      </c>
      <c r="K472" s="202" t="s">
        <v>4024</v>
      </c>
      <c r="L472" s="202" t="s">
        <v>257</v>
      </c>
      <c r="M472" s="202" t="s">
        <v>3248</v>
      </c>
      <c r="N472" s="202" t="s">
        <v>179</v>
      </c>
      <c r="O472" s="202" t="s">
        <v>135</v>
      </c>
      <c r="Q472" s="202" t="s">
        <v>204</v>
      </c>
      <c r="R472" s="202" t="s">
        <v>179</v>
      </c>
      <c r="S472" s="203" t="b">
        <v>0</v>
      </c>
      <c r="V472" s="193">
        <v>43635</v>
      </c>
      <c r="W472" s="202" t="s">
        <v>179</v>
      </c>
      <c r="X472"/>
      <c r="Z472" s="202" t="s">
        <v>179</v>
      </c>
      <c r="AC472" s="202" t="s">
        <v>3500</v>
      </c>
      <c r="AE472" s="202" t="s">
        <v>135</v>
      </c>
      <c r="AF472" s="202" t="s">
        <v>179</v>
      </c>
      <c r="AG472" s="202" t="s">
        <v>179</v>
      </c>
      <c r="AH472" s="193">
        <v>43742</v>
      </c>
      <c r="AI472" s="202" t="s">
        <v>3370</v>
      </c>
      <c r="AJ472" s="115" t="str">
        <f t="shared" si="7"/>
        <v>FS</v>
      </c>
      <c r="AK472" s="115" t="b">
        <f>ISNUMBER(SEARCH("IRT",Table1[[#This Row],[Current_Status]]))</f>
        <v>0</v>
      </c>
      <c r="AL472" s="116">
        <f>YEAR(Table1[[#This Row],[Project_Initiated]])</f>
        <v>2019</v>
      </c>
      <c r="AM472" s="205">
        <v>44181</v>
      </c>
      <c r="AN472" s="53" t="str">
        <f>IF(AND(Table1[[#This Row],[Completed Date]]&gt;="07/01/2020"+0,Table1[[#This Row],[Completed Date]]&lt;="6/30/2021"+0),"FY 20-21",IF(AND(Table1[[#This Row],[Completed Date]]&gt;="07/01/2019"+0,Table1[[#This Row],[Completed Date]]&lt;="6/30/2020"+0),"FY 19-20",""))</f>
        <v>FY 19-20</v>
      </c>
      <c r="AO472" s="116" t="str">
        <f>IFERROR(FIND("R",Table1[[#This Row],[FS_Priority]]),"")</f>
        <v/>
      </c>
    </row>
    <row r="473" spans="1:41" x14ac:dyDescent="0.25">
      <c r="A473" s="202" t="s">
        <v>3196</v>
      </c>
      <c r="B473" s="202" t="s">
        <v>179</v>
      </c>
      <c r="C473" s="202" t="s">
        <v>3196</v>
      </c>
      <c r="D473" s="203" t="b">
        <v>0</v>
      </c>
      <c r="E473" s="202" t="s">
        <v>3385</v>
      </c>
      <c r="F473" s="202" t="s">
        <v>3257</v>
      </c>
      <c r="G473" s="202" t="s">
        <v>179</v>
      </c>
      <c r="H473" s="202" t="s">
        <v>1140</v>
      </c>
      <c r="I473" s="202" t="s">
        <v>3258</v>
      </c>
      <c r="J473" s="202" t="s">
        <v>2496</v>
      </c>
      <c r="K473" s="202" t="s">
        <v>2847</v>
      </c>
      <c r="L473" s="202" t="s">
        <v>2477</v>
      </c>
      <c r="M473" s="202" t="s">
        <v>3259</v>
      </c>
      <c r="N473" s="202" t="s">
        <v>179</v>
      </c>
      <c r="O473" s="202" t="s">
        <v>135</v>
      </c>
      <c r="Q473" s="202" t="s">
        <v>184</v>
      </c>
      <c r="R473" s="202" t="s">
        <v>179</v>
      </c>
      <c r="S473" s="203" t="b">
        <v>0</v>
      </c>
      <c r="V473" s="193">
        <v>43654</v>
      </c>
      <c r="W473" s="202" t="s">
        <v>179</v>
      </c>
      <c r="X473"/>
      <c r="Z473" s="202" t="s">
        <v>179</v>
      </c>
      <c r="AC473" s="202" t="s">
        <v>3500</v>
      </c>
      <c r="AE473" s="202" t="s">
        <v>135</v>
      </c>
      <c r="AF473" s="202" t="s">
        <v>179</v>
      </c>
      <c r="AG473" s="202" t="s">
        <v>179</v>
      </c>
      <c r="AH473" s="193">
        <v>43745</v>
      </c>
      <c r="AI473" s="202" t="s">
        <v>3370</v>
      </c>
      <c r="AJ473" s="115" t="str">
        <f t="shared" si="7"/>
        <v>FS</v>
      </c>
      <c r="AK473" s="115" t="b">
        <f>ISNUMBER(SEARCH("IRT",Table1[[#This Row],[Current_Status]]))</f>
        <v>0</v>
      </c>
      <c r="AL473" s="116">
        <f>YEAR(Table1[[#This Row],[Project_Initiated]])</f>
        <v>2019</v>
      </c>
      <c r="AM473" s="205">
        <v>44181</v>
      </c>
      <c r="AN473" s="53" t="str">
        <f>IF(AND(Table1[[#This Row],[Completed Date]]&gt;="07/01/2020"+0,Table1[[#This Row],[Completed Date]]&lt;="6/30/2021"+0),"FY 20-21",IF(AND(Table1[[#This Row],[Completed Date]]&gt;="07/01/2019"+0,Table1[[#This Row],[Completed Date]]&lt;="6/30/2020"+0),"FY 19-20",""))</f>
        <v>FY 19-20</v>
      </c>
      <c r="AO473" s="116" t="str">
        <f>IFERROR(FIND("R",Table1[[#This Row],[FS_Priority]]),"")</f>
        <v/>
      </c>
    </row>
    <row r="474" spans="1:41" x14ac:dyDescent="0.25">
      <c r="A474" s="202" t="s">
        <v>3166</v>
      </c>
      <c r="B474" s="202" t="s">
        <v>179</v>
      </c>
      <c r="C474" s="202" t="s">
        <v>3166</v>
      </c>
      <c r="D474" s="203" t="b">
        <v>0</v>
      </c>
      <c r="E474" s="202" t="s">
        <v>86</v>
      </c>
      <c r="F474" s="202" t="s">
        <v>3235</v>
      </c>
      <c r="G474" s="202" t="s">
        <v>179</v>
      </c>
      <c r="H474" s="202" t="s">
        <v>387</v>
      </c>
      <c r="I474" s="202" t="s">
        <v>3236</v>
      </c>
      <c r="J474" s="202" t="s">
        <v>2496</v>
      </c>
      <c r="K474" s="202" t="s">
        <v>4024</v>
      </c>
      <c r="L474" s="202" t="s">
        <v>257</v>
      </c>
      <c r="M474" s="202" t="s">
        <v>3039</v>
      </c>
      <c r="N474" s="202" t="s">
        <v>179</v>
      </c>
      <c r="O474" s="202" t="s">
        <v>135</v>
      </c>
      <c r="Q474" s="202" t="s">
        <v>184</v>
      </c>
      <c r="R474" s="202" t="s">
        <v>179</v>
      </c>
      <c r="S474" s="203" t="b">
        <v>0</v>
      </c>
      <c r="V474" s="193">
        <v>43628</v>
      </c>
      <c r="W474" s="202" t="s">
        <v>179</v>
      </c>
      <c r="X474"/>
      <c r="Z474" s="202" t="s">
        <v>179</v>
      </c>
      <c r="AC474" s="202" t="s">
        <v>3500</v>
      </c>
      <c r="AE474" s="202" t="s">
        <v>135</v>
      </c>
      <c r="AF474" s="202" t="s">
        <v>179</v>
      </c>
      <c r="AG474" s="202" t="s">
        <v>179</v>
      </c>
      <c r="AH474" s="221">
        <v>43746</v>
      </c>
      <c r="AI474" s="202" t="s">
        <v>3370</v>
      </c>
      <c r="AJ474" s="115" t="str">
        <f t="shared" si="7"/>
        <v>FS</v>
      </c>
      <c r="AK474" s="115" t="b">
        <f>ISNUMBER(SEARCH("IRT",Table1[[#This Row],[Current_Status]]))</f>
        <v>0</v>
      </c>
      <c r="AL474" s="116">
        <f>YEAR(Table1[[#This Row],[Project_Initiated]])</f>
        <v>2019</v>
      </c>
      <c r="AM474" s="205">
        <v>44181</v>
      </c>
      <c r="AN474" s="53" t="str">
        <f>IF(AND(Table1[[#This Row],[Completed Date]]&gt;="07/01/2020"+0,Table1[[#This Row],[Completed Date]]&lt;="6/30/2021"+0),"FY 20-21",IF(AND(Table1[[#This Row],[Completed Date]]&gt;="07/01/2019"+0,Table1[[#This Row],[Completed Date]]&lt;="6/30/2020"+0),"FY 19-20",""))</f>
        <v>FY 19-20</v>
      </c>
      <c r="AO474" s="116" t="str">
        <f>IFERROR(FIND("R",Table1[[#This Row],[FS_Priority]]),"")</f>
        <v/>
      </c>
    </row>
    <row r="475" spans="1:41" x14ac:dyDescent="0.25">
      <c r="A475" s="202" t="s">
        <v>3587</v>
      </c>
      <c r="B475" s="202" t="s">
        <v>179</v>
      </c>
      <c r="C475" s="202" t="s">
        <v>3587</v>
      </c>
      <c r="D475" s="203" t="b">
        <v>0</v>
      </c>
      <c r="E475" s="202" t="s">
        <v>86</v>
      </c>
      <c r="F475" s="202" t="s">
        <v>3588</v>
      </c>
      <c r="G475" s="202" t="s">
        <v>179</v>
      </c>
      <c r="H475" s="202" t="s">
        <v>400</v>
      </c>
      <c r="I475" s="202" t="s">
        <v>3589</v>
      </c>
      <c r="J475" s="202" t="s">
        <v>2496</v>
      </c>
      <c r="K475" s="202" t="s">
        <v>4024</v>
      </c>
      <c r="L475" s="202" t="s">
        <v>257</v>
      </c>
      <c r="M475" s="202" t="s">
        <v>2902</v>
      </c>
      <c r="N475" s="202" t="s">
        <v>179</v>
      </c>
      <c r="O475" s="202" t="s">
        <v>135</v>
      </c>
      <c r="Q475" s="202" t="s">
        <v>3562</v>
      </c>
      <c r="R475" s="202" t="s">
        <v>179</v>
      </c>
      <c r="S475" s="203" t="b">
        <v>0</v>
      </c>
      <c r="V475" s="193">
        <v>43733</v>
      </c>
      <c r="W475" s="202" t="s">
        <v>179</v>
      </c>
      <c r="X475"/>
      <c r="Z475" s="202" t="s">
        <v>179</v>
      </c>
      <c r="AC475" s="202" t="s">
        <v>179</v>
      </c>
      <c r="AD475" s="201"/>
      <c r="AE475" s="202" t="s">
        <v>135</v>
      </c>
      <c r="AF475" s="202" t="s">
        <v>179</v>
      </c>
      <c r="AG475" s="202" t="s">
        <v>179</v>
      </c>
      <c r="AH475" s="193">
        <v>43747</v>
      </c>
      <c r="AI475" s="202" t="s">
        <v>3448</v>
      </c>
      <c r="AJ475" s="115" t="str">
        <f t="shared" si="7"/>
        <v>FS</v>
      </c>
      <c r="AK475" s="115" t="b">
        <f>ISNUMBER(SEARCH("IRT",Table1[[#This Row],[Current_Status]]))</f>
        <v>0</v>
      </c>
      <c r="AL475" s="116">
        <f>YEAR(Table1[[#This Row],[Project_Initiated]])</f>
        <v>2019</v>
      </c>
      <c r="AM475" s="205">
        <v>44181</v>
      </c>
      <c r="AN475" s="53" t="str">
        <f>IF(AND(Table1[[#This Row],[Completed Date]]&gt;="07/01/2020"+0,Table1[[#This Row],[Completed Date]]&lt;="6/30/2021"+0),"FY 20-21",IF(AND(Table1[[#This Row],[Completed Date]]&gt;="07/01/2019"+0,Table1[[#This Row],[Completed Date]]&lt;="6/30/2020"+0),"FY 19-20",""))</f>
        <v>FY 19-20</v>
      </c>
      <c r="AO475" s="116" t="str">
        <f>IFERROR(FIND("R",Table1[[#This Row],[FS_Priority]]),"")</f>
        <v/>
      </c>
    </row>
    <row r="476" spans="1:41" x14ac:dyDescent="0.25">
      <c r="A476" s="202" t="s">
        <v>3590</v>
      </c>
      <c r="B476" s="202" t="s">
        <v>179</v>
      </c>
      <c r="C476" s="202" t="s">
        <v>3590</v>
      </c>
      <c r="D476" s="203" t="b">
        <v>0</v>
      </c>
      <c r="E476" s="202" t="s">
        <v>86</v>
      </c>
      <c r="F476" s="202" t="s">
        <v>3591</v>
      </c>
      <c r="G476" s="202" t="s">
        <v>179</v>
      </c>
      <c r="H476" s="202" t="s">
        <v>400</v>
      </c>
      <c r="I476" s="202" t="s">
        <v>2920</v>
      </c>
      <c r="J476" s="202" t="s">
        <v>2496</v>
      </c>
      <c r="K476" s="202" t="s">
        <v>4024</v>
      </c>
      <c r="L476" s="202" t="s">
        <v>257</v>
      </c>
      <c r="M476" s="202" t="s">
        <v>2902</v>
      </c>
      <c r="N476" s="202" t="s">
        <v>179</v>
      </c>
      <c r="O476" s="202" t="s">
        <v>135</v>
      </c>
      <c r="Q476" s="202" t="s">
        <v>3562</v>
      </c>
      <c r="R476" s="202" t="s">
        <v>179</v>
      </c>
      <c r="S476" s="203" t="b">
        <v>0</v>
      </c>
      <c r="V476" s="193">
        <v>43734</v>
      </c>
      <c r="W476" s="202" t="s">
        <v>179</v>
      </c>
      <c r="X476"/>
      <c r="Z476" s="202" t="s">
        <v>179</v>
      </c>
      <c r="AC476" s="202" t="s">
        <v>179</v>
      </c>
      <c r="AE476" s="202" t="s">
        <v>135</v>
      </c>
      <c r="AF476" s="202" t="s">
        <v>179</v>
      </c>
      <c r="AG476" s="202" t="s">
        <v>179</v>
      </c>
      <c r="AH476" s="193">
        <v>43748</v>
      </c>
      <c r="AI476" s="202" t="s">
        <v>3448</v>
      </c>
      <c r="AJ476" s="115" t="str">
        <f t="shared" si="7"/>
        <v>FS</v>
      </c>
      <c r="AK476" s="115" t="b">
        <f>ISNUMBER(SEARCH("IRT",Table1[[#This Row],[Current_Status]]))</f>
        <v>0</v>
      </c>
      <c r="AL476" s="116">
        <f>YEAR(Table1[[#This Row],[Project_Initiated]])</f>
        <v>2019</v>
      </c>
      <c r="AM476" s="205">
        <v>44181</v>
      </c>
      <c r="AN476" s="53" t="str">
        <f>IF(AND(Table1[[#This Row],[Completed Date]]&gt;="07/01/2020"+0,Table1[[#This Row],[Completed Date]]&lt;="6/30/2021"+0),"FY 20-21",IF(AND(Table1[[#This Row],[Completed Date]]&gt;="07/01/2019"+0,Table1[[#This Row],[Completed Date]]&lt;="6/30/2020"+0),"FY 19-20",""))</f>
        <v>FY 19-20</v>
      </c>
      <c r="AO476" s="116" t="str">
        <f>IFERROR(FIND("R",Table1[[#This Row],[FS_Priority]]),"")</f>
        <v/>
      </c>
    </row>
    <row r="477" spans="1:41" x14ac:dyDescent="0.25">
      <c r="A477" s="202" t="s">
        <v>3715</v>
      </c>
      <c r="B477" s="202" t="s">
        <v>179</v>
      </c>
      <c r="C477" s="202" t="s">
        <v>3715</v>
      </c>
      <c r="D477" s="203" t="b">
        <v>0</v>
      </c>
      <c r="E477" s="202" t="s">
        <v>3385</v>
      </c>
      <c r="F477" s="202" t="s">
        <v>3716</v>
      </c>
      <c r="G477" s="202" t="s">
        <v>179</v>
      </c>
      <c r="H477" s="202" t="s">
        <v>4300</v>
      </c>
      <c r="I477" s="202" t="s">
        <v>179</v>
      </c>
      <c r="J477" s="202" t="s">
        <v>2496</v>
      </c>
      <c r="K477" s="202" t="s">
        <v>2847</v>
      </c>
      <c r="L477" s="202" t="s">
        <v>2477</v>
      </c>
      <c r="M477" s="202" t="s">
        <v>2893</v>
      </c>
      <c r="N477" s="202" t="s">
        <v>179</v>
      </c>
      <c r="O477" s="202" t="s">
        <v>135</v>
      </c>
      <c r="Q477" s="202" t="s">
        <v>3562</v>
      </c>
      <c r="R477" s="202" t="s">
        <v>179</v>
      </c>
      <c r="S477" s="203" t="b">
        <v>0</v>
      </c>
      <c r="V477" s="193">
        <v>43741</v>
      </c>
      <c r="W477" s="202" t="s">
        <v>179</v>
      </c>
      <c r="X477"/>
      <c r="Z477" s="202" t="s">
        <v>179</v>
      </c>
      <c r="AC477" s="202" t="s">
        <v>179</v>
      </c>
      <c r="AD477" s="201"/>
      <c r="AE477" s="202" t="s">
        <v>135</v>
      </c>
      <c r="AF477" s="202" t="s">
        <v>179</v>
      </c>
      <c r="AG477" s="202" t="s">
        <v>179</v>
      </c>
      <c r="AH477" s="193">
        <v>43748</v>
      </c>
      <c r="AI477" s="202" t="s">
        <v>3448</v>
      </c>
      <c r="AJ477" s="115" t="str">
        <f t="shared" si="7"/>
        <v>FS</v>
      </c>
      <c r="AK477" s="115" t="b">
        <f>ISNUMBER(SEARCH("IRT",Table1[[#This Row],[Current_Status]]))</f>
        <v>0</v>
      </c>
      <c r="AL477" s="116">
        <f>YEAR(Table1[[#This Row],[Project_Initiated]])</f>
        <v>2019</v>
      </c>
      <c r="AM477" s="205">
        <v>44181</v>
      </c>
      <c r="AN477" s="53" t="str">
        <f>IF(AND(Table1[[#This Row],[Completed Date]]&gt;="07/01/2020"+0,Table1[[#This Row],[Completed Date]]&lt;="6/30/2021"+0),"FY 20-21",IF(AND(Table1[[#This Row],[Completed Date]]&gt;="07/01/2019"+0,Table1[[#This Row],[Completed Date]]&lt;="6/30/2020"+0),"FY 19-20",""))</f>
        <v>FY 19-20</v>
      </c>
      <c r="AO477" s="116" t="str">
        <f>IFERROR(FIND("R",Table1[[#This Row],[FS_Priority]]),"")</f>
        <v/>
      </c>
    </row>
    <row r="478" spans="1:41" x14ac:dyDescent="0.25">
      <c r="A478" s="202" t="s">
        <v>3210</v>
      </c>
      <c r="B478" s="202" t="s">
        <v>179</v>
      </c>
      <c r="C478" s="202" t="s">
        <v>3210</v>
      </c>
      <c r="D478" s="203" t="b">
        <v>0</v>
      </c>
      <c r="E478" s="202" t="s">
        <v>117</v>
      </c>
      <c r="F478" s="202" t="s">
        <v>3237</v>
      </c>
      <c r="G478" s="202" t="s">
        <v>3465</v>
      </c>
      <c r="H478" s="202" t="s">
        <v>424</v>
      </c>
      <c r="I478" s="202" t="s">
        <v>3238</v>
      </c>
      <c r="J478" s="202" t="s">
        <v>2496</v>
      </c>
      <c r="K478" s="202" t="s">
        <v>2999</v>
      </c>
      <c r="L478" s="202" t="s">
        <v>3414</v>
      </c>
      <c r="M478" s="202" t="s">
        <v>3001</v>
      </c>
      <c r="N478" s="202" t="s">
        <v>179</v>
      </c>
      <c r="O478" s="202" t="s">
        <v>135</v>
      </c>
      <c r="Q478" s="202" t="s">
        <v>203</v>
      </c>
      <c r="R478" s="202" t="s">
        <v>179</v>
      </c>
      <c r="S478" s="203" t="b">
        <v>0</v>
      </c>
      <c r="V478" s="193">
        <v>43633</v>
      </c>
      <c r="W478" s="202" t="s">
        <v>179</v>
      </c>
      <c r="X478"/>
      <c r="Z478" s="202" t="s">
        <v>179</v>
      </c>
      <c r="AC478" s="202" t="s">
        <v>3500</v>
      </c>
      <c r="AE478" s="202" t="s">
        <v>135</v>
      </c>
      <c r="AF478" s="202" t="s">
        <v>179</v>
      </c>
      <c r="AG478" s="202" t="s">
        <v>179</v>
      </c>
      <c r="AH478" s="221">
        <v>43749</v>
      </c>
      <c r="AI478" s="202" t="s">
        <v>3370</v>
      </c>
      <c r="AJ478" s="115" t="str">
        <f t="shared" si="7"/>
        <v>FS</v>
      </c>
      <c r="AK478" s="115" t="b">
        <f>ISNUMBER(SEARCH("IRT",Table1[[#This Row],[Current_Status]]))</f>
        <v>0</v>
      </c>
      <c r="AL478" s="116">
        <f>YEAR(Table1[[#This Row],[Project_Initiated]])</f>
        <v>2019</v>
      </c>
      <c r="AM478" s="205">
        <v>44181</v>
      </c>
      <c r="AN478" s="53" t="str">
        <f>IF(AND(Table1[[#This Row],[Completed Date]]&gt;="07/01/2020"+0,Table1[[#This Row],[Completed Date]]&lt;="6/30/2021"+0),"FY 20-21",IF(AND(Table1[[#This Row],[Completed Date]]&gt;="07/01/2019"+0,Table1[[#This Row],[Completed Date]]&lt;="6/30/2020"+0),"FY 19-20",""))</f>
        <v>FY 19-20</v>
      </c>
      <c r="AO478" s="116" t="str">
        <f>IFERROR(FIND("R",Table1[[#This Row],[FS_Priority]]),"")</f>
        <v/>
      </c>
    </row>
    <row r="479" spans="1:41" x14ac:dyDescent="0.25">
      <c r="A479" s="202" t="s">
        <v>3731</v>
      </c>
      <c r="B479" s="202" t="s">
        <v>179</v>
      </c>
      <c r="C479" s="202" t="s">
        <v>3731</v>
      </c>
      <c r="D479" s="203" t="b">
        <v>0</v>
      </c>
      <c r="E479" s="202" t="s">
        <v>2570</v>
      </c>
      <c r="F479" s="202" t="s">
        <v>3732</v>
      </c>
      <c r="G479" s="202" t="s">
        <v>179</v>
      </c>
      <c r="H479" s="202" t="s">
        <v>42</v>
      </c>
      <c r="I479" s="202" t="s">
        <v>3733</v>
      </c>
      <c r="J479" s="202" t="s">
        <v>2502</v>
      </c>
      <c r="K479" s="202" t="s">
        <v>2973</v>
      </c>
      <c r="L479" s="202" t="s">
        <v>2571</v>
      </c>
      <c r="M479" s="202" t="s">
        <v>3734</v>
      </c>
      <c r="N479" s="202" t="s">
        <v>179</v>
      </c>
      <c r="O479" s="202" t="s">
        <v>135</v>
      </c>
      <c r="P479" s="220"/>
      <c r="Q479" s="202" t="s">
        <v>3562</v>
      </c>
      <c r="R479" s="202" t="s">
        <v>179</v>
      </c>
      <c r="S479" s="203" t="b">
        <v>0</v>
      </c>
      <c r="T479" s="220"/>
      <c r="V479" s="193">
        <v>43745</v>
      </c>
      <c r="W479" s="202" t="s">
        <v>179</v>
      </c>
      <c r="X479" s="220"/>
      <c r="Y479" s="220"/>
      <c r="Z479" s="202" t="s">
        <v>179</v>
      </c>
      <c r="AC479" s="202" t="s">
        <v>179</v>
      </c>
      <c r="AE479" s="202" t="s">
        <v>135</v>
      </c>
      <c r="AF479" s="202" t="s">
        <v>179</v>
      </c>
      <c r="AG479" s="202" t="s">
        <v>179</v>
      </c>
      <c r="AH479" s="193">
        <v>43752</v>
      </c>
      <c r="AI479" s="202" t="s">
        <v>3448</v>
      </c>
      <c r="AJ479" s="115" t="str">
        <f t="shared" si="7"/>
        <v>FS</v>
      </c>
      <c r="AK479" s="115" t="b">
        <f>ISNUMBER(SEARCH("IRT",Table1[[#This Row],[Current_Status]]))</f>
        <v>0</v>
      </c>
      <c r="AL479" s="116">
        <f>YEAR(Table1[[#This Row],[Project_Initiated]])</f>
        <v>2019</v>
      </c>
      <c r="AM479" s="205">
        <v>44181</v>
      </c>
      <c r="AN479" s="53" t="str">
        <f>IF(AND(Table1[[#This Row],[Completed Date]]&gt;="07/01/2020"+0,Table1[[#This Row],[Completed Date]]&lt;="6/30/2021"+0),"FY 20-21",IF(AND(Table1[[#This Row],[Completed Date]]&gt;="07/01/2019"+0,Table1[[#This Row],[Completed Date]]&lt;="6/30/2020"+0),"FY 19-20",""))</f>
        <v>FY 19-20</v>
      </c>
      <c r="AO479" s="116" t="str">
        <f>IFERROR(FIND("R",Table1[[#This Row],[FS_Priority]]),"")</f>
        <v/>
      </c>
    </row>
    <row r="480" spans="1:41" x14ac:dyDescent="0.25">
      <c r="A480" s="202" t="s">
        <v>3592</v>
      </c>
      <c r="B480" s="202" t="s">
        <v>179</v>
      </c>
      <c r="C480" s="202" t="s">
        <v>3592</v>
      </c>
      <c r="D480" s="203" t="b">
        <v>0</v>
      </c>
      <c r="E480" s="202" t="s">
        <v>86</v>
      </c>
      <c r="F480" s="202" t="s">
        <v>3593</v>
      </c>
      <c r="G480" s="202" t="s">
        <v>179</v>
      </c>
      <c r="H480" s="202" t="s">
        <v>400</v>
      </c>
      <c r="I480" s="202" t="s">
        <v>3594</v>
      </c>
      <c r="J480" s="202" t="s">
        <v>2496</v>
      </c>
      <c r="K480" s="202" t="s">
        <v>4024</v>
      </c>
      <c r="L480" s="202" t="s">
        <v>257</v>
      </c>
      <c r="M480" s="202" t="s">
        <v>2902</v>
      </c>
      <c r="N480" s="202" t="s">
        <v>179</v>
      </c>
      <c r="O480" s="202" t="s">
        <v>135</v>
      </c>
      <c r="Q480" s="202" t="s">
        <v>3562</v>
      </c>
      <c r="R480" s="202" t="s">
        <v>179</v>
      </c>
      <c r="S480" s="203" t="b">
        <v>0</v>
      </c>
      <c r="V480" s="193">
        <v>43734</v>
      </c>
      <c r="W480" s="202" t="s">
        <v>179</v>
      </c>
      <c r="X480"/>
      <c r="Z480" s="202" t="s">
        <v>179</v>
      </c>
      <c r="AC480" s="202" t="s">
        <v>179</v>
      </c>
      <c r="AD480" s="201"/>
      <c r="AE480" s="202" t="s">
        <v>135</v>
      </c>
      <c r="AF480" s="202" t="s">
        <v>179</v>
      </c>
      <c r="AG480" s="202" t="s">
        <v>179</v>
      </c>
      <c r="AH480" s="193">
        <v>43752</v>
      </c>
      <c r="AI480" s="202" t="s">
        <v>3448</v>
      </c>
      <c r="AJ480" s="115" t="str">
        <f t="shared" si="7"/>
        <v>FS</v>
      </c>
      <c r="AK480" s="115" t="b">
        <f>ISNUMBER(SEARCH("IRT",Table1[[#This Row],[Current_Status]]))</f>
        <v>0</v>
      </c>
      <c r="AL480" s="116">
        <f>YEAR(Table1[[#This Row],[Project_Initiated]])</f>
        <v>2019</v>
      </c>
      <c r="AM480" s="205">
        <v>44181</v>
      </c>
      <c r="AN480" s="53" t="str">
        <f>IF(AND(Table1[[#This Row],[Completed Date]]&gt;="07/01/2020"+0,Table1[[#This Row],[Completed Date]]&lt;="6/30/2021"+0),"FY 20-21",IF(AND(Table1[[#This Row],[Completed Date]]&gt;="07/01/2019"+0,Table1[[#This Row],[Completed Date]]&lt;="6/30/2020"+0),"FY 19-20",""))</f>
        <v>FY 19-20</v>
      </c>
      <c r="AO480" s="116" t="str">
        <f>IFERROR(FIND("R",Table1[[#This Row],[FS_Priority]]),"")</f>
        <v/>
      </c>
    </row>
    <row r="481" spans="1:41" x14ac:dyDescent="0.25">
      <c r="A481" s="202" t="s">
        <v>2777</v>
      </c>
      <c r="B481" s="202" t="s">
        <v>179</v>
      </c>
      <c r="C481" s="202" t="s">
        <v>2777</v>
      </c>
      <c r="D481" s="203" t="b">
        <v>0</v>
      </c>
      <c r="E481" s="202" t="s">
        <v>2570</v>
      </c>
      <c r="F481" s="202" t="s">
        <v>2784</v>
      </c>
      <c r="G481" s="202" t="s">
        <v>179</v>
      </c>
      <c r="H481" s="202" t="s">
        <v>42</v>
      </c>
      <c r="I481" s="202" t="s">
        <v>3078</v>
      </c>
      <c r="J481" s="202" t="s">
        <v>2496</v>
      </c>
      <c r="K481" s="202" t="s">
        <v>2973</v>
      </c>
      <c r="L481" s="202" t="s">
        <v>2571</v>
      </c>
      <c r="M481" s="202" t="s">
        <v>3079</v>
      </c>
      <c r="N481" s="202" t="s">
        <v>3080</v>
      </c>
      <c r="O481" s="202" t="s">
        <v>135</v>
      </c>
      <c r="Q481" s="202" t="s">
        <v>184</v>
      </c>
      <c r="R481" s="202" t="s">
        <v>179</v>
      </c>
      <c r="S481" s="203" t="b">
        <v>0</v>
      </c>
      <c r="V481" s="193">
        <v>43494</v>
      </c>
      <c r="W481" s="202" t="s">
        <v>179</v>
      </c>
      <c r="X481"/>
      <c r="Z481" s="202" t="s">
        <v>179</v>
      </c>
      <c r="AC481" s="202" t="s">
        <v>3500</v>
      </c>
      <c r="AD481" s="220"/>
      <c r="AE481" s="202" t="s">
        <v>135</v>
      </c>
      <c r="AF481" s="202" t="s">
        <v>179</v>
      </c>
      <c r="AG481" s="202" t="s">
        <v>179</v>
      </c>
      <c r="AH481" s="193">
        <v>43766</v>
      </c>
      <c r="AI481" s="202" t="s">
        <v>3433</v>
      </c>
      <c r="AJ481" s="115" t="str">
        <f t="shared" si="7"/>
        <v>FS</v>
      </c>
      <c r="AK481" s="115" t="b">
        <f>ISNUMBER(SEARCH("IRT",Table1[[#This Row],[Current_Status]]))</f>
        <v>0</v>
      </c>
      <c r="AL481" s="116">
        <f>YEAR(Table1[[#This Row],[Project_Initiated]])</f>
        <v>2019</v>
      </c>
      <c r="AM481" s="205">
        <v>44181</v>
      </c>
      <c r="AN481" s="53" t="str">
        <f>IF(AND(Table1[[#This Row],[Completed Date]]&gt;="07/01/2020"+0,Table1[[#This Row],[Completed Date]]&lt;="6/30/2021"+0),"FY 20-21",IF(AND(Table1[[#This Row],[Completed Date]]&gt;="07/01/2019"+0,Table1[[#This Row],[Completed Date]]&lt;="6/30/2020"+0),"FY 19-20",""))</f>
        <v>FY 19-20</v>
      </c>
      <c r="AO481" s="116" t="str">
        <f>IFERROR(FIND("R",Table1[[#This Row],[FS_Priority]]),"")</f>
        <v/>
      </c>
    </row>
    <row r="482" spans="1:41" x14ac:dyDescent="0.25">
      <c r="A482" s="202" t="s">
        <v>2813</v>
      </c>
      <c r="B482" s="202" t="s">
        <v>179</v>
      </c>
      <c r="C482" s="202" t="s">
        <v>2813</v>
      </c>
      <c r="D482" s="203" t="b">
        <v>0</v>
      </c>
      <c r="E482" s="202" t="s">
        <v>92</v>
      </c>
      <c r="F482" s="202" t="s">
        <v>3099</v>
      </c>
      <c r="G482" s="202" t="s">
        <v>3129</v>
      </c>
      <c r="H482" s="202" t="s">
        <v>1094</v>
      </c>
      <c r="I482" s="202" t="s">
        <v>249</v>
      </c>
      <c r="J482" s="202" t="s">
        <v>2503</v>
      </c>
      <c r="K482" s="202" t="s">
        <v>2925</v>
      </c>
      <c r="L482" s="202" t="s">
        <v>2477</v>
      </c>
      <c r="M482" s="202" t="s">
        <v>2929</v>
      </c>
      <c r="N482" s="202" t="s">
        <v>179</v>
      </c>
      <c r="O482" s="202" t="s">
        <v>152</v>
      </c>
      <c r="Q482" s="202" t="s">
        <v>2814</v>
      </c>
      <c r="R482" s="202" t="s">
        <v>179</v>
      </c>
      <c r="S482" s="203" t="b">
        <v>0</v>
      </c>
      <c r="V482" s="193">
        <v>43558</v>
      </c>
      <c r="W482" s="202" t="s">
        <v>179</v>
      </c>
      <c r="X482"/>
      <c r="Z482" s="202" t="s">
        <v>179</v>
      </c>
      <c r="AC482" s="202" t="s">
        <v>3469</v>
      </c>
      <c r="AD482" s="220"/>
      <c r="AE482" s="202" t="s">
        <v>432</v>
      </c>
      <c r="AF482" s="202" t="s">
        <v>3511</v>
      </c>
      <c r="AG482" s="202" t="s">
        <v>179</v>
      </c>
      <c r="AH482" s="193">
        <v>43768</v>
      </c>
      <c r="AI482" s="202" t="s">
        <v>3433</v>
      </c>
      <c r="AJ482" s="115" t="str">
        <f t="shared" si="7"/>
        <v>FS</v>
      </c>
      <c r="AK482" s="115" t="b">
        <f>ISNUMBER(SEARCH("IRT",Table1[[#This Row],[Current_Status]]))</f>
        <v>0</v>
      </c>
      <c r="AL482" s="116">
        <f>YEAR(Table1[[#This Row],[Project_Initiated]])</f>
        <v>2019</v>
      </c>
      <c r="AM482" s="205">
        <v>44181</v>
      </c>
      <c r="AN482" s="53" t="str">
        <f>IF(AND(Table1[[#This Row],[Completed Date]]&gt;="07/01/2020"+0,Table1[[#This Row],[Completed Date]]&lt;="6/30/2021"+0),"FY 20-21",IF(AND(Table1[[#This Row],[Completed Date]]&gt;="07/01/2019"+0,Table1[[#This Row],[Completed Date]]&lt;="6/30/2020"+0),"FY 19-20",""))</f>
        <v>FY 19-20</v>
      </c>
      <c r="AO482" s="116">
        <f>IFERROR(FIND("R",Table1[[#This Row],[FS_Priority]]),"")</f>
        <v>1</v>
      </c>
    </row>
    <row r="483" spans="1:41" x14ac:dyDescent="0.25">
      <c r="A483" s="202" t="s">
        <v>365</v>
      </c>
      <c r="B483" s="202" t="s">
        <v>179</v>
      </c>
      <c r="C483" s="202" t="s">
        <v>365</v>
      </c>
      <c r="D483" s="203" t="b">
        <v>0</v>
      </c>
      <c r="E483" s="202" t="s">
        <v>3399</v>
      </c>
      <c r="F483" s="202" t="s">
        <v>2746</v>
      </c>
      <c r="G483" s="202" t="s">
        <v>3141</v>
      </c>
      <c r="H483" s="202" t="s">
        <v>228</v>
      </c>
      <c r="I483" s="202" t="s">
        <v>249</v>
      </c>
      <c r="J483" s="202" t="s">
        <v>2503</v>
      </c>
      <c r="K483" s="202" t="s">
        <v>3010</v>
      </c>
      <c r="L483" s="202" t="s">
        <v>373</v>
      </c>
      <c r="M483" s="202" t="s">
        <v>3014</v>
      </c>
      <c r="N483" s="202" t="s">
        <v>179</v>
      </c>
      <c r="O483" s="202" t="s">
        <v>152</v>
      </c>
      <c r="Q483" s="202" t="s">
        <v>2736</v>
      </c>
      <c r="R483" s="202" t="s">
        <v>204</v>
      </c>
      <c r="S483" s="203" t="b">
        <v>0</v>
      </c>
      <c r="V483" s="193">
        <v>43060</v>
      </c>
      <c r="W483" s="202" t="s">
        <v>179</v>
      </c>
      <c r="X483"/>
      <c r="Z483" s="202" t="s">
        <v>179</v>
      </c>
      <c r="AC483" s="202" t="s">
        <v>3467</v>
      </c>
      <c r="AD483" s="193">
        <v>43123</v>
      </c>
      <c r="AE483" s="202" t="s">
        <v>148</v>
      </c>
      <c r="AF483" s="202" t="s">
        <v>179</v>
      </c>
      <c r="AG483" s="202" t="s">
        <v>2508</v>
      </c>
      <c r="AH483" s="193">
        <v>43768</v>
      </c>
      <c r="AI483" s="202" t="s">
        <v>3437</v>
      </c>
      <c r="AJ483" s="115" t="str">
        <f t="shared" si="7"/>
        <v>FS</v>
      </c>
      <c r="AK483" s="115" t="b">
        <f>ISNUMBER(SEARCH("IRT",Table1[[#This Row],[Current_Status]]))</f>
        <v>0</v>
      </c>
      <c r="AL483" s="116">
        <f>YEAR(Table1[[#This Row],[Project_Initiated]])</f>
        <v>2017</v>
      </c>
      <c r="AM483" s="205">
        <v>44181</v>
      </c>
      <c r="AN483" s="53" t="str">
        <f>IF(AND(Table1[[#This Row],[Completed Date]]&gt;="07/01/2020"+0,Table1[[#This Row],[Completed Date]]&lt;="6/30/2021"+0),"FY 20-21",IF(AND(Table1[[#This Row],[Completed Date]]&gt;="07/01/2019"+0,Table1[[#This Row],[Completed Date]]&lt;="6/30/2020"+0),"FY 19-20",""))</f>
        <v>FY 19-20</v>
      </c>
      <c r="AO483" s="116">
        <f>IFERROR(FIND("R",Table1[[#This Row],[FS_Priority]]),"")</f>
        <v>1</v>
      </c>
    </row>
    <row r="484" spans="1:41" x14ac:dyDescent="0.25">
      <c r="A484" s="202" t="s">
        <v>3651</v>
      </c>
      <c r="B484" s="202" t="s">
        <v>179</v>
      </c>
      <c r="C484" s="202" t="s">
        <v>3651</v>
      </c>
      <c r="D484" s="203" t="b">
        <v>0</v>
      </c>
      <c r="E484" s="202" t="s">
        <v>92</v>
      </c>
      <c r="F484" s="202" t="s">
        <v>3652</v>
      </c>
      <c r="G484" s="202" t="s">
        <v>179</v>
      </c>
      <c r="H484" s="202" t="s">
        <v>377</v>
      </c>
      <c r="I484" s="202" t="s">
        <v>3650</v>
      </c>
      <c r="J484" s="202" t="s">
        <v>2502</v>
      </c>
      <c r="K484" s="202" t="s">
        <v>2925</v>
      </c>
      <c r="L484" s="202" t="s">
        <v>2477</v>
      </c>
      <c r="M484" s="202" t="s">
        <v>2931</v>
      </c>
      <c r="N484" s="202" t="s">
        <v>2946</v>
      </c>
      <c r="O484" s="202" t="s">
        <v>135</v>
      </c>
      <c r="Q484" s="202" t="s">
        <v>3562</v>
      </c>
      <c r="R484" s="202" t="s">
        <v>179</v>
      </c>
      <c r="S484" s="203" t="b">
        <v>0</v>
      </c>
      <c r="V484" s="193">
        <v>43756</v>
      </c>
      <c r="W484" s="202" t="s">
        <v>179</v>
      </c>
      <c r="X484"/>
      <c r="Z484" s="202" t="s">
        <v>179</v>
      </c>
      <c r="AC484" s="202" t="s">
        <v>3781</v>
      </c>
      <c r="AD484" s="201"/>
      <c r="AE484" s="202" t="s">
        <v>135</v>
      </c>
      <c r="AF484" s="202" t="s">
        <v>179</v>
      </c>
      <c r="AG484" s="202" t="s">
        <v>179</v>
      </c>
      <c r="AH484" s="193">
        <v>43770</v>
      </c>
      <c r="AI484" s="202" t="s">
        <v>3448</v>
      </c>
      <c r="AJ484" s="115" t="str">
        <f t="shared" si="7"/>
        <v>FS</v>
      </c>
      <c r="AK484" s="115" t="b">
        <f>ISNUMBER(SEARCH("IRT",Table1[[#This Row],[Current_Status]]))</f>
        <v>0</v>
      </c>
      <c r="AL484" s="116">
        <f>YEAR(Table1[[#This Row],[Project_Initiated]])</f>
        <v>2019</v>
      </c>
      <c r="AM484" s="205">
        <v>44181</v>
      </c>
      <c r="AN484" s="53" t="str">
        <f>IF(AND(Table1[[#This Row],[Completed Date]]&gt;="07/01/2020"+0,Table1[[#This Row],[Completed Date]]&lt;="6/30/2021"+0),"FY 20-21",IF(AND(Table1[[#This Row],[Completed Date]]&gt;="07/01/2019"+0,Table1[[#This Row],[Completed Date]]&lt;="6/30/2020"+0),"FY 19-20",""))</f>
        <v>FY 19-20</v>
      </c>
      <c r="AO484" s="116" t="str">
        <f>IFERROR(FIND("R",Table1[[#This Row],[FS_Priority]]),"")</f>
        <v/>
      </c>
    </row>
    <row r="485" spans="1:41" x14ac:dyDescent="0.25">
      <c r="A485" s="202" t="s">
        <v>3648</v>
      </c>
      <c r="B485" s="202" t="s">
        <v>179</v>
      </c>
      <c r="C485" s="202" t="s">
        <v>3648</v>
      </c>
      <c r="D485" s="203" t="b">
        <v>0</v>
      </c>
      <c r="E485" s="202" t="s">
        <v>92</v>
      </c>
      <c r="F485" s="202" t="s">
        <v>3649</v>
      </c>
      <c r="G485" s="202" t="s">
        <v>179</v>
      </c>
      <c r="H485" s="202" t="s">
        <v>377</v>
      </c>
      <c r="I485" s="202" t="s">
        <v>3650</v>
      </c>
      <c r="J485" s="202" t="s">
        <v>2496</v>
      </c>
      <c r="K485" s="202" t="s">
        <v>2925</v>
      </c>
      <c r="L485" s="202" t="s">
        <v>2477</v>
      </c>
      <c r="M485" s="202" t="s">
        <v>2931</v>
      </c>
      <c r="N485" s="202" t="s">
        <v>2946</v>
      </c>
      <c r="O485" s="202" t="s">
        <v>135</v>
      </c>
      <c r="Q485" s="202" t="s">
        <v>3562</v>
      </c>
      <c r="R485" s="202" t="s">
        <v>179</v>
      </c>
      <c r="S485" s="203" t="b">
        <v>0</v>
      </c>
      <c r="V485" s="193">
        <v>43761</v>
      </c>
      <c r="W485" s="202" t="s">
        <v>179</v>
      </c>
      <c r="X485"/>
      <c r="Z485" s="202" t="s">
        <v>179</v>
      </c>
      <c r="AC485" s="202" t="s">
        <v>179</v>
      </c>
      <c r="AD485" s="220"/>
      <c r="AE485" s="202" t="s">
        <v>135</v>
      </c>
      <c r="AF485" s="202" t="s">
        <v>179</v>
      </c>
      <c r="AG485" s="202" t="s">
        <v>179</v>
      </c>
      <c r="AH485" s="193">
        <v>43774</v>
      </c>
      <c r="AI485" s="202" t="s">
        <v>3448</v>
      </c>
      <c r="AJ485" s="115" t="str">
        <f t="shared" si="7"/>
        <v>FS</v>
      </c>
      <c r="AK485" s="115" t="b">
        <f>ISNUMBER(SEARCH("IRT",Table1[[#This Row],[Current_Status]]))</f>
        <v>0</v>
      </c>
      <c r="AL485" s="116">
        <f>YEAR(Table1[[#This Row],[Project_Initiated]])</f>
        <v>2019</v>
      </c>
      <c r="AM485" s="205">
        <v>44181</v>
      </c>
      <c r="AN485" s="53" t="str">
        <f>IF(AND(Table1[[#This Row],[Completed Date]]&gt;="07/01/2020"+0,Table1[[#This Row],[Completed Date]]&lt;="6/30/2021"+0),"FY 20-21",IF(AND(Table1[[#This Row],[Completed Date]]&gt;="07/01/2019"+0,Table1[[#This Row],[Completed Date]]&lt;="6/30/2020"+0),"FY 19-20",""))</f>
        <v>FY 19-20</v>
      </c>
      <c r="AO485" s="116" t="str">
        <f>IFERROR(FIND("R",Table1[[#This Row],[FS_Priority]]),"")</f>
        <v/>
      </c>
    </row>
    <row r="486" spans="1:41" x14ac:dyDescent="0.25">
      <c r="A486" s="202" t="s">
        <v>3711</v>
      </c>
      <c r="B486" s="202" t="s">
        <v>179</v>
      </c>
      <c r="C486" s="202" t="s">
        <v>3711</v>
      </c>
      <c r="D486" s="203" t="b">
        <v>0</v>
      </c>
      <c r="E486" s="202" t="s">
        <v>3385</v>
      </c>
      <c r="F486" s="202" t="s">
        <v>3712</v>
      </c>
      <c r="G486" s="202" t="s">
        <v>179</v>
      </c>
      <c r="H486" s="202" t="s">
        <v>226</v>
      </c>
      <c r="I486" s="202" t="s">
        <v>3713</v>
      </c>
      <c r="J486" s="202" t="s">
        <v>2503</v>
      </c>
      <c r="K486" s="202" t="s">
        <v>2847</v>
      </c>
      <c r="L486" s="202" t="s">
        <v>2477</v>
      </c>
      <c r="M486" s="202" t="s">
        <v>3714</v>
      </c>
      <c r="N486" s="202" t="s">
        <v>179</v>
      </c>
      <c r="O486" s="202" t="s">
        <v>468</v>
      </c>
      <c r="Q486" s="202" t="s">
        <v>3562</v>
      </c>
      <c r="R486" s="202" t="s">
        <v>179</v>
      </c>
      <c r="S486" s="203" t="b">
        <v>0</v>
      </c>
      <c r="V486" s="193">
        <v>43747</v>
      </c>
      <c r="W486" s="202" t="s">
        <v>179</v>
      </c>
      <c r="X486"/>
      <c r="Z486" s="202" t="s">
        <v>179</v>
      </c>
      <c r="AC486" s="202" t="s">
        <v>179</v>
      </c>
      <c r="AE486" s="202" t="s">
        <v>148</v>
      </c>
      <c r="AF486" s="202" t="s">
        <v>179</v>
      </c>
      <c r="AG486" s="202" t="s">
        <v>179</v>
      </c>
      <c r="AH486" s="221">
        <v>43775</v>
      </c>
      <c r="AI486" s="202" t="s">
        <v>3448</v>
      </c>
      <c r="AJ486" s="115" t="str">
        <f t="shared" si="7"/>
        <v>FS</v>
      </c>
      <c r="AK486" s="115" t="b">
        <f>ISNUMBER(SEARCH("IRT",Table1[[#This Row],[Current_Status]]))</f>
        <v>0</v>
      </c>
      <c r="AL486" s="116">
        <f>YEAR(Table1[[#This Row],[Project_Initiated]])</f>
        <v>2019</v>
      </c>
      <c r="AM486" s="205">
        <v>44181</v>
      </c>
      <c r="AN486" s="53" t="str">
        <f>IF(AND(Table1[[#This Row],[Completed Date]]&gt;="07/01/2020"+0,Table1[[#This Row],[Completed Date]]&lt;="6/30/2021"+0),"FY 20-21",IF(AND(Table1[[#This Row],[Completed Date]]&gt;="07/01/2019"+0,Table1[[#This Row],[Completed Date]]&lt;="6/30/2020"+0),"FY 19-20",""))</f>
        <v>FY 19-20</v>
      </c>
      <c r="AO486" s="116" t="str">
        <f>IFERROR(FIND("R",Table1[[#This Row],[FS_Priority]]),"")</f>
        <v/>
      </c>
    </row>
    <row r="487" spans="1:41" x14ac:dyDescent="0.25">
      <c r="A487" s="202" t="s">
        <v>3767</v>
      </c>
      <c r="B487" s="202" t="s">
        <v>179</v>
      </c>
      <c r="C487" s="202" t="s">
        <v>3767</v>
      </c>
      <c r="D487" s="203" t="b">
        <v>0</v>
      </c>
      <c r="E487" s="202" t="s">
        <v>3399</v>
      </c>
      <c r="F487" s="202" t="s">
        <v>3768</v>
      </c>
      <c r="G487" s="202" t="s">
        <v>179</v>
      </c>
      <c r="H487" s="202" t="s">
        <v>693</v>
      </c>
      <c r="I487" s="202" t="s">
        <v>3769</v>
      </c>
      <c r="J487" s="202" t="s">
        <v>2503</v>
      </c>
      <c r="K487" s="202" t="s">
        <v>3010</v>
      </c>
      <c r="L487" s="202" t="s">
        <v>373</v>
      </c>
      <c r="M487" s="202" t="s">
        <v>3014</v>
      </c>
      <c r="N487" s="202" t="s">
        <v>179</v>
      </c>
      <c r="O487" s="202" t="s">
        <v>152</v>
      </c>
      <c r="Q487" s="202" t="s">
        <v>3562</v>
      </c>
      <c r="R487" s="202" t="s">
        <v>179</v>
      </c>
      <c r="S487" s="203" t="b">
        <v>0</v>
      </c>
      <c r="V487" s="193">
        <v>43770</v>
      </c>
      <c r="W487" s="202" t="s">
        <v>179</v>
      </c>
      <c r="X487"/>
      <c r="Z487" s="202" t="s">
        <v>179</v>
      </c>
      <c r="AC487" s="202" t="s">
        <v>179</v>
      </c>
      <c r="AE487" s="202" t="s">
        <v>148</v>
      </c>
      <c r="AF487" s="202" t="s">
        <v>179</v>
      </c>
      <c r="AG487" s="202" t="s">
        <v>179</v>
      </c>
      <c r="AH487" s="221">
        <v>43775</v>
      </c>
      <c r="AI487" s="202" t="s">
        <v>3448</v>
      </c>
      <c r="AJ487" s="115" t="str">
        <f t="shared" si="7"/>
        <v>FS</v>
      </c>
      <c r="AK487" s="115" t="b">
        <f>ISNUMBER(SEARCH("IRT",Table1[[#This Row],[Current_Status]]))</f>
        <v>0</v>
      </c>
      <c r="AL487" s="116">
        <f>YEAR(Table1[[#This Row],[Project_Initiated]])</f>
        <v>2019</v>
      </c>
      <c r="AM487" s="205">
        <v>44181</v>
      </c>
      <c r="AN487" s="53" t="str">
        <f>IF(AND(Table1[[#This Row],[Completed Date]]&gt;="07/01/2020"+0,Table1[[#This Row],[Completed Date]]&lt;="6/30/2021"+0),"FY 20-21",IF(AND(Table1[[#This Row],[Completed Date]]&gt;="07/01/2019"+0,Table1[[#This Row],[Completed Date]]&lt;="6/30/2020"+0),"FY 19-20",""))</f>
        <v>FY 19-20</v>
      </c>
      <c r="AO487" s="116" t="str">
        <f>IFERROR(FIND("R",Table1[[#This Row],[FS_Priority]]),"")</f>
        <v/>
      </c>
    </row>
    <row r="488" spans="1:41" x14ac:dyDescent="0.25">
      <c r="A488" s="202" t="s">
        <v>3598</v>
      </c>
      <c r="B488" s="202" t="s">
        <v>179</v>
      </c>
      <c r="C488" s="202" t="s">
        <v>3598</v>
      </c>
      <c r="D488" s="203" t="b">
        <v>0</v>
      </c>
      <c r="E488" s="202" t="s">
        <v>86</v>
      </c>
      <c r="F488" s="202" t="s">
        <v>3599</v>
      </c>
      <c r="G488" s="202" t="s">
        <v>179</v>
      </c>
      <c r="H488" s="202" t="s">
        <v>147</v>
      </c>
      <c r="I488" s="202" t="s">
        <v>3600</v>
      </c>
      <c r="J488" s="202" t="s">
        <v>2496</v>
      </c>
      <c r="K488" s="202" t="s">
        <v>4024</v>
      </c>
      <c r="L488" s="202" t="s">
        <v>257</v>
      </c>
      <c r="M488" s="202" t="s">
        <v>2901</v>
      </c>
      <c r="N488" s="202" t="s">
        <v>179</v>
      </c>
      <c r="O488" s="202" t="s">
        <v>135</v>
      </c>
      <c r="P488" s="201"/>
      <c r="Q488" s="202" t="s">
        <v>3562</v>
      </c>
      <c r="R488" s="202" t="s">
        <v>179</v>
      </c>
      <c r="S488" s="203" t="b">
        <v>0</v>
      </c>
      <c r="T488" s="201"/>
      <c r="V488" s="193">
        <v>43762</v>
      </c>
      <c r="W488" s="202" t="s">
        <v>179</v>
      </c>
      <c r="X488" s="201"/>
      <c r="Y488" s="201"/>
      <c r="Z488" s="202" t="s">
        <v>179</v>
      </c>
      <c r="AC488" s="202" t="s">
        <v>179</v>
      </c>
      <c r="AE488" s="202" t="s">
        <v>135</v>
      </c>
      <c r="AF488" s="202" t="s">
        <v>179</v>
      </c>
      <c r="AG488" s="202" t="s">
        <v>179</v>
      </c>
      <c r="AH488" s="221">
        <v>43775</v>
      </c>
      <c r="AI488" s="202" t="s">
        <v>3448</v>
      </c>
      <c r="AJ488" s="115" t="str">
        <f t="shared" si="7"/>
        <v>FS</v>
      </c>
      <c r="AK488" s="115" t="b">
        <f>ISNUMBER(SEARCH("IRT",Table1[[#This Row],[Current_Status]]))</f>
        <v>0</v>
      </c>
      <c r="AL488" s="116">
        <f>YEAR(Table1[[#This Row],[Project_Initiated]])</f>
        <v>2019</v>
      </c>
      <c r="AM488" s="205">
        <v>44181</v>
      </c>
      <c r="AN488" s="53" t="str">
        <f>IF(AND(Table1[[#This Row],[Completed Date]]&gt;="07/01/2020"+0,Table1[[#This Row],[Completed Date]]&lt;="6/30/2021"+0),"FY 20-21",IF(AND(Table1[[#This Row],[Completed Date]]&gt;="07/01/2019"+0,Table1[[#This Row],[Completed Date]]&lt;="6/30/2020"+0),"FY 19-20",""))</f>
        <v>FY 19-20</v>
      </c>
      <c r="AO488" s="116" t="str">
        <f>IFERROR(FIND("R",Table1[[#This Row],[FS_Priority]]),"")</f>
        <v/>
      </c>
    </row>
    <row r="489" spans="1:41" x14ac:dyDescent="0.25">
      <c r="A489" s="202" t="s">
        <v>2752</v>
      </c>
      <c r="B489" s="202" t="s">
        <v>179</v>
      </c>
      <c r="C489" s="202" t="s">
        <v>2752</v>
      </c>
      <c r="D489" s="203" t="b">
        <v>0</v>
      </c>
      <c r="E489" s="202" t="s">
        <v>43</v>
      </c>
      <c r="F489" s="202" t="s">
        <v>2753</v>
      </c>
      <c r="G489" s="202" t="s">
        <v>3136</v>
      </c>
      <c r="H489" s="202" t="s">
        <v>246</v>
      </c>
      <c r="I489" s="202" t="s">
        <v>3023</v>
      </c>
      <c r="J489" s="202" t="s">
        <v>2496</v>
      </c>
      <c r="K489" s="202" t="s">
        <v>2868</v>
      </c>
      <c r="L489" s="202" t="s">
        <v>2477</v>
      </c>
      <c r="M489" s="202" t="s">
        <v>2869</v>
      </c>
      <c r="N489" s="202" t="s">
        <v>179</v>
      </c>
      <c r="O489" s="202" t="s">
        <v>152</v>
      </c>
      <c r="P489" s="201"/>
      <c r="Q489" s="202" t="s">
        <v>184</v>
      </c>
      <c r="R489" s="202" t="s">
        <v>179</v>
      </c>
      <c r="S489" s="203" t="b">
        <v>0</v>
      </c>
      <c r="T489" s="201"/>
      <c r="V489" s="193">
        <v>43601</v>
      </c>
      <c r="W489" s="202" t="s">
        <v>179</v>
      </c>
      <c r="X489"/>
      <c r="Z489" s="202" t="s">
        <v>179</v>
      </c>
      <c r="AC489" s="202" t="s">
        <v>3474</v>
      </c>
      <c r="AD489" s="204">
        <v>43665</v>
      </c>
      <c r="AE489" s="202" t="s">
        <v>432</v>
      </c>
      <c r="AF489" s="202" t="s">
        <v>3522</v>
      </c>
      <c r="AG489" s="202" t="s">
        <v>2508</v>
      </c>
      <c r="AH489" s="221">
        <v>43780</v>
      </c>
      <c r="AI489" s="202" t="s">
        <v>3433</v>
      </c>
      <c r="AJ489" s="115" t="str">
        <f t="shared" si="7"/>
        <v>FS</v>
      </c>
      <c r="AK489" s="115" t="b">
        <f>ISNUMBER(SEARCH("IRT",Table1[[#This Row],[Current_Status]]))</f>
        <v>0</v>
      </c>
      <c r="AL489" s="116">
        <f>YEAR(Table1[[#This Row],[Project_Initiated]])</f>
        <v>2019</v>
      </c>
      <c r="AM489" s="205">
        <v>44181</v>
      </c>
      <c r="AN489" s="53" t="str">
        <f>IF(AND(Table1[[#This Row],[Completed Date]]&gt;="07/01/2020"+0,Table1[[#This Row],[Completed Date]]&lt;="6/30/2021"+0),"FY 20-21",IF(AND(Table1[[#This Row],[Completed Date]]&gt;="07/01/2019"+0,Table1[[#This Row],[Completed Date]]&lt;="6/30/2020"+0),"FY 19-20",""))</f>
        <v>FY 19-20</v>
      </c>
      <c r="AO489" s="116" t="str">
        <f>IFERROR(FIND("R",Table1[[#This Row],[FS_Priority]]),"")</f>
        <v/>
      </c>
    </row>
    <row r="490" spans="1:41" x14ac:dyDescent="0.25">
      <c r="A490" s="202" t="s">
        <v>2765</v>
      </c>
      <c r="B490" s="202" t="s">
        <v>179</v>
      </c>
      <c r="C490" s="202" t="s">
        <v>2765</v>
      </c>
      <c r="D490" s="203" t="b">
        <v>0</v>
      </c>
      <c r="E490" s="202" t="s">
        <v>92</v>
      </c>
      <c r="F490" s="202" t="s">
        <v>2766</v>
      </c>
      <c r="G490" s="202" t="s">
        <v>3135</v>
      </c>
      <c r="H490" s="202" t="s">
        <v>330</v>
      </c>
      <c r="I490" s="202" t="s">
        <v>3053</v>
      </c>
      <c r="J490" s="202" t="s">
        <v>2496</v>
      </c>
      <c r="K490" s="202" t="s">
        <v>2925</v>
      </c>
      <c r="L490" s="202" t="s">
        <v>2477</v>
      </c>
      <c r="M490" s="202" t="s">
        <v>3054</v>
      </c>
      <c r="N490" s="202" t="s">
        <v>179</v>
      </c>
      <c r="O490" s="202" t="s">
        <v>152</v>
      </c>
      <c r="P490" s="201"/>
      <c r="Q490" s="202" t="s">
        <v>200</v>
      </c>
      <c r="R490" s="202" t="s">
        <v>179</v>
      </c>
      <c r="S490" s="203" t="b">
        <v>0</v>
      </c>
      <c r="T490" s="201"/>
      <c r="V490" s="193">
        <v>43600</v>
      </c>
      <c r="W490" s="202" t="s">
        <v>179</v>
      </c>
      <c r="X490" s="201"/>
      <c r="Y490" s="201"/>
      <c r="Z490" s="202" t="s">
        <v>179</v>
      </c>
      <c r="AC490" s="202" t="s">
        <v>3476</v>
      </c>
      <c r="AD490" s="221">
        <v>43661</v>
      </c>
      <c r="AE490" s="202" t="s">
        <v>432</v>
      </c>
      <c r="AF490" s="202" t="s">
        <v>3519</v>
      </c>
      <c r="AG490" s="202" t="s">
        <v>2508</v>
      </c>
      <c r="AH490" s="221">
        <v>43780</v>
      </c>
      <c r="AI490" s="202" t="s">
        <v>3433</v>
      </c>
      <c r="AJ490" s="115" t="str">
        <f t="shared" si="7"/>
        <v>FS</v>
      </c>
      <c r="AK490" s="115" t="b">
        <f>ISNUMBER(SEARCH("IRT",Table1[[#This Row],[Current_Status]]))</f>
        <v>0</v>
      </c>
      <c r="AL490" s="116">
        <f>YEAR(Table1[[#This Row],[Project_Initiated]])</f>
        <v>2019</v>
      </c>
      <c r="AM490" s="205">
        <v>44181</v>
      </c>
      <c r="AN490" s="53" t="str">
        <f>IF(AND(Table1[[#This Row],[Completed Date]]&gt;="07/01/2020"+0,Table1[[#This Row],[Completed Date]]&lt;="6/30/2021"+0),"FY 20-21",IF(AND(Table1[[#This Row],[Completed Date]]&gt;="07/01/2019"+0,Table1[[#This Row],[Completed Date]]&lt;="6/30/2020"+0),"FY 19-20",""))</f>
        <v>FY 19-20</v>
      </c>
      <c r="AO490" s="116" t="str">
        <f>IFERROR(FIND("R",Table1[[#This Row],[FS_Priority]]),"")</f>
        <v/>
      </c>
    </row>
    <row r="491" spans="1:41" x14ac:dyDescent="0.25">
      <c r="A491" s="202" t="s">
        <v>3359</v>
      </c>
      <c r="B491" s="202" t="s">
        <v>179</v>
      </c>
      <c r="C491" s="202" t="s">
        <v>3359</v>
      </c>
      <c r="D491" s="203" t="b">
        <v>0</v>
      </c>
      <c r="E491" s="202" t="s">
        <v>118</v>
      </c>
      <c r="F491" s="202" t="s">
        <v>3392</v>
      </c>
      <c r="G491" s="202" t="s">
        <v>179</v>
      </c>
      <c r="H491" s="202" t="s">
        <v>3393</v>
      </c>
      <c r="I491" s="202" t="s">
        <v>3394</v>
      </c>
      <c r="J491" s="202" t="s">
        <v>2496</v>
      </c>
      <c r="K491" s="202" t="s">
        <v>3406</v>
      </c>
      <c r="L491" s="202" t="s">
        <v>370</v>
      </c>
      <c r="M491" s="202" t="s">
        <v>3085</v>
      </c>
      <c r="N491" s="202" t="s">
        <v>179</v>
      </c>
      <c r="O491" s="202" t="s">
        <v>152</v>
      </c>
      <c r="P491" s="201"/>
      <c r="Q491" s="202" t="s">
        <v>200</v>
      </c>
      <c r="R491" s="202" t="s">
        <v>179</v>
      </c>
      <c r="S491" s="203" t="b">
        <v>0</v>
      </c>
      <c r="V491" s="193">
        <v>43676</v>
      </c>
      <c r="W491" s="202" t="s">
        <v>179</v>
      </c>
      <c r="X491"/>
      <c r="Z491" s="202" t="s">
        <v>179</v>
      </c>
      <c r="AC491" s="202" t="s">
        <v>3532</v>
      </c>
      <c r="AD491" s="220"/>
      <c r="AE491" s="202" t="s">
        <v>432</v>
      </c>
      <c r="AF491" s="202" t="s">
        <v>3533</v>
      </c>
      <c r="AG491" s="202" t="s">
        <v>2507</v>
      </c>
      <c r="AH491" s="221">
        <v>43780</v>
      </c>
      <c r="AI491" s="202" t="s">
        <v>3370</v>
      </c>
      <c r="AJ491" s="115" t="str">
        <f t="shared" si="7"/>
        <v>FS</v>
      </c>
      <c r="AK491" s="115" t="b">
        <f>ISNUMBER(SEARCH("IRT",Table1[[#This Row],[Current_Status]]))</f>
        <v>0</v>
      </c>
      <c r="AL491" s="116">
        <f>YEAR(Table1[[#This Row],[Project_Initiated]])</f>
        <v>2019</v>
      </c>
      <c r="AM491" s="205">
        <v>44181</v>
      </c>
      <c r="AN491" s="53" t="str">
        <f>IF(AND(Table1[[#This Row],[Completed Date]]&gt;="07/01/2020"+0,Table1[[#This Row],[Completed Date]]&lt;="6/30/2021"+0),"FY 20-21",IF(AND(Table1[[#This Row],[Completed Date]]&gt;="07/01/2019"+0,Table1[[#This Row],[Completed Date]]&lt;="6/30/2020"+0),"FY 19-20",""))</f>
        <v>FY 19-20</v>
      </c>
      <c r="AO491" s="116" t="str">
        <f>IFERROR(FIND("R",Table1[[#This Row],[FS_Priority]]),"")</f>
        <v/>
      </c>
    </row>
    <row r="492" spans="1:41" x14ac:dyDescent="0.25">
      <c r="A492" s="202" t="s">
        <v>3735</v>
      </c>
      <c r="B492" s="202" t="s">
        <v>179</v>
      </c>
      <c r="C492" s="202" t="s">
        <v>3735</v>
      </c>
      <c r="D492" s="203" t="b">
        <v>0</v>
      </c>
      <c r="E492" s="202" t="s">
        <v>378</v>
      </c>
      <c r="F492" s="202" t="s">
        <v>3736</v>
      </c>
      <c r="G492" s="202" t="s">
        <v>179</v>
      </c>
      <c r="H492" s="202" t="s">
        <v>3112</v>
      </c>
      <c r="I492" s="202" t="s">
        <v>200</v>
      </c>
      <c r="J492" s="202" t="s">
        <v>2503</v>
      </c>
      <c r="K492" s="202" t="s">
        <v>2994</v>
      </c>
      <c r="L492" s="202" t="s">
        <v>113</v>
      </c>
      <c r="M492" s="202" t="s">
        <v>2995</v>
      </c>
      <c r="N492" s="202" t="s">
        <v>3737</v>
      </c>
      <c r="O492" s="202" t="s">
        <v>152</v>
      </c>
      <c r="P492" s="201"/>
      <c r="Q492" s="202" t="s">
        <v>3562</v>
      </c>
      <c r="R492" s="202" t="s">
        <v>179</v>
      </c>
      <c r="S492" s="203" t="b">
        <v>0</v>
      </c>
      <c r="T492" s="201"/>
      <c r="V492" s="193">
        <v>43763</v>
      </c>
      <c r="W492" s="202" t="s">
        <v>179</v>
      </c>
      <c r="X492" s="201"/>
      <c r="Y492" s="201"/>
      <c r="Z492" s="202" t="s">
        <v>179</v>
      </c>
      <c r="AC492" s="202" t="s">
        <v>179</v>
      </c>
      <c r="AE492" s="202" t="s">
        <v>148</v>
      </c>
      <c r="AF492" s="202" t="s">
        <v>179</v>
      </c>
      <c r="AG492" s="202" t="s">
        <v>179</v>
      </c>
      <c r="AH492" s="221">
        <v>43783</v>
      </c>
      <c r="AI492" s="202" t="s">
        <v>3448</v>
      </c>
      <c r="AJ492" s="115" t="str">
        <f t="shared" si="7"/>
        <v>FS</v>
      </c>
      <c r="AK492" s="115" t="b">
        <f>ISNUMBER(SEARCH("IRT",Table1[[#This Row],[Current_Status]]))</f>
        <v>0</v>
      </c>
      <c r="AL492" s="116">
        <f>YEAR(Table1[[#This Row],[Project_Initiated]])</f>
        <v>2019</v>
      </c>
      <c r="AM492" s="205">
        <v>44181</v>
      </c>
      <c r="AN492" s="53" t="str">
        <f>IF(AND(Table1[[#This Row],[Completed Date]]&gt;="07/01/2020"+0,Table1[[#This Row],[Completed Date]]&lt;="6/30/2021"+0),"FY 20-21",IF(AND(Table1[[#This Row],[Completed Date]]&gt;="07/01/2019"+0,Table1[[#This Row],[Completed Date]]&lt;="6/30/2020"+0),"FY 19-20",""))</f>
        <v>FY 19-20</v>
      </c>
      <c r="AO492" s="116" t="str">
        <f>IFERROR(FIND("R",Table1[[#This Row],[FS_Priority]]),"")</f>
        <v/>
      </c>
    </row>
    <row r="493" spans="1:41" x14ac:dyDescent="0.25">
      <c r="A493" s="202" t="s">
        <v>272</v>
      </c>
      <c r="B493" s="202" t="s">
        <v>179</v>
      </c>
      <c r="C493" s="202" t="s">
        <v>272</v>
      </c>
      <c r="D493" s="203" t="b">
        <v>0</v>
      </c>
      <c r="E493" s="202" t="s">
        <v>86</v>
      </c>
      <c r="F493" s="202" t="s">
        <v>2706</v>
      </c>
      <c r="G493" s="202" t="s">
        <v>179</v>
      </c>
      <c r="H493" s="202" t="s">
        <v>835</v>
      </c>
      <c r="I493" s="202" t="s">
        <v>2919</v>
      </c>
      <c r="J493" s="202" t="s">
        <v>2496</v>
      </c>
      <c r="K493" s="202" t="s">
        <v>4024</v>
      </c>
      <c r="L493" s="202" t="s">
        <v>257</v>
      </c>
      <c r="M493" s="202" t="s">
        <v>2901</v>
      </c>
      <c r="N493" s="202" t="s">
        <v>179</v>
      </c>
      <c r="O493" s="202" t="s">
        <v>152</v>
      </c>
      <c r="P493" s="201"/>
      <c r="Q493" s="202" t="s">
        <v>273</v>
      </c>
      <c r="R493" s="202" t="s">
        <v>200</v>
      </c>
      <c r="S493" s="203" t="b">
        <v>0</v>
      </c>
      <c r="T493" s="220"/>
      <c r="V493" s="193">
        <v>43175</v>
      </c>
      <c r="W493" s="202" t="s">
        <v>179</v>
      </c>
      <c r="X493" s="220"/>
      <c r="Y493" s="220"/>
      <c r="Z493" s="202" t="s">
        <v>179</v>
      </c>
      <c r="AC493" s="202" t="s">
        <v>3475</v>
      </c>
      <c r="AD493" s="220"/>
      <c r="AE493" s="202" t="s">
        <v>148</v>
      </c>
      <c r="AF493" s="202" t="s">
        <v>179</v>
      </c>
      <c r="AG493" s="202" t="s">
        <v>2508</v>
      </c>
      <c r="AH493" s="204">
        <v>43784</v>
      </c>
      <c r="AI493" s="202" t="s">
        <v>3432</v>
      </c>
      <c r="AJ493" s="115" t="str">
        <f t="shared" si="7"/>
        <v>FS</v>
      </c>
      <c r="AK493" s="115" t="b">
        <f>ISNUMBER(SEARCH("IRT",Table1[[#This Row],[Current_Status]]))</f>
        <v>0</v>
      </c>
      <c r="AL493" s="116">
        <f>YEAR(Table1[[#This Row],[Project_Initiated]])</f>
        <v>2018</v>
      </c>
      <c r="AM493" s="205">
        <v>44181</v>
      </c>
      <c r="AN493" s="53" t="str">
        <f>IF(AND(Table1[[#This Row],[Completed Date]]&gt;="07/01/2020"+0,Table1[[#This Row],[Completed Date]]&lt;="6/30/2021"+0),"FY 20-21",IF(AND(Table1[[#This Row],[Completed Date]]&gt;="07/01/2019"+0,Table1[[#This Row],[Completed Date]]&lt;="6/30/2020"+0),"FY 19-20",""))</f>
        <v>FY 19-20</v>
      </c>
      <c r="AO493" s="116" t="str">
        <f>IFERROR(FIND("R",Table1[[#This Row],[FS_Priority]]),"")</f>
        <v/>
      </c>
    </row>
    <row r="494" spans="1:41" x14ac:dyDescent="0.25">
      <c r="A494" s="202" t="s">
        <v>2760</v>
      </c>
      <c r="B494" s="202" t="s">
        <v>179</v>
      </c>
      <c r="C494" s="202" t="s">
        <v>2760</v>
      </c>
      <c r="D494" s="203" t="b">
        <v>0</v>
      </c>
      <c r="E494" s="202" t="s">
        <v>86</v>
      </c>
      <c r="F494" s="202" t="s">
        <v>2761</v>
      </c>
      <c r="G494" s="202" t="s">
        <v>2780</v>
      </c>
      <c r="H494" s="202" t="s">
        <v>400</v>
      </c>
      <c r="I494" s="202" t="s">
        <v>3048</v>
      </c>
      <c r="J494" s="202" t="s">
        <v>2496</v>
      </c>
      <c r="K494" s="202" t="s">
        <v>4024</v>
      </c>
      <c r="L494" s="202" t="s">
        <v>257</v>
      </c>
      <c r="M494" s="202" t="s">
        <v>2901</v>
      </c>
      <c r="N494" s="202" t="s">
        <v>179</v>
      </c>
      <c r="O494" s="202" t="s">
        <v>152</v>
      </c>
      <c r="P494" s="201"/>
      <c r="Q494" s="202" t="s">
        <v>208</v>
      </c>
      <c r="R494" s="202" t="s">
        <v>179</v>
      </c>
      <c r="S494" s="203" t="b">
        <v>0</v>
      </c>
      <c r="V494" s="193">
        <v>43578</v>
      </c>
      <c r="W494" s="202" t="s">
        <v>179</v>
      </c>
      <c r="X494"/>
      <c r="Z494" s="202" t="s">
        <v>179</v>
      </c>
      <c r="AC494" s="202" t="s">
        <v>3514</v>
      </c>
      <c r="AD494" s="204">
        <v>43643</v>
      </c>
      <c r="AE494" s="202" t="s">
        <v>148</v>
      </c>
      <c r="AF494" s="202" t="s">
        <v>3515</v>
      </c>
      <c r="AG494" s="202" t="s">
        <v>2508</v>
      </c>
      <c r="AH494" s="221">
        <v>43788</v>
      </c>
      <c r="AI494" s="202" t="s">
        <v>3433</v>
      </c>
      <c r="AJ494" s="115" t="str">
        <f t="shared" si="7"/>
        <v>FS</v>
      </c>
      <c r="AK494" s="115" t="b">
        <f>ISNUMBER(SEARCH("IRT",Table1[[#This Row],[Current_Status]]))</f>
        <v>0</v>
      </c>
      <c r="AL494" s="116">
        <f>YEAR(Table1[[#This Row],[Project_Initiated]])</f>
        <v>2019</v>
      </c>
      <c r="AM494" s="205">
        <v>44181</v>
      </c>
      <c r="AN494" s="53" t="str">
        <f>IF(AND(Table1[[#This Row],[Completed Date]]&gt;="07/01/2020"+0,Table1[[#This Row],[Completed Date]]&lt;="6/30/2021"+0),"FY 20-21",IF(AND(Table1[[#This Row],[Completed Date]]&gt;="07/01/2019"+0,Table1[[#This Row],[Completed Date]]&lt;="6/30/2020"+0),"FY 19-20",""))</f>
        <v>FY 19-20</v>
      </c>
      <c r="AO494" s="116" t="str">
        <f>IFERROR(FIND("R",Table1[[#This Row],[FS_Priority]]),"")</f>
        <v/>
      </c>
    </row>
    <row r="495" spans="1:41" x14ac:dyDescent="0.25">
      <c r="A495" s="202" t="s">
        <v>2674</v>
      </c>
      <c r="B495" s="202" t="s">
        <v>179</v>
      </c>
      <c r="C495" s="202" t="s">
        <v>2674</v>
      </c>
      <c r="D495" s="203" t="b">
        <v>0</v>
      </c>
      <c r="E495" s="202" t="s">
        <v>92</v>
      </c>
      <c r="F495" s="202" t="s">
        <v>2730</v>
      </c>
      <c r="G495" s="202" t="s">
        <v>3219</v>
      </c>
      <c r="H495" s="202" t="s">
        <v>409</v>
      </c>
      <c r="I495" s="202" t="s">
        <v>53</v>
      </c>
      <c r="J495" s="202" t="s">
        <v>2496</v>
      </c>
      <c r="K495" s="202" t="s">
        <v>2925</v>
      </c>
      <c r="L495" s="202" t="s">
        <v>2477</v>
      </c>
      <c r="M495" s="202" t="s">
        <v>2884</v>
      </c>
      <c r="N495" s="202" t="s">
        <v>179</v>
      </c>
      <c r="O495" s="202" t="s">
        <v>135</v>
      </c>
      <c r="P495" s="201"/>
      <c r="Q495" s="202" t="s">
        <v>204</v>
      </c>
      <c r="R495" s="202" t="s">
        <v>93</v>
      </c>
      <c r="S495" s="203" t="b">
        <v>0</v>
      </c>
      <c r="T495" s="201"/>
      <c r="V495" s="193">
        <v>43536</v>
      </c>
      <c r="W495" s="202" t="s">
        <v>179</v>
      </c>
      <c r="X495" s="201"/>
      <c r="Y495" s="201"/>
      <c r="Z495" s="202" t="s">
        <v>179</v>
      </c>
      <c r="AC495" s="202" t="s">
        <v>3500</v>
      </c>
      <c r="AE495" s="202" t="s">
        <v>135</v>
      </c>
      <c r="AF495" s="202" t="s">
        <v>179</v>
      </c>
      <c r="AG495" s="202" t="s">
        <v>179</v>
      </c>
      <c r="AH495" s="221">
        <v>43789</v>
      </c>
      <c r="AI495" s="202" t="s">
        <v>3370</v>
      </c>
      <c r="AJ495" s="115" t="str">
        <f t="shared" si="7"/>
        <v>FS</v>
      </c>
      <c r="AK495" s="115" t="b">
        <f>ISNUMBER(SEARCH("IRT",Table1[[#This Row],[Current_Status]]))</f>
        <v>0</v>
      </c>
      <c r="AL495" s="116">
        <f>YEAR(Table1[[#This Row],[Project_Initiated]])</f>
        <v>2019</v>
      </c>
      <c r="AM495" s="205">
        <v>44181</v>
      </c>
      <c r="AN495" s="53" t="str">
        <f>IF(AND(Table1[[#This Row],[Completed Date]]&gt;="07/01/2020"+0,Table1[[#This Row],[Completed Date]]&lt;="6/30/2021"+0),"FY 20-21",IF(AND(Table1[[#This Row],[Completed Date]]&gt;="07/01/2019"+0,Table1[[#This Row],[Completed Date]]&lt;="6/30/2020"+0),"FY 19-20",""))</f>
        <v>FY 19-20</v>
      </c>
      <c r="AO495" s="116" t="str">
        <f>IFERROR(FIND("R",Table1[[#This Row],[FS_Priority]]),"")</f>
        <v/>
      </c>
    </row>
    <row r="496" spans="1:41" x14ac:dyDescent="0.25">
      <c r="A496" s="202" t="s">
        <v>3646</v>
      </c>
      <c r="B496" s="202" t="s">
        <v>179</v>
      </c>
      <c r="C496" s="202" t="s">
        <v>3646</v>
      </c>
      <c r="D496" s="203" t="b">
        <v>0</v>
      </c>
      <c r="E496" s="202" t="s">
        <v>92</v>
      </c>
      <c r="F496" s="202" t="s">
        <v>3647</v>
      </c>
      <c r="G496" s="202" t="s">
        <v>179</v>
      </c>
      <c r="H496" s="202" t="s">
        <v>409</v>
      </c>
      <c r="I496" s="202" t="s">
        <v>179</v>
      </c>
      <c r="J496" s="202" t="s">
        <v>2503</v>
      </c>
      <c r="K496" s="202" t="s">
        <v>2925</v>
      </c>
      <c r="L496" s="202" t="s">
        <v>2477</v>
      </c>
      <c r="M496" s="202" t="s">
        <v>2884</v>
      </c>
      <c r="N496" s="202" t="s">
        <v>179</v>
      </c>
      <c r="O496" s="202" t="s">
        <v>152</v>
      </c>
      <c r="P496" s="220"/>
      <c r="Q496" s="202" t="s">
        <v>3562</v>
      </c>
      <c r="R496" s="202" t="s">
        <v>179</v>
      </c>
      <c r="S496" s="203" t="b">
        <v>0</v>
      </c>
      <c r="T496" s="220"/>
      <c r="V496" s="193">
        <v>43783</v>
      </c>
      <c r="W496" s="202" t="s">
        <v>179</v>
      </c>
      <c r="X496"/>
      <c r="Z496" s="202" t="s">
        <v>179</v>
      </c>
      <c r="AC496" s="202" t="s">
        <v>179</v>
      </c>
      <c r="AD496" s="220"/>
      <c r="AE496" s="202" t="s">
        <v>432</v>
      </c>
      <c r="AF496" s="202" t="s">
        <v>179</v>
      </c>
      <c r="AG496" s="202" t="s">
        <v>179</v>
      </c>
      <c r="AH496" s="193">
        <v>43791</v>
      </c>
      <c r="AI496" s="202" t="s">
        <v>3448</v>
      </c>
      <c r="AJ496" s="115" t="str">
        <f t="shared" si="7"/>
        <v>FS</v>
      </c>
      <c r="AK496" s="115" t="b">
        <f>ISNUMBER(SEARCH("IRT",Table1[[#This Row],[Current_Status]]))</f>
        <v>0</v>
      </c>
      <c r="AL496" s="116">
        <f>YEAR(Table1[[#This Row],[Project_Initiated]])</f>
        <v>2019</v>
      </c>
      <c r="AM496" s="205">
        <v>44181</v>
      </c>
      <c r="AN496" s="53" t="str">
        <f>IF(AND(Table1[[#This Row],[Completed Date]]&gt;="07/01/2020"+0,Table1[[#This Row],[Completed Date]]&lt;="6/30/2021"+0),"FY 20-21",IF(AND(Table1[[#This Row],[Completed Date]]&gt;="07/01/2019"+0,Table1[[#This Row],[Completed Date]]&lt;="6/30/2020"+0),"FY 19-20",""))</f>
        <v>FY 19-20</v>
      </c>
      <c r="AO496" s="116" t="str">
        <f>IFERROR(FIND("R",Table1[[#This Row],[FS_Priority]]),"")</f>
        <v/>
      </c>
    </row>
    <row r="497" spans="1:41" x14ac:dyDescent="0.25">
      <c r="A497" s="202" t="s">
        <v>2685</v>
      </c>
      <c r="B497" s="202" t="s">
        <v>179</v>
      </c>
      <c r="C497" s="202" t="s">
        <v>2685</v>
      </c>
      <c r="D497" s="203" t="b">
        <v>0</v>
      </c>
      <c r="E497" s="202" t="s">
        <v>3399</v>
      </c>
      <c r="F497" s="202" t="s">
        <v>2748</v>
      </c>
      <c r="G497" s="202" t="s">
        <v>179</v>
      </c>
      <c r="H497" s="202" t="s">
        <v>396</v>
      </c>
      <c r="I497" s="202" t="s">
        <v>3067</v>
      </c>
      <c r="J497" s="202" t="s">
        <v>2496</v>
      </c>
      <c r="K497" s="202" t="s">
        <v>3010</v>
      </c>
      <c r="L497" s="202" t="s">
        <v>373</v>
      </c>
      <c r="M497" s="202" t="s">
        <v>3011</v>
      </c>
      <c r="N497" s="202" t="s">
        <v>179</v>
      </c>
      <c r="O497" s="202" t="s">
        <v>135</v>
      </c>
      <c r="Q497" s="202" t="s">
        <v>153</v>
      </c>
      <c r="R497" s="202" t="s">
        <v>179</v>
      </c>
      <c r="S497" s="203" t="b">
        <v>0</v>
      </c>
      <c r="V497" s="193">
        <v>43497</v>
      </c>
      <c r="W497" s="202" t="s">
        <v>179</v>
      </c>
      <c r="X497"/>
      <c r="Z497" s="202" t="s">
        <v>179</v>
      </c>
      <c r="AC497" s="202" t="s">
        <v>3500</v>
      </c>
      <c r="AD497" s="201"/>
      <c r="AE497" s="202" t="s">
        <v>179</v>
      </c>
      <c r="AF497" s="202" t="s">
        <v>179</v>
      </c>
      <c r="AG497" s="202" t="s">
        <v>179</v>
      </c>
      <c r="AH497" s="221">
        <v>43791</v>
      </c>
      <c r="AI497" s="202" t="s">
        <v>3433</v>
      </c>
      <c r="AJ497" s="115" t="str">
        <f t="shared" si="7"/>
        <v>FS</v>
      </c>
      <c r="AK497" s="115" t="b">
        <f>ISNUMBER(SEARCH("IRT",Table1[[#This Row],[Current_Status]]))</f>
        <v>0</v>
      </c>
      <c r="AL497" s="116">
        <f>YEAR(Table1[[#This Row],[Project_Initiated]])</f>
        <v>2019</v>
      </c>
      <c r="AM497" s="205">
        <v>44181</v>
      </c>
      <c r="AN497" s="53" t="str">
        <f>IF(AND(Table1[[#This Row],[Completed Date]]&gt;="07/01/2020"+0,Table1[[#This Row],[Completed Date]]&lt;="6/30/2021"+0),"FY 20-21",IF(AND(Table1[[#This Row],[Completed Date]]&gt;="07/01/2019"+0,Table1[[#This Row],[Completed Date]]&lt;="6/30/2020"+0),"FY 19-20",""))</f>
        <v>FY 19-20</v>
      </c>
      <c r="AO497" s="116" t="str">
        <f>IFERROR(FIND("R",Table1[[#This Row],[FS_Priority]]),"")</f>
        <v/>
      </c>
    </row>
    <row r="498" spans="1:41" x14ac:dyDescent="0.25">
      <c r="A498" s="202" t="s">
        <v>3565</v>
      </c>
      <c r="B498" s="202" t="s">
        <v>179</v>
      </c>
      <c r="C498" s="202" t="s">
        <v>3565</v>
      </c>
      <c r="D498" s="203" t="b">
        <v>0</v>
      </c>
      <c r="E498" s="202" t="s">
        <v>43</v>
      </c>
      <c r="F498" s="202" t="s">
        <v>3566</v>
      </c>
      <c r="G498" s="202" t="s">
        <v>179</v>
      </c>
      <c r="H498" s="202" t="s">
        <v>246</v>
      </c>
      <c r="I498" s="202" t="s">
        <v>3567</v>
      </c>
      <c r="J498" s="202" t="s">
        <v>2496</v>
      </c>
      <c r="K498" s="202" t="s">
        <v>2868</v>
      </c>
      <c r="L498" s="202" t="s">
        <v>2477</v>
      </c>
      <c r="M498" s="202" t="s">
        <v>3305</v>
      </c>
      <c r="N498" s="202" t="s">
        <v>3027</v>
      </c>
      <c r="O498" s="202" t="s">
        <v>135</v>
      </c>
      <c r="Q498" s="202" t="s">
        <v>3562</v>
      </c>
      <c r="R498" s="202" t="s">
        <v>179</v>
      </c>
      <c r="S498" s="203" t="b">
        <v>0</v>
      </c>
      <c r="V498" s="193">
        <v>43745</v>
      </c>
      <c r="W498" s="202" t="s">
        <v>179</v>
      </c>
      <c r="X498"/>
      <c r="Z498" s="202" t="s">
        <v>179</v>
      </c>
      <c r="AC498" s="202" t="s">
        <v>179</v>
      </c>
      <c r="AD498" s="220"/>
      <c r="AE498" s="202" t="s">
        <v>135</v>
      </c>
      <c r="AF498" s="202" t="s">
        <v>179</v>
      </c>
      <c r="AG498" s="202" t="s">
        <v>179</v>
      </c>
      <c r="AH498" s="193">
        <v>43794</v>
      </c>
      <c r="AI498" s="202" t="s">
        <v>3448</v>
      </c>
      <c r="AJ498" s="167" t="str">
        <f t="shared" si="7"/>
        <v>FS</v>
      </c>
      <c r="AK498" s="167" t="b">
        <f>ISNUMBER(SEARCH("IRT",Table1[[#This Row],[Current_Status]]))</f>
        <v>0</v>
      </c>
      <c r="AL498" s="168">
        <f>YEAR(Table1[[#This Row],[Project_Initiated]])</f>
        <v>2019</v>
      </c>
      <c r="AM498" s="205">
        <v>44181</v>
      </c>
      <c r="AN498" s="53" t="str">
        <f>IF(AND(Table1[[#This Row],[Completed Date]]&gt;="07/01/2020"+0,Table1[[#This Row],[Completed Date]]&lt;="6/30/2021"+0),"FY 20-21",IF(AND(Table1[[#This Row],[Completed Date]]&gt;="07/01/2019"+0,Table1[[#This Row],[Completed Date]]&lt;="6/30/2020"+0),"FY 19-20",""))</f>
        <v>FY 19-20</v>
      </c>
      <c r="AO498" s="116" t="str">
        <f>IFERROR(FIND("R",Table1[[#This Row],[FS_Priority]]),"")</f>
        <v/>
      </c>
    </row>
    <row r="499" spans="1:41" x14ac:dyDescent="0.25">
      <c r="A499" s="202" t="s">
        <v>3367</v>
      </c>
      <c r="B499" s="202" t="s">
        <v>179</v>
      </c>
      <c r="C499" s="202" t="s">
        <v>3367</v>
      </c>
      <c r="D499" s="203" t="b">
        <v>0</v>
      </c>
      <c r="E499" s="202" t="s">
        <v>335</v>
      </c>
      <c r="F499" s="202" t="s">
        <v>3383</v>
      </c>
      <c r="G499" s="202" t="s">
        <v>179</v>
      </c>
      <c r="H499" s="202" t="s">
        <v>388</v>
      </c>
      <c r="I499" s="202" t="s">
        <v>3384</v>
      </c>
      <c r="J499" s="202" t="s">
        <v>2496</v>
      </c>
      <c r="K499" s="202" t="s">
        <v>2973</v>
      </c>
      <c r="L499" s="202" t="s">
        <v>336</v>
      </c>
      <c r="M499" s="202" t="s">
        <v>2974</v>
      </c>
      <c r="N499" s="202" t="s">
        <v>179</v>
      </c>
      <c r="O499" s="202" t="s">
        <v>135</v>
      </c>
      <c r="Q499" s="202" t="s">
        <v>200</v>
      </c>
      <c r="R499" s="202" t="s">
        <v>179</v>
      </c>
      <c r="S499" s="203" t="b">
        <v>0</v>
      </c>
      <c r="V499" s="193">
        <v>43683</v>
      </c>
      <c r="W499" s="202" t="s">
        <v>179</v>
      </c>
      <c r="X499"/>
      <c r="Z499" s="202" t="s">
        <v>179</v>
      </c>
      <c r="AC499" s="202" t="s">
        <v>3500</v>
      </c>
      <c r="AD499" s="220"/>
      <c r="AE499" s="202" t="s">
        <v>135</v>
      </c>
      <c r="AF499" s="202" t="s">
        <v>179</v>
      </c>
      <c r="AG499" s="202" t="s">
        <v>179</v>
      </c>
      <c r="AH499" s="193">
        <v>43794</v>
      </c>
      <c r="AI499" s="202" t="s">
        <v>3370</v>
      </c>
      <c r="AJ499" s="115" t="str">
        <f t="shared" si="7"/>
        <v>FS</v>
      </c>
      <c r="AK499" s="115" t="b">
        <f>ISNUMBER(SEARCH("IRT",Table1[[#This Row],[Current_Status]]))</f>
        <v>0</v>
      </c>
      <c r="AL499" s="116">
        <f>YEAR(Table1[[#This Row],[Project_Initiated]])</f>
        <v>2019</v>
      </c>
      <c r="AM499" s="205">
        <v>44181</v>
      </c>
      <c r="AN499" s="53" t="str">
        <f>IF(AND(Table1[[#This Row],[Completed Date]]&gt;="07/01/2020"+0,Table1[[#This Row],[Completed Date]]&lt;="6/30/2021"+0),"FY 20-21",IF(AND(Table1[[#This Row],[Completed Date]]&gt;="07/01/2019"+0,Table1[[#This Row],[Completed Date]]&lt;="6/30/2020"+0),"FY 19-20",""))</f>
        <v>FY 19-20</v>
      </c>
      <c r="AO499" s="116" t="str">
        <f>IFERROR(FIND("R",Table1[[#This Row],[FS_Priority]]),"")</f>
        <v/>
      </c>
    </row>
    <row r="500" spans="1:41" x14ac:dyDescent="0.25">
      <c r="A500" s="202" t="s">
        <v>3151</v>
      </c>
      <c r="B500" s="202" t="s">
        <v>179</v>
      </c>
      <c r="C500" s="202" t="s">
        <v>3151</v>
      </c>
      <c r="D500" s="203" t="b">
        <v>0</v>
      </c>
      <c r="E500" s="202" t="s">
        <v>21</v>
      </c>
      <c r="F500" s="202" t="s">
        <v>3321</v>
      </c>
      <c r="G500" s="202" t="s">
        <v>179</v>
      </c>
      <c r="H500" s="202" t="s">
        <v>280</v>
      </c>
      <c r="I500" s="202" t="s">
        <v>3322</v>
      </c>
      <c r="J500" s="202" t="s">
        <v>2503</v>
      </c>
      <c r="K500" s="202" t="s">
        <v>2838</v>
      </c>
      <c r="L500" s="202" t="s">
        <v>3401</v>
      </c>
      <c r="M500" s="202" t="s">
        <v>2839</v>
      </c>
      <c r="N500" s="202" t="s">
        <v>179</v>
      </c>
      <c r="O500" s="202" t="s">
        <v>152</v>
      </c>
      <c r="P500" s="220"/>
      <c r="Q500" s="202" t="s">
        <v>2736</v>
      </c>
      <c r="R500" s="202" t="s">
        <v>179</v>
      </c>
      <c r="S500" s="203" t="b">
        <v>0</v>
      </c>
      <c r="T500" s="220"/>
      <c r="V500" s="193">
        <v>43697</v>
      </c>
      <c r="W500" s="202" t="s">
        <v>179</v>
      </c>
      <c r="X500"/>
      <c r="Z500" s="202" t="s">
        <v>179</v>
      </c>
      <c r="AC500" s="202" t="s">
        <v>3543</v>
      </c>
      <c r="AD500" s="221">
        <v>43742</v>
      </c>
      <c r="AE500" s="202" t="s">
        <v>148</v>
      </c>
      <c r="AF500" s="202" t="s">
        <v>3544</v>
      </c>
      <c r="AG500" s="202" t="s">
        <v>2508</v>
      </c>
      <c r="AH500" s="221">
        <v>43795</v>
      </c>
      <c r="AI500" s="202" t="s">
        <v>3370</v>
      </c>
      <c r="AJ500" s="115" t="str">
        <f t="shared" si="7"/>
        <v>FS</v>
      </c>
      <c r="AK500" s="115" t="b">
        <f>ISNUMBER(SEARCH("IRT",Table1[[#This Row],[Current_Status]]))</f>
        <v>0</v>
      </c>
      <c r="AL500" s="116">
        <f>YEAR(Table1[[#This Row],[Project_Initiated]])</f>
        <v>2019</v>
      </c>
      <c r="AM500" s="205">
        <v>44181</v>
      </c>
      <c r="AN500" s="53" t="str">
        <f>IF(AND(Table1[[#This Row],[Completed Date]]&gt;="07/01/2020"+0,Table1[[#This Row],[Completed Date]]&lt;="6/30/2021"+0),"FY 20-21",IF(AND(Table1[[#This Row],[Completed Date]]&gt;="07/01/2019"+0,Table1[[#This Row],[Completed Date]]&lt;="6/30/2020"+0),"FY 19-20",""))</f>
        <v>FY 19-20</v>
      </c>
      <c r="AO500" s="116">
        <f>IFERROR(FIND("R",Table1[[#This Row],[FS_Priority]]),"")</f>
        <v>1</v>
      </c>
    </row>
    <row r="501" spans="1:41" x14ac:dyDescent="0.25">
      <c r="A501" s="202" t="s">
        <v>3204</v>
      </c>
      <c r="B501" s="202" t="s">
        <v>179</v>
      </c>
      <c r="C501" s="202" t="s">
        <v>3204</v>
      </c>
      <c r="D501" s="203" t="b">
        <v>0</v>
      </c>
      <c r="E501" s="202" t="s">
        <v>117</v>
      </c>
      <c r="F501" s="202" t="s">
        <v>3291</v>
      </c>
      <c r="G501" s="202" t="s">
        <v>179</v>
      </c>
      <c r="H501" s="202" t="s">
        <v>386</v>
      </c>
      <c r="I501" s="202" t="s">
        <v>3292</v>
      </c>
      <c r="J501" s="202" t="s">
        <v>2503</v>
      </c>
      <c r="K501" s="202" t="s">
        <v>2999</v>
      </c>
      <c r="L501" s="202" t="s">
        <v>3414</v>
      </c>
      <c r="M501" s="202" t="s">
        <v>3001</v>
      </c>
      <c r="N501" s="202" t="s">
        <v>179</v>
      </c>
      <c r="O501" s="202" t="s">
        <v>135</v>
      </c>
      <c r="Q501" s="202" t="s">
        <v>184</v>
      </c>
      <c r="R501" s="202" t="s">
        <v>179</v>
      </c>
      <c r="S501" s="203" t="b">
        <v>0</v>
      </c>
      <c r="V501" s="193">
        <v>43682</v>
      </c>
      <c r="W501" s="202" t="s">
        <v>179</v>
      </c>
      <c r="X501"/>
      <c r="Z501" s="202" t="s">
        <v>179</v>
      </c>
      <c r="AC501" s="202" t="s">
        <v>3536</v>
      </c>
      <c r="AE501" s="202" t="s">
        <v>135</v>
      </c>
      <c r="AF501" s="202" t="s">
        <v>179</v>
      </c>
      <c r="AG501" s="202" t="s">
        <v>179</v>
      </c>
      <c r="AH501" s="193">
        <v>43795</v>
      </c>
      <c r="AI501" s="202" t="s">
        <v>3370</v>
      </c>
      <c r="AJ501" s="115" t="str">
        <f t="shared" si="7"/>
        <v>FS</v>
      </c>
      <c r="AK501" s="115" t="b">
        <f>ISNUMBER(SEARCH("IRT",Table1[[#This Row],[Current_Status]]))</f>
        <v>0</v>
      </c>
      <c r="AL501" s="116">
        <f>YEAR(Table1[[#This Row],[Project_Initiated]])</f>
        <v>2019</v>
      </c>
      <c r="AM501" s="205">
        <v>44181</v>
      </c>
      <c r="AN501" s="53" t="str">
        <f>IF(AND(Table1[[#This Row],[Completed Date]]&gt;="07/01/2020"+0,Table1[[#This Row],[Completed Date]]&lt;="6/30/2021"+0),"FY 20-21",IF(AND(Table1[[#This Row],[Completed Date]]&gt;="07/01/2019"+0,Table1[[#This Row],[Completed Date]]&lt;="6/30/2020"+0),"FY 19-20",""))</f>
        <v>FY 19-20</v>
      </c>
      <c r="AO501" s="116" t="str">
        <f>IFERROR(FIND("R",Table1[[#This Row],[FS_Priority]]),"")</f>
        <v/>
      </c>
    </row>
    <row r="502" spans="1:41" x14ac:dyDescent="0.25">
      <c r="A502" s="202" t="s">
        <v>2823</v>
      </c>
      <c r="B502" s="202" t="s">
        <v>179</v>
      </c>
      <c r="C502" s="202" t="s">
        <v>2823</v>
      </c>
      <c r="D502" s="203" t="b">
        <v>0</v>
      </c>
      <c r="E502" s="202" t="s">
        <v>92</v>
      </c>
      <c r="F502" s="202" t="s">
        <v>2824</v>
      </c>
      <c r="G502" s="202" t="s">
        <v>3126</v>
      </c>
      <c r="H502" s="202" t="s">
        <v>397</v>
      </c>
      <c r="I502" s="202" t="s">
        <v>3090</v>
      </c>
      <c r="J502" s="202" t="s">
        <v>2502</v>
      </c>
      <c r="K502" s="202" t="s">
        <v>2925</v>
      </c>
      <c r="L502" s="202" t="s">
        <v>2477</v>
      </c>
      <c r="M502" s="202" t="s">
        <v>3091</v>
      </c>
      <c r="N502" s="202" t="s">
        <v>179</v>
      </c>
      <c r="O502" s="202" t="s">
        <v>152</v>
      </c>
      <c r="Q502" s="202" t="s">
        <v>2825</v>
      </c>
      <c r="R502" s="202" t="s">
        <v>179</v>
      </c>
      <c r="S502" s="203" t="b">
        <v>0</v>
      </c>
      <c r="V502" s="193">
        <v>43545</v>
      </c>
      <c r="W502" s="202" t="s">
        <v>179</v>
      </c>
      <c r="X502"/>
      <c r="Z502" s="202" t="s">
        <v>179</v>
      </c>
      <c r="AC502" s="202" t="s">
        <v>179</v>
      </c>
      <c r="AD502" s="204">
        <v>43739</v>
      </c>
      <c r="AE502" s="202" t="s">
        <v>432</v>
      </c>
      <c r="AF502" s="202" t="s">
        <v>3509</v>
      </c>
      <c r="AG502" s="202" t="s">
        <v>2508</v>
      </c>
      <c r="AH502" s="193">
        <v>43795</v>
      </c>
      <c r="AI502" s="202" t="s">
        <v>3433</v>
      </c>
      <c r="AJ502" s="115" t="str">
        <f t="shared" si="7"/>
        <v>FS</v>
      </c>
      <c r="AK502" s="115" t="b">
        <f>ISNUMBER(SEARCH("IRT",Table1[[#This Row],[Current_Status]]))</f>
        <v>0</v>
      </c>
      <c r="AL502" s="116">
        <f>YEAR(Table1[[#This Row],[Project_Initiated]])</f>
        <v>2019</v>
      </c>
      <c r="AM502" s="205">
        <v>44181</v>
      </c>
      <c r="AN502" s="53" t="str">
        <f>IF(AND(Table1[[#This Row],[Completed Date]]&gt;="07/01/2020"+0,Table1[[#This Row],[Completed Date]]&lt;="6/30/2021"+0),"FY 20-21",IF(AND(Table1[[#This Row],[Completed Date]]&gt;="07/01/2019"+0,Table1[[#This Row],[Completed Date]]&lt;="6/30/2020"+0),"FY 19-20",""))</f>
        <v>FY 19-20</v>
      </c>
      <c r="AO502" s="116">
        <f>IFERROR(FIND("R",Table1[[#This Row],[FS_Priority]]),"")</f>
        <v>1</v>
      </c>
    </row>
    <row r="503" spans="1:41" x14ac:dyDescent="0.25">
      <c r="A503" s="202" t="s">
        <v>3209</v>
      </c>
      <c r="B503" s="202" t="s">
        <v>179</v>
      </c>
      <c r="C503" s="202" t="s">
        <v>3209</v>
      </c>
      <c r="D503" s="203" t="b">
        <v>0</v>
      </c>
      <c r="E503" s="202" t="s">
        <v>117</v>
      </c>
      <c r="F503" s="202" t="s">
        <v>3233</v>
      </c>
      <c r="G503" s="202" t="s">
        <v>3480</v>
      </c>
      <c r="H503" s="202" t="s">
        <v>386</v>
      </c>
      <c r="I503" s="202" t="s">
        <v>3234</v>
      </c>
      <c r="J503" s="202" t="s">
        <v>2502</v>
      </c>
      <c r="K503" s="202" t="s">
        <v>2999</v>
      </c>
      <c r="L503" s="202" t="s">
        <v>3414</v>
      </c>
      <c r="M503" s="202" t="s">
        <v>3001</v>
      </c>
      <c r="N503" s="202" t="s">
        <v>179</v>
      </c>
      <c r="O503" s="202" t="s">
        <v>152</v>
      </c>
      <c r="P503" s="220"/>
      <c r="Q503" s="202" t="s">
        <v>153</v>
      </c>
      <c r="R503" s="202" t="s">
        <v>179</v>
      </c>
      <c r="S503" s="203" t="b">
        <v>0</v>
      </c>
      <c r="T503" s="220"/>
      <c r="V503" s="193">
        <v>43628</v>
      </c>
      <c r="W503" s="202" t="s">
        <v>179</v>
      </c>
      <c r="X503"/>
      <c r="Z503" s="202" t="s">
        <v>179</v>
      </c>
      <c r="AC503" s="202" t="s">
        <v>179</v>
      </c>
      <c r="AE503" s="202" t="s">
        <v>432</v>
      </c>
      <c r="AF503" s="202" t="s">
        <v>3480</v>
      </c>
      <c r="AG503" s="202" t="s">
        <v>2507</v>
      </c>
      <c r="AH503" s="193">
        <v>43795</v>
      </c>
      <c r="AI503" s="202" t="s">
        <v>3370</v>
      </c>
      <c r="AJ503" s="115" t="str">
        <f t="shared" si="7"/>
        <v>FS</v>
      </c>
      <c r="AK503" s="115" t="b">
        <f>ISNUMBER(SEARCH("IRT",Table1[[#This Row],[Current_Status]]))</f>
        <v>0</v>
      </c>
      <c r="AL503" s="116">
        <f>YEAR(Table1[[#This Row],[Project_Initiated]])</f>
        <v>2019</v>
      </c>
      <c r="AM503" s="205">
        <v>44181</v>
      </c>
      <c r="AN503" s="53" t="str">
        <f>IF(AND(Table1[[#This Row],[Completed Date]]&gt;="07/01/2020"+0,Table1[[#This Row],[Completed Date]]&lt;="6/30/2021"+0),"FY 20-21",IF(AND(Table1[[#This Row],[Completed Date]]&gt;="07/01/2019"+0,Table1[[#This Row],[Completed Date]]&lt;="6/30/2020"+0),"FY 19-20",""))</f>
        <v>FY 19-20</v>
      </c>
      <c r="AO503" s="116" t="str">
        <f>IFERROR(FIND("R",Table1[[#This Row],[FS_Priority]]),"")</f>
        <v/>
      </c>
    </row>
    <row r="504" spans="1:41" x14ac:dyDescent="0.25">
      <c r="A504" s="202" t="s">
        <v>3155</v>
      </c>
      <c r="B504" s="202" t="s">
        <v>179</v>
      </c>
      <c r="C504" s="202" t="s">
        <v>3155</v>
      </c>
      <c r="D504" s="203" t="b">
        <v>0</v>
      </c>
      <c r="E504" s="202" t="s">
        <v>43</v>
      </c>
      <c r="F504" s="202" t="s">
        <v>3269</v>
      </c>
      <c r="G504" s="202" t="s">
        <v>179</v>
      </c>
      <c r="H504" s="202" t="s">
        <v>246</v>
      </c>
      <c r="I504" s="202" t="s">
        <v>3270</v>
      </c>
      <c r="J504" s="202" t="s">
        <v>2496</v>
      </c>
      <c r="K504" s="202" t="s">
        <v>2868</v>
      </c>
      <c r="L504" s="202" t="s">
        <v>2477</v>
      </c>
      <c r="M504" s="202" t="s">
        <v>3027</v>
      </c>
      <c r="N504" s="202" t="s">
        <v>179</v>
      </c>
      <c r="O504" s="202" t="s">
        <v>135</v>
      </c>
      <c r="Q504" s="202" t="s">
        <v>200</v>
      </c>
      <c r="R504" s="202" t="s">
        <v>179</v>
      </c>
      <c r="S504" s="203" t="b">
        <v>0</v>
      </c>
      <c r="V504" s="193">
        <v>43665</v>
      </c>
      <c r="W504" s="202" t="s">
        <v>179</v>
      </c>
      <c r="X504"/>
      <c r="Z504" s="202" t="s">
        <v>179</v>
      </c>
      <c r="AC504" s="202" t="s">
        <v>3500</v>
      </c>
      <c r="AD504" s="220"/>
      <c r="AE504" s="202" t="s">
        <v>135</v>
      </c>
      <c r="AF504" s="202" t="s">
        <v>179</v>
      </c>
      <c r="AG504" s="202" t="s">
        <v>179</v>
      </c>
      <c r="AH504" s="193">
        <v>43795</v>
      </c>
      <c r="AI504" s="202" t="s">
        <v>3370</v>
      </c>
      <c r="AJ504" s="115" t="str">
        <f t="shared" si="7"/>
        <v>FS</v>
      </c>
      <c r="AK504" s="115" t="b">
        <f>ISNUMBER(SEARCH("IRT",Table1[[#This Row],[Current_Status]]))</f>
        <v>0</v>
      </c>
      <c r="AL504" s="116">
        <f>YEAR(Table1[[#This Row],[Project_Initiated]])</f>
        <v>2019</v>
      </c>
      <c r="AM504" s="205">
        <v>44181</v>
      </c>
      <c r="AN504" s="53" t="str">
        <f>IF(AND(Table1[[#This Row],[Completed Date]]&gt;="07/01/2020"+0,Table1[[#This Row],[Completed Date]]&lt;="6/30/2021"+0),"FY 20-21",IF(AND(Table1[[#This Row],[Completed Date]]&gt;="07/01/2019"+0,Table1[[#This Row],[Completed Date]]&lt;="6/30/2020"+0),"FY 19-20",""))</f>
        <v>FY 19-20</v>
      </c>
      <c r="AO504" s="116" t="str">
        <f>IFERROR(FIND("R",Table1[[#This Row],[FS_Priority]]),"")</f>
        <v/>
      </c>
    </row>
    <row r="505" spans="1:41" x14ac:dyDescent="0.25">
      <c r="A505" s="202" t="s">
        <v>3174</v>
      </c>
      <c r="B505" s="202" t="s">
        <v>179</v>
      </c>
      <c r="C505" s="202" t="s">
        <v>3174</v>
      </c>
      <c r="D505" s="203" t="b">
        <v>0</v>
      </c>
      <c r="E505" s="202" t="s">
        <v>86</v>
      </c>
      <c r="F505" s="202" t="s">
        <v>3311</v>
      </c>
      <c r="G505" s="202" t="s">
        <v>179</v>
      </c>
      <c r="H505" s="202" t="s">
        <v>835</v>
      </c>
      <c r="I505" s="202" t="s">
        <v>3312</v>
      </c>
      <c r="J505" s="202" t="s">
        <v>2496</v>
      </c>
      <c r="K505" s="202" t="s">
        <v>4024</v>
      </c>
      <c r="L505" s="202" t="s">
        <v>257</v>
      </c>
      <c r="M505" s="202" t="s">
        <v>2916</v>
      </c>
      <c r="N505" s="202" t="s">
        <v>179</v>
      </c>
      <c r="O505" s="202" t="s">
        <v>135</v>
      </c>
      <c r="Q505" s="202" t="s">
        <v>207</v>
      </c>
      <c r="R505" s="202" t="s">
        <v>179</v>
      </c>
      <c r="S505" s="203" t="b">
        <v>0</v>
      </c>
      <c r="V505" s="193">
        <v>43692</v>
      </c>
      <c r="W505" s="202" t="s">
        <v>179</v>
      </c>
      <c r="X505"/>
      <c r="Z505" s="202" t="s">
        <v>179</v>
      </c>
      <c r="AC505" s="202" t="s">
        <v>3500</v>
      </c>
      <c r="AE505" s="202" t="s">
        <v>135</v>
      </c>
      <c r="AF505" s="202" t="s">
        <v>179</v>
      </c>
      <c r="AG505" s="202" t="s">
        <v>179</v>
      </c>
      <c r="AH505" s="193">
        <v>43795</v>
      </c>
      <c r="AI505" s="202" t="s">
        <v>3370</v>
      </c>
      <c r="AJ505" s="115" t="str">
        <f t="shared" si="7"/>
        <v>FS</v>
      </c>
      <c r="AK505" s="115" t="b">
        <f>ISNUMBER(SEARCH("IRT",Table1[[#This Row],[Current_Status]]))</f>
        <v>0</v>
      </c>
      <c r="AL505" s="116">
        <f>YEAR(Table1[[#This Row],[Project_Initiated]])</f>
        <v>2019</v>
      </c>
      <c r="AM505" s="205">
        <v>44181</v>
      </c>
      <c r="AN505" s="53" t="str">
        <f>IF(AND(Table1[[#This Row],[Completed Date]]&gt;="07/01/2020"+0,Table1[[#This Row],[Completed Date]]&lt;="6/30/2021"+0),"FY 20-21",IF(AND(Table1[[#This Row],[Completed Date]]&gt;="07/01/2019"+0,Table1[[#This Row],[Completed Date]]&lt;="6/30/2020"+0),"FY 19-20",""))</f>
        <v>FY 19-20</v>
      </c>
      <c r="AO505" s="116" t="str">
        <f>IFERROR(FIND("R",Table1[[#This Row],[FS_Priority]]),"")</f>
        <v/>
      </c>
    </row>
    <row r="506" spans="1:41" x14ac:dyDescent="0.25">
      <c r="A506" s="202" t="s">
        <v>2471</v>
      </c>
      <c r="B506" s="202" t="s">
        <v>179</v>
      </c>
      <c r="C506" s="202" t="s">
        <v>2471</v>
      </c>
      <c r="D506" s="203" t="b">
        <v>0</v>
      </c>
      <c r="E506" s="202" t="s">
        <v>92</v>
      </c>
      <c r="F506" s="202" t="s">
        <v>2718</v>
      </c>
      <c r="G506" s="202" t="s">
        <v>2945</v>
      </c>
      <c r="H506" s="202" t="s">
        <v>1208</v>
      </c>
      <c r="I506" s="202" t="s">
        <v>179</v>
      </c>
      <c r="J506" s="202" t="s">
        <v>2496</v>
      </c>
      <c r="K506" s="202" t="s">
        <v>2925</v>
      </c>
      <c r="L506" s="202" t="s">
        <v>2477</v>
      </c>
      <c r="M506" s="202" t="s">
        <v>2929</v>
      </c>
      <c r="N506" s="202" t="s">
        <v>179</v>
      </c>
      <c r="O506" s="202" t="s">
        <v>152</v>
      </c>
      <c r="P506" s="201"/>
      <c r="Q506" s="202" t="s">
        <v>2737</v>
      </c>
      <c r="R506" s="202" t="s">
        <v>2621</v>
      </c>
      <c r="S506" s="203" t="b">
        <v>0</v>
      </c>
      <c r="T506" s="201"/>
      <c r="V506" s="193">
        <v>43412</v>
      </c>
      <c r="W506" s="202" t="s">
        <v>179</v>
      </c>
      <c r="X506"/>
      <c r="Z506" s="202" t="s">
        <v>179</v>
      </c>
      <c r="AC506" s="202" t="s">
        <v>3490</v>
      </c>
      <c r="AD506" s="204">
        <v>43560</v>
      </c>
      <c r="AE506" s="202" t="s">
        <v>432</v>
      </c>
      <c r="AF506" s="202" t="s">
        <v>3491</v>
      </c>
      <c r="AG506" s="202" t="s">
        <v>2508</v>
      </c>
      <c r="AH506" s="221">
        <v>43795</v>
      </c>
      <c r="AI506" s="202" t="s">
        <v>3433</v>
      </c>
      <c r="AJ506" s="115" t="str">
        <f t="shared" si="7"/>
        <v>FS</v>
      </c>
      <c r="AK506" s="115" t="b">
        <f>ISNUMBER(SEARCH("IRT",Table1[[#This Row],[Current_Status]]))</f>
        <v>0</v>
      </c>
      <c r="AL506" s="116">
        <f>YEAR(Table1[[#This Row],[Project_Initiated]])</f>
        <v>2018</v>
      </c>
      <c r="AM506" s="205">
        <v>44181</v>
      </c>
      <c r="AN506" s="53" t="str">
        <f>IF(AND(Table1[[#This Row],[Completed Date]]&gt;="07/01/2020"+0,Table1[[#This Row],[Completed Date]]&lt;="6/30/2021"+0),"FY 20-21",IF(AND(Table1[[#This Row],[Completed Date]]&gt;="07/01/2019"+0,Table1[[#This Row],[Completed Date]]&lt;="6/30/2020"+0),"FY 19-20",""))</f>
        <v>FY 19-20</v>
      </c>
      <c r="AO506" s="116">
        <f>IFERROR(FIND("R",Table1[[#This Row],[FS_Priority]]),"")</f>
        <v>1</v>
      </c>
    </row>
    <row r="507" spans="1:41" x14ac:dyDescent="0.25">
      <c r="A507" s="202" t="s">
        <v>2675</v>
      </c>
      <c r="B507" s="202" t="s">
        <v>179</v>
      </c>
      <c r="C507" s="202" t="s">
        <v>2675</v>
      </c>
      <c r="D507" s="203" t="b">
        <v>0</v>
      </c>
      <c r="E507" s="202" t="s">
        <v>3377</v>
      </c>
      <c r="F507" s="202" t="s">
        <v>2731</v>
      </c>
      <c r="G507" s="202" t="s">
        <v>179</v>
      </c>
      <c r="H507" s="202" t="s">
        <v>392</v>
      </c>
      <c r="I507" s="202" t="s">
        <v>3058</v>
      </c>
      <c r="J507" s="202" t="s">
        <v>2496</v>
      </c>
      <c r="K507" s="202" t="s">
        <v>2971</v>
      </c>
      <c r="L507" s="202" t="s">
        <v>2568</v>
      </c>
      <c r="M507" s="202" t="s">
        <v>2972</v>
      </c>
      <c r="N507" s="202" t="s">
        <v>179</v>
      </c>
      <c r="O507" s="202" t="s">
        <v>135</v>
      </c>
      <c r="P507" s="201"/>
      <c r="Q507" s="202" t="s">
        <v>184</v>
      </c>
      <c r="R507" s="202" t="s">
        <v>179</v>
      </c>
      <c r="S507" s="203" t="b">
        <v>0</v>
      </c>
      <c r="T507" s="201"/>
      <c r="V507" s="193">
        <v>43566</v>
      </c>
      <c r="W507" s="202" t="s">
        <v>179</v>
      </c>
      <c r="X507" s="201"/>
      <c r="Y507" s="201"/>
      <c r="Z507" s="202" t="s">
        <v>179</v>
      </c>
      <c r="AC507" s="202" t="s">
        <v>2782</v>
      </c>
      <c r="AD507" s="220"/>
      <c r="AE507" s="202" t="s">
        <v>179</v>
      </c>
      <c r="AF507" s="202" t="s">
        <v>179</v>
      </c>
      <c r="AG507" s="202" t="s">
        <v>179</v>
      </c>
      <c r="AH507" s="221">
        <v>43795</v>
      </c>
      <c r="AI507" s="202" t="s">
        <v>3433</v>
      </c>
      <c r="AJ507" s="115" t="str">
        <f t="shared" si="7"/>
        <v>FS</v>
      </c>
      <c r="AK507" s="115" t="b">
        <f>ISNUMBER(SEARCH("IRT",Table1[[#This Row],[Current_Status]]))</f>
        <v>0</v>
      </c>
      <c r="AL507" s="116">
        <f>YEAR(Table1[[#This Row],[Project_Initiated]])</f>
        <v>2019</v>
      </c>
      <c r="AM507" s="205">
        <v>44181</v>
      </c>
      <c r="AN507" s="53" t="str">
        <f>IF(AND(Table1[[#This Row],[Completed Date]]&gt;="07/01/2020"+0,Table1[[#This Row],[Completed Date]]&lt;="6/30/2021"+0),"FY 20-21",IF(AND(Table1[[#This Row],[Completed Date]]&gt;="07/01/2019"+0,Table1[[#This Row],[Completed Date]]&lt;="6/30/2020"+0),"FY 19-20",""))</f>
        <v>FY 19-20</v>
      </c>
      <c r="AO507" s="116" t="str">
        <f>IFERROR(FIND("R",Table1[[#This Row],[FS_Priority]]),"")</f>
        <v/>
      </c>
    </row>
    <row r="508" spans="1:41" x14ac:dyDescent="0.25">
      <c r="A508" s="202" t="s">
        <v>2684</v>
      </c>
      <c r="B508" s="202" t="s">
        <v>179</v>
      </c>
      <c r="C508" s="202" t="s">
        <v>2684</v>
      </c>
      <c r="D508" s="203" t="b">
        <v>0</v>
      </c>
      <c r="E508" s="202" t="s">
        <v>3399</v>
      </c>
      <c r="F508" s="202" t="s">
        <v>2747</v>
      </c>
      <c r="G508" s="202" t="s">
        <v>179</v>
      </c>
      <c r="H508" s="202" t="s">
        <v>396</v>
      </c>
      <c r="I508" s="202" t="s">
        <v>3066</v>
      </c>
      <c r="J508" s="202" t="s">
        <v>2502</v>
      </c>
      <c r="K508" s="202" t="s">
        <v>3010</v>
      </c>
      <c r="L508" s="202" t="s">
        <v>373</v>
      </c>
      <c r="M508" s="202" t="s">
        <v>3015</v>
      </c>
      <c r="N508" s="202" t="s">
        <v>179</v>
      </c>
      <c r="O508" s="202" t="s">
        <v>135</v>
      </c>
      <c r="P508" s="201"/>
      <c r="Q508" s="202" t="s">
        <v>200</v>
      </c>
      <c r="R508" s="202" t="s">
        <v>179</v>
      </c>
      <c r="S508" s="203" t="b">
        <v>0</v>
      </c>
      <c r="T508" s="201"/>
      <c r="V508" s="193">
        <v>43539</v>
      </c>
      <c r="W508" s="202" t="s">
        <v>179</v>
      </c>
      <c r="X508" s="220"/>
      <c r="Y508" s="220"/>
      <c r="Z508" s="202" t="s">
        <v>179</v>
      </c>
      <c r="AC508" s="202" t="s">
        <v>3774</v>
      </c>
      <c r="AE508" s="202" t="s">
        <v>179</v>
      </c>
      <c r="AF508" s="202" t="s">
        <v>179</v>
      </c>
      <c r="AG508" s="202" t="s">
        <v>179</v>
      </c>
      <c r="AH508" s="221">
        <v>43805</v>
      </c>
      <c r="AI508" s="202" t="s">
        <v>3433</v>
      </c>
      <c r="AJ508" s="115" t="str">
        <f t="shared" si="7"/>
        <v>FS</v>
      </c>
      <c r="AK508" s="115" t="b">
        <f>ISNUMBER(SEARCH("IRT",Table1[[#This Row],[Current_Status]]))</f>
        <v>0</v>
      </c>
      <c r="AL508" s="116">
        <f>YEAR(Table1[[#This Row],[Project_Initiated]])</f>
        <v>2019</v>
      </c>
      <c r="AM508" s="205">
        <v>44181</v>
      </c>
      <c r="AN508" s="53" t="str">
        <f>IF(AND(Table1[[#This Row],[Completed Date]]&gt;="07/01/2020"+0,Table1[[#This Row],[Completed Date]]&lt;="6/30/2021"+0),"FY 20-21",IF(AND(Table1[[#This Row],[Completed Date]]&gt;="07/01/2019"+0,Table1[[#This Row],[Completed Date]]&lt;="6/30/2020"+0),"FY 19-20",""))</f>
        <v>FY 19-20</v>
      </c>
      <c r="AO508" s="116" t="str">
        <f>IFERROR(FIND("R",Table1[[#This Row],[FS_Priority]]),"")</f>
        <v/>
      </c>
    </row>
    <row r="509" spans="1:41" x14ac:dyDescent="0.25">
      <c r="A509" s="202" t="s">
        <v>3563</v>
      </c>
      <c r="B509" s="202" t="s">
        <v>179</v>
      </c>
      <c r="C509" s="202" t="s">
        <v>3563</v>
      </c>
      <c r="D509" s="203" t="b">
        <v>0</v>
      </c>
      <c r="E509" s="202" t="s">
        <v>43</v>
      </c>
      <c r="F509" s="202" t="s">
        <v>3564</v>
      </c>
      <c r="G509" s="202" t="s">
        <v>179</v>
      </c>
      <c r="H509" s="202" t="s">
        <v>784</v>
      </c>
      <c r="I509" s="202" t="s">
        <v>2625</v>
      </c>
      <c r="J509" s="202" t="s">
        <v>2496</v>
      </c>
      <c r="K509" s="202" t="s">
        <v>2868</v>
      </c>
      <c r="L509" s="202" t="s">
        <v>2477</v>
      </c>
      <c r="M509" s="202" t="s">
        <v>2872</v>
      </c>
      <c r="N509" s="202" t="s">
        <v>179</v>
      </c>
      <c r="O509" s="202" t="s">
        <v>135</v>
      </c>
      <c r="P509" s="201"/>
      <c r="Q509" s="202" t="s">
        <v>3562</v>
      </c>
      <c r="R509" s="202" t="s">
        <v>179</v>
      </c>
      <c r="S509" s="203" t="b">
        <v>0</v>
      </c>
      <c r="T509" s="201"/>
      <c r="V509" s="193">
        <v>43742</v>
      </c>
      <c r="W509" s="202" t="s">
        <v>179</v>
      </c>
      <c r="X509" s="201"/>
      <c r="Y509" s="201"/>
      <c r="Z509" s="202" t="s">
        <v>179</v>
      </c>
      <c r="AC509" s="202" t="s">
        <v>179</v>
      </c>
      <c r="AE509" s="202" t="s">
        <v>135</v>
      </c>
      <c r="AF509" s="202" t="s">
        <v>179</v>
      </c>
      <c r="AG509" s="202" t="s">
        <v>179</v>
      </c>
      <c r="AH509" s="221">
        <v>43810</v>
      </c>
      <c r="AI509" s="202" t="s">
        <v>3448</v>
      </c>
      <c r="AJ509" s="167" t="str">
        <f t="shared" ref="AJ509:AJ572" si="8">IF(LEN(A509)&gt;6,"FS","PD&amp;C")</f>
        <v>FS</v>
      </c>
      <c r="AK509" s="167" t="b">
        <f>ISNUMBER(SEARCH("IRT",Table1[[#This Row],[Current_Status]]))</f>
        <v>0</v>
      </c>
      <c r="AL509" s="168">
        <f>YEAR(Table1[[#This Row],[Project_Initiated]])</f>
        <v>2019</v>
      </c>
      <c r="AM509" s="205">
        <v>44181</v>
      </c>
      <c r="AN509" s="53" t="str">
        <f>IF(AND(Table1[[#This Row],[Completed Date]]&gt;="07/01/2020"+0,Table1[[#This Row],[Completed Date]]&lt;="6/30/2021"+0),"FY 20-21",IF(AND(Table1[[#This Row],[Completed Date]]&gt;="07/01/2019"+0,Table1[[#This Row],[Completed Date]]&lt;="6/30/2020"+0),"FY 19-20",""))</f>
        <v>FY 19-20</v>
      </c>
      <c r="AO509" s="116" t="str">
        <f>IFERROR(FIND("R",Table1[[#This Row],[FS_Priority]]),"")</f>
        <v/>
      </c>
    </row>
    <row r="510" spans="1:41" x14ac:dyDescent="0.25">
      <c r="A510" s="202" t="s">
        <v>3560</v>
      </c>
      <c r="B510" s="202" t="s">
        <v>179</v>
      </c>
      <c r="C510" s="202" t="s">
        <v>3560</v>
      </c>
      <c r="D510" s="203" t="b">
        <v>0</v>
      </c>
      <c r="E510" s="202" t="s">
        <v>43</v>
      </c>
      <c r="F510" s="202" t="s">
        <v>3561</v>
      </c>
      <c r="G510" s="202" t="s">
        <v>179</v>
      </c>
      <c r="H510" s="202" t="s">
        <v>784</v>
      </c>
      <c r="I510" s="202" t="s">
        <v>2625</v>
      </c>
      <c r="J510" s="202" t="s">
        <v>2496</v>
      </c>
      <c r="K510" s="202" t="s">
        <v>2868</v>
      </c>
      <c r="L510" s="202" t="s">
        <v>2477</v>
      </c>
      <c r="M510" s="202" t="s">
        <v>2871</v>
      </c>
      <c r="N510" s="202" t="s">
        <v>179</v>
      </c>
      <c r="O510" s="202" t="s">
        <v>135</v>
      </c>
      <c r="P510" s="201"/>
      <c r="Q510" s="202" t="s">
        <v>3562</v>
      </c>
      <c r="R510" s="202" t="s">
        <v>179</v>
      </c>
      <c r="S510" s="203" t="b">
        <v>0</v>
      </c>
      <c r="T510" s="201"/>
      <c r="V510" s="193">
        <v>43749</v>
      </c>
      <c r="W510" s="202" t="s">
        <v>179</v>
      </c>
      <c r="X510" s="201"/>
      <c r="Y510" s="201"/>
      <c r="Z510" s="202" t="s">
        <v>179</v>
      </c>
      <c r="AC510" s="202" t="s">
        <v>179</v>
      </c>
      <c r="AE510" s="202" t="s">
        <v>432</v>
      </c>
      <c r="AF510" s="202" t="s">
        <v>3850</v>
      </c>
      <c r="AG510" s="202" t="s">
        <v>179</v>
      </c>
      <c r="AH510" s="221">
        <v>43810</v>
      </c>
      <c r="AI510" s="202" t="s">
        <v>3448</v>
      </c>
      <c r="AJ510" s="115" t="str">
        <f t="shared" si="8"/>
        <v>FS</v>
      </c>
      <c r="AK510" s="115" t="b">
        <f>ISNUMBER(SEARCH("IRT",Table1[[#This Row],[Current_Status]]))</f>
        <v>0</v>
      </c>
      <c r="AL510" s="116">
        <f>YEAR(Table1[[#This Row],[Project_Initiated]])</f>
        <v>2019</v>
      </c>
      <c r="AM510" s="205">
        <v>44181</v>
      </c>
      <c r="AN510" s="53" t="str">
        <f>IF(AND(Table1[[#This Row],[Completed Date]]&gt;="07/01/2020"+0,Table1[[#This Row],[Completed Date]]&lt;="6/30/2021"+0),"FY 20-21",IF(AND(Table1[[#This Row],[Completed Date]]&gt;="07/01/2019"+0,Table1[[#This Row],[Completed Date]]&lt;="6/30/2020"+0),"FY 19-20",""))</f>
        <v>FY 19-20</v>
      </c>
      <c r="AO510" s="116" t="str">
        <f>IFERROR(FIND("R",Table1[[#This Row],[FS_Priority]]),"")</f>
        <v/>
      </c>
    </row>
    <row r="511" spans="1:41" x14ac:dyDescent="0.25">
      <c r="A511" s="202" t="s">
        <v>3756</v>
      </c>
      <c r="B511" s="202" t="s">
        <v>179</v>
      </c>
      <c r="C511" s="202" t="s">
        <v>3756</v>
      </c>
      <c r="D511" s="203" t="b">
        <v>0</v>
      </c>
      <c r="E511" s="202" t="s">
        <v>118</v>
      </c>
      <c r="F511" s="202" t="s">
        <v>3757</v>
      </c>
      <c r="G511" s="202" t="s">
        <v>179</v>
      </c>
      <c r="H511" s="202" t="s">
        <v>392</v>
      </c>
      <c r="I511" s="202" t="s">
        <v>2955</v>
      </c>
      <c r="J511" s="202" t="s">
        <v>2496</v>
      </c>
      <c r="K511" s="202" t="s">
        <v>3406</v>
      </c>
      <c r="L511" s="202" t="s">
        <v>370</v>
      </c>
      <c r="M511" s="202" t="s">
        <v>3007</v>
      </c>
      <c r="N511" s="202" t="s">
        <v>179</v>
      </c>
      <c r="O511" s="202" t="s">
        <v>135</v>
      </c>
      <c r="P511" s="201"/>
      <c r="Q511" s="202" t="s">
        <v>3562</v>
      </c>
      <c r="R511" s="202" t="s">
        <v>179</v>
      </c>
      <c r="S511" s="203" t="b">
        <v>0</v>
      </c>
      <c r="T511" s="201"/>
      <c r="V511" s="193">
        <v>43733</v>
      </c>
      <c r="W511" s="202" t="s">
        <v>179</v>
      </c>
      <c r="X511" s="201"/>
      <c r="Y511" s="201"/>
      <c r="Z511" s="202" t="s">
        <v>179</v>
      </c>
      <c r="AC511" s="202" t="s">
        <v>179</v>
      </c>
      <c r="AE511" s="202" t="s">
        <v>135</v>
      </c>
      <c r="AF511" s="202" t="s">
        <v>179</v>
      </c>
      <c r="AG511" s="202" t="s">
        <v>179</v>
      </c>
      <c r="AH511" s="221">
        <v>43810</v>
      </c>
      <c r="AI511" s="202" t="s">
        <v>3448</v>
      </c>
      <c r="AJ511" s="115" t="str">
        <f t="shared" si="8"/>
        <v>FS</v>
      </c>
      <c r="AK511" s="115" t="b">
        <f>ISNUMBER(SEARCH("IRT",Table1[[#This Row],[Current_Status]]))</f>
        <v>0</v>
      </c>
      <c r="AL511" s="116">
        <f>YEAR(Table1[[#This Row],[Project_Initiated]])</f>
        <v>2019</v>
      </c>
      <c r="AM511" s="205">
        <v>44181</v>
      </c>
      <c r="AN511" s="53" t="str">
        <f>IF(AND(Table1[[#This Row],[Completed Date]]&gt;="07/01/2020"+0,Table1[[#This Row],[Completed Date]]&lt;="6/30/2021"+0),"FY 20-21",IF(AND(Table1[[#This Row],[Completed Date]]&gt;="07/01/2019"+0,Table1[[#This Row],[Completed Date]]&lt;="6/30/2020"+0),"FY 19-20",""))</f>
        <v>FY 19-20</v>
      </c>
      <c r="AO511" s="116" t="str">
        <f>IFERROR(FIND("R",Table1[[#This Row],[FS_Priority]]),"")</f>
        <v/>
      </c>
    </row>
    <row r="512" spans="1:41" x14ac:dyDescent="0.25">
      <c r="A512" s="202" t="s">
        <v>3156</v>
      </c>
      <c r="B512" s="202" t="s">
        <v>179</v>
      </c>
      <c r="C512" s="202" t="s">
        <v>3156</v>
      </c>
      <c r="D512" s="203" t="b">
        <v>0</v>
      </c>
      <c r="E512" s="202" t="s">
        <v>43</v>
      </c>
      <c r="F512" s="202" t="s">
        <v>3271</v>
      </c>
      <c r="G512" s="202" t="s">
        <v>179</v>
      </c>
      <c r="H512" s="202" t="s">
        <v>246</v>
      </c>
      <c r="I512" s="202" t="s">
        <v>3272</v>
      </c>
      <c r="J512" s="202" t="s">
        <v>2496</v>
      </c>
      <c r="K512" s="202" t="s">
        <v>2868</v>
      </c>
      <c r="L512" s="202" t="s">
        <v>2477</v>
      </c>
      <c r="M512" s="202" t="s">
        <v>3027</v>
      </c>
      <c r="N512" s="202" t="s">
        <v>179</v>
      </c>
      <c r="O512" s="202" t="s">
        <v>135</v>
      </c>
      <c r="P512" s="201"/>
      <c r="Q512" s="202" t="s">
        <v>153</v>
      </c>
      <c r="R512" s="202" t="s">
        <v>179</v>
      </c>
      <c r="S512" s="203" t="b">
        <v>0</v>
      </c>
      <c r="T512" s="201"/>
      <c r="V512" s="193">
        <v>43665</v>
      </c>
      <c r="W512" s="202" t="s">
        <v>179</v>
      </c>
      <c r="X512"/>
      <c r="Z512" s="202" t="s">
        <v>179</v>
      </c>
      <c r="AC512" s="202" t="s">
        <v>3819</v>
      </c>
      <c r="AE512" s="202" t="s">
        <v>135</v>
      </c>
      <c r="AF512" s="202" t="s">
        <v>179</v>
      </c>
      <c r="AG512" s="202" t="s">
        <v>179</v>
      </c>
      <c r="AH512" s="221">
        <v>43811</v>
      </c>
      <c r="AI512" s="202" t="s">
        <v>3370</v>
      </c>
      <c r="AJ512" s="115" t="str">
        <f t="shared" si="8"/>
        <v>FS</v>
      </c>
      <c r="AK512" s="115" t="b">
        <f>ISNUMBER(SEARCH("IRT",Table1[[#This Row],[Current_Status]]))</f>
        <v>0</v>
      </c>
      <c r="AL512" s="116">
        <f>YEAR(Table1[[#This Row],[Project_Initiated]])</f>
        <v>2019</v>
      </c>
      <c r="AM512" s="205">
        <v>44181</v>
      </c>
      <c r="AN512" s="53" t="str">
        <f>IF(AND(Table1[[#This Row],[Completed Date]]&gt;="07/01/2020"+0,Table1[[#This Row],[Completed Date]]&lt;="6/30/2021"+0),"FY 20-21",IF(AND(Table1[[#This Row],[Completed Date]]&gt;="07/01/2019"+0,Table1[[#This Row],[Completed Date]]&lt;="6/30/2020"+0),"FY 19-20",""))</f>
        <v>FY 19-20</v>
      </c>
      <c r="AO512" s="116" t="str">
        <f>IFERROR(FIND("R",Table1[[#This Row],[FS_Priority]]),"")</f>
        <v/>
      </c>
    </row>
    <row r="513" spans="1:41" x14ac:dyDescent="0.25">
      <c r="A513" s="202" t="s">
        <v>3361</v>
      </c>
      <c r="B513" s="202" t="s">
        <v>179</v>
      </c>
      <c r="C513" s="202" t="s">
        <v>3361</v>
      </c>
      <c r="D513" s="203" t="b">
        <v>0</v>
      </c>
      <c r="E513" s="202" t="s">
        <v>3399</v>
      </c>
      <c r="F513" s="202" t="s">
        <v>3387</v>
      </c>
      <c r="G513" s="202" t="s">
        <v>3388</v>
      </c>
      <c r="H513" s="202" t="s">
        <v>228</v>
      </c>
      <c r="I513" s="202" t="s">
        <v>2851</v>
      </c>
      <c r="J513" s="202" t="s">
        <v>2503</v>
      </c>
      <c r="K513" s="202" t="s">
        <v>3010</v>
      </c>
      <c r="L513" s="202" t="s">
        <v>373</v>
      </c>
      <c r="M513" s="202" t="s">
        <v>3389</v>
      </c>
      <c r="N513" s="202" t="s">
        <v>179</v>
      </c>
      <c r="O513" s="202" t="s">
        <v>152</v>
      </c>
      <c r="P513" s="201"/>
      <c r="Q513" s="202" t="s">
        <v>3420</v>
      </c>
      <c r="R513" s="202" t="s">
        <v>179</v>
      </c>
      <c r="S513" s="203" t="b">
        <v>0</v>
      </c>
      <c r="T513" s="201"/>
      <c r="V513" s="193">
        <v>43689</v>
      </c>
      <c r="W513" s="202" t="s">
        <v>179</v>
      </c>
      <c r="X513"/>
      <c r="Z513" s="202" t="s">
        <v>179</v>
      </c>
      <c r="AC513" s="202" t="s">
        <v>3779</v>
      </c>
      <c r="AD513" s="221">
        <v>43740</v>
      </c>
      <c r="AE513" s="202" t="s">
        <v>148</v>
      </c>
      <c r="AF513" s="202" t="s">
        <v>3539</v>
      </c>
      <c r="AG513" s="202" t="s">
        <v>2508</v>
      </c>
      <c r="AH513" s="221">
        <v>43812</v>
      </c>
      <c r="AI513" s="202" t="s">
        <v>3439</v>
      </c>
      <c r="AJ513" s="115" t="str">
        <f t="shared" si="8"/>
        <v>FS</v>
      </c>
      <c r="AK513" s="115" t="b">
        <f>ISNUMBER(SEARCH("IRT",Table1[[#This Row],[Current_Status]]))</f>
        <v>0</v>
      </c>
      <c r="AL513" s="116">
        <f>YEAR(Table1[[#This Row],[Project_Initiated]])</f>
        <v>2019</v>
      </c>
      <c r="AM513" s="205">
        <v>44181</v>
      </c>
      <c r="AN513" s="53" t="str">
        <f>IF(AND(Table1[[#This Row],[Completed Date]]&gt;="07/01/2020"+0,Table1[[#This Row],[Completed Date]]&lt;="6/30/2021"+0),"FY 20-21",IF(AND(Table1[[#This Row],[Completed Date]]&gt;="07/01/2019"+0,Table1[[#This Row],[Completed Date]]&lt;="6/30/2020"+0),"FY 19-20",""))</f>
        <v>FY 19-20</v>
      </c>
      <c r="AO513" s="116" t="str">
        <f>IFERROR(FIND("R",Table1[[#This Row],[FS_Priority]]),"")</f>
        <v/>
      </c>
    </row>
    <row r="514" spans="1:41" x14ac:dyDescent="0.25">
      <c r="A514" s="202" t="s">
        <v>3656</v>
      </c>
      <c r="B514" s="202" t="s">
        <v>179</v>
      </c>
      <c r="C514" s="202" t="s">
        <v>3656</v>
      </c>
      <c r="D514" s="203" t="b">
        <v>0</v>
      </c>
      <c r="E514" s="202" t="s">
        <v>92</v>
      </c>
      <c r="F514" s="202" t="s">
        <v>3657</v>
      </c>
      <c r="G514" s="202" t="s">
        <v>179</v>
      </c>
      <c r="H514" s="202" t="s">
        <v>2873</v>
      </c>
      <c r="I514" s="202" t="s">
        <v>3658</v>
      </c>
      <c r="J514" s="202" t="s">
        <v>2502</v>
      </c>
      <c r="K514" s="202" t="s">
        <v>2925</v>
      </c>
      <c r="L514" s="202" t="s">
        <v>2477</v>
      </c>
      <c r="M514" s="202" t="s">
        <v>2935</v>
      </c>
      <c r="N514" s="202" t="s">
        <v>2937</v>
      </c>
      <c r="O514" s="202" t="s">
        <v>135</v>
      </c>
      <c r="P514" s="201"/>
      <c r="Q514" s="202" t="s">
        <v>187</v>
      </c>
      <c r="R514" s="202" t="s">
        <v>179</v>
      </c>
      <c r="S514" s="203" t="b">
        <v>1</v>
      </c>
      <c r="T514" s="201"/>
      <c r="V514" s="193">
        <v>43794</v>
      </c>
      <c r="W514" s="202" t="s">
        <v>179</v>
      </c>
      <c r="X514"/>
      <c r="Z514" s="202" t="s">
        <v>179</v>
      </c>
      <c r="AC514" s="202" t="s">
        <v>3786</v>
      </c>
      <c r="AE514" s="202" t="s">
        <v>135</v>
      </c>
      <c r="AF514" s="202" t="s">
        <v>179</v>
      </c>
      <c r="AG514" s="202" t="s">
        <v>179</v>
      </c>
      <c r="AH514" s="221">
        <v>43812</v>
      </c>
      <c r="AI514" s="202" t="s">
        <v>3448</v>
      </c>
      <c r="AJ514" s="115" t="str">
        <f t="shared" si="8"/>
        <v>FS</v>
      </c>
      <c r="AK514" s="115" t="b">
        <f>ISNUMBER(SEARCH("IRT",Table1[[#This Row],[Current_Status]]))</f>
        <v>0</v>
      </c>
      <c r="AL514" s="116">
        <f>YEAR(Table1[[#This Row],[Project_Initiated]])</f>
        <v>2019</v>
      </c>
      <c r="AM514" s="205">
        <v>44181</v>
      </c>
      <c r="AN514" s="53" t="str">
        <f>IF(AND(Table1[[#This Row],[Completed Date]]&gt;="07/01/2020"+0,Table1[[#This Row],[Completed Date]]&lt;="6/30/2021"+0),"FY 20-21",IF(AND(Table1[[#This Row],[Completed Date]]&gt;="07/01/2019"+0,Table1[[#This Row],[Completed Date]]&lt;="6/30/2020"+0),"FY 19-20",""))</f>
        <v>FY 19-20</v>
      </c>
      <c r="AO514" s="116" t="str">
        <f>IFERROR(FIND("R",Table1[[#This Row],[FS_Priority]]),"")</f>
        <v/>
      </c>
    </row>
    <row r="515" spans="1:41" x14ac:dyDescent="0.25">
      <c r="A515" s="202" t="s">
        <v>3668</v>
      </c>
      <c r="B515" s="202" t="s">
        <v>179</v>
      </c>
      <c r="C515" s="202" t="s">
        <v>3668</v>
      </c>
      <c r="D515" s="203" t="b">
        <v>0</v>
      </c>
      <c r="E515" s="202" t="s">
        <v>92</v>
      </c>
      <c r="F515" s="202" t="s">
        <v>3657</v>
      </c>
      <c r="G515" s="202" t="s">
        <v>179</v>
      </c>
      <c r="H515" s="202" t="s">
        <v>2873</v>
      </c>
      <c r="I515" s="202" t="s">
        <v>3658</v>
      </c>
      <c r="J515" s="202" t="s">
        <v>2502</v>
      </c>
      <c r="K515" s="202" t="s">
        <v>2925</v>
      </c>
      <c r="L515" s="202" t="s">
        <v>2477</v>
      </c>
      <c r="M515" s="202" t="s">
        <v>2935</v>
      </c>
      <c r="N515" s="202" t="s">
        <v>2937</v>
      </c>
      <c r="O515" s="202" t="s">
        <v>135</v>
      </c>
      <c r="P515" s="201"/>
      <c r="Q515" s="202" t="s">
        <v>195</v>
      </c>
      <c r="R515" s="202" t="s">
        <v>179</v>
      </c>
      <c r="S515" s="203" t="b">
        <v>1</v>
      </c>
      <c r="T515" s="201"/>
      <c r="V515" s="193">
        <v>43794</v>
      </c>
      <c r="W515" s="202" t="s">
        <v>179</v>
      </c>
      <c r="X515" s="201"/>
      <c r="Y515" s="201"/>
      <c r="Z515" s="202" t="s">
        <v>179</v>
      </c>
      <c r="AC515" s="202" t="s">
        <v>3786</v>
      </c>
      <c r="AD515" s="220"/>
      <c r="AE515" s="202" t="s">
        <v>135</v>
      </c>
      <c r="AF515" s="202" t="s">
        <v>179</v>
      </c>
      <c r="AG515" s="202" t="s">
        <v>179</v>
      </c>
      <c r="AH515" s="221">
        <v>43812</v>
      </c>
      <c r="AI515" s="202" t="s">
        <v>3448</v>
      </c>
      <c r="AJ515" s="115" t="str">
        <f t="shared" si="8"/>
        <v>FS</v>
      </c>
      <c r="AK515" s="115" t="b">
        <f>ISNUMBER(SEARCH("IRT",Table1[[#This Row],[Current_Status]]))</f>
        <v>0</v>
      </c>
      <c r="AL515" s="116">
        <f>YEAR(Table1[[#This Row],[Project_Initiated]])</f>
        <v>2019</v>
      </c>
      <c r="AM515" s="205">
        <v>44181</v>
      </c>
      <c r="AN515" s="53" t="str">
        <f>IF(AND(Table1[[#This Row],[Completed Date]]&gt;="07/01/2020"+0,Table1[[#This Row],[Completed Date]]&lt;="6/30/2021"+0),"FY 20-21",IF(AND(Table1[[#This Row],[Completed Date]]&gt;="07/01/2019"+0,Table1[[#This Row],[Completed Date]]&lt;="6/30/2020"+0),"FY 19-20",""))</f>
        <v>FY 19-20</v>
      </c>
      <c r="AO515" s="116" t="str">
        <f>IFERROR(FIND("R",Table1[[#This Row],[FS_Priority]]),"")</f>
        <v/>
      </c>
    </row>
    <row r="516" spans="1:41" x14ac:dyDescent="0.25">
      <c r="A516" s="202" t="s">
        <v>3636</v>
      </c>
      <c r="B516" s="202" t="s">
        <v>179</v>
      </c>
      <c r="C516" s="202" t="s">
        <v>3636</v>
      </c>
      <c r="D516" s="203" t="b">
        <v>0</v>
      </c>
      <c r="E516" s="202" t="s">
        <v>86</v>
      </c>
      <c r="F516" s="202" t="s">
        <v>3637</v>
      </c>
      <c r="G516" s="202" t="s">
        <v>179</v>
      </c>
      <c r="H516" s="202" t="s">
        <v>402</v>
      </c>
      <c r="I516" s="202" t="s">
        <v>3638</v>
      </c>
      <c r="J516" s="202" t="s">
        <v>2496</v>
      </c>
      <c r="K516" s="202" t="s">
        <v>4024</v>
      </c>
      <c r="L516" s="202" t="s">
        <v>257</v>
      </c>
      <c r="M516" s="202" t="s">
        <v>3320</v>
      </c>
      <c r="N516" s="202" t="s">
        <v>179</v>
      </c>
      <c r="O516" s="202" t="s">
        <v>135</v>
      </c>
      <c r="P516" s="201"/>
      <c r="Q516" s="202" t="s">
        <v>93</v>
      </c>
      <c r="R516" s="202" t="s">
        <v>179</v>
      </c>
      <c r="S516" s="203" t="b">
        <v>0</v>
      </c>
      <c r="V516" s="193">
        <v>43789</v>
      </c>
      <c r="W516" s="202" t="s">
        <v>179</v>
      </c>
      <c r="X516"/>
      <c r="Z516" s="202" t="s">
        <v>179</v>
      </c>
      <c r="AC516" s="202" t="s">
        <v>3822</v>
      </c>
      <c r="AE516" s="202" t="s">
        <v>135</v>
      </c>
      <c r="AF516" s="202" t="s">
        <v>179</v>
      </c>
      <c r="AG516" s="202" t="s">
        <v>179</v>
      </c>
      <c r="AH516" s="221">
        <v>43812</v>
      </c>
      <c r="AI516" s="202" t="s">
        <v>3448</v>
      </c>
      <c r="AJ516" s="115" t="str">
        <f t="shared" si="8"/>
        <v>FS</v>
      </c>
      <c r="AK516" s="115" t="b">
        <f>ISNUMBER(SEARCH("IRT",Table1[[#This Row],[Current_Status]]))</f>
        <v>0</v>
      </c>
      <c r="AL516" s="116">
        <f>YEAR(Table1[[#This Row],[Project_Initiated]])</f>
        <v>2019</v>
      </c>
      <c r="AM516" s="205">
        <v>44181</v>
      </c>
      <c r="AN516" s="53" t="str">
        <f>IF(AND(Table1[[#This Row],[Completed Date]]&gt;="07/01/2020"+0,Table1[[#This Row],[Completed Date]]&lt;="6/30/2021"+0),"FY 20-21",IF(AND(Table1[[#This Row],[Completed Date]]&gt;="07/01/2019"+0,Table1[[#This Row],[Completed Date]]&lt;="6/30/2020"+0),"FY 19-20",""))</f>
        <v>FY 19-20</v>
      </c>
      <c r="AO516" s="116" t="str">
        <f>IFERROR(FIND("R",Table1[[#This Row],[FS_Priority]]),"")</f>
        <v/>
      </c>
    </row>
    <row r="517" spans="1:41" x14ac:dyDescent="0.25">
      <c r="A517" s="202" t="s">
        <v>3703</v>
      </c>
      <c r="B517" s="202" t="s">
        <v>179</v>
      </c>
      <c r="C517" s="202" t="s">
        <v>3703</v>
      </c>
      <c r="D517" s="203" t="b">
        <v>0</v>
      </c>
      <c r="E517" s="202" t="s">
        <v>92</v>
      </c>
      <c r="F517" s="202" t="s">
        <v>3704</v>
      </c>
      <c r="G517" s="202" t="s">
        <v>179</v>
      </c>
      <c r="H517" s="202" t="s">
        <v>407</v>
      </c>
      <c r="I517" s="202" t="s">
        <v>3705</v>
      </c>
      <c r="J517" s="202" t="s">
        <v>2496</v>
      </c>
      <c r="K517" s="202" t="s">
        <v>2925</v>
      </c>
      <c r="L517" s="202" t="s">
        <v>2477</v>
      </c>
      <c r="M517" s="202" t="s">
        <v>2931</v>
      </c>
      <c r="N517" s="202" t="s">
        <v>179</v>
      </c>
      <c r="O517" s="202" t="s">
        <v>135</v>
      </c>
      <c r="P517" s="201"/>
      <c r="Q517" s="202" t="s">
        <v>207</v>
      </c>
      <c r="R517" s="202" t="s">
        <v>179</v>
      </c>
      <c r="S517" s="203" t="b">
        <v>0</v>
      </c>
      <c r="V517" s="193">
        <v>43712</v>
      </c>
      <c r="W517" s="202" t="s">
        <v>179</v>
      </c>
      <c r="X517"/>
      <c r="Z517" s="202" t="s">
        <v>179</v>
      </c>
      <c r="AC517" s="202" t="s">
        <v>3822</v>
      </c>
      <c r="AE517" s="202" t="s">
        <v>135</v>
      </c>
      <c r="AF517" s="202" t="s">
        <v>179</v>
      </c>
      <c r="AG517" s="202" t="s">
        <v>179</v>
      </c>
      <c r="AH517" s="221">
        <v>43812</v>
      </c>
      <c r="AI517" s="202" t="s">
        <v>3448</v>
      </c>
      <c r="AJ517" s="115" t="str">
        <f t="shared" si="8"/>
        <v>FS</v>
      </c>
      <c r="AK517" s="115" t="b">
        <f>ISNUMBER(SEARCH("IRT",Table1[[#This Row],[Current_Status]]))</f>
        <v>0</v>
      </c>
      <c r="AL517" s="116">
        <f>YEAR(Table1[[#This Row],[Project_Initiated]])</f>
        <v>2019</v>
      </c>
      <c r="AM517" s="205">
        <v>44181</v>
      </c>
      <c r="AN517" s="53" t="str">
        <f>IF(AND(Table1[[#This Row],[Completed Date]]&gt;="07/01/2020"+0,Table1[[#This Row],[Completed Date]]&lt;="6/30/2021"+0),"FY 20-21",IF(AND(Table1[[#This Row],[Completed Date]]&gt;="07/01/2019"+0,Table1[[#This Row],[Completed Date]]&lt;="6/30/2020"+0),"FY 19-20",""))</f>
        <v>FY 19-20</v>
      </c>
      <c r="AO517" s="116" t="str">
        <f>IFERROR(FIND("R",Table1[[#This Row],[FS_Priority]]),"")</f>
        <v/>
      </c>
    </row>
    <row r="518" spans="1:41" x14ac:dyDescent="0.25">
      <c r="A518" s="202" t="s">
        <v>2610</v>
      </c>
      <c r="B518" s="202" t="s">
        <v>179</v>
      </c>
      <c r="C518" s="202" t="s">
        <v>2610</v>
      </c>
      <c r="D518" s="203" t="b">
        <v>0</v>
      </c>
      <c r="E518" s="202" t="s">
        <v>86</v>
      </c>
      <c r="F518" s="202" t="s">
        <v>2808</v>
      </c>
      <c r="G518" s="202" t="s">
        <v>3118</v>
      </c>
      <c r="H518" s="202" t="s">
        <v>381</v>
      </c>
      <c r="I518" s="202" t="s">
        <v>2912</v>
      </c>
      <c r="J518" s="202" t="s">
        <v>2496</v>
      </c>
      <c r="K518" s="202" t="s">
        <v>4024</v>
      </c>
      <c r="L518" s="202" t="s">
        <v>257</v>
      </c>
      <c r="M518" s="202" t="s">
        <v>2901</v>
      </c>
      <c r="N518" s="202" t="s">
        <v>179</v>
      </c>
      <c r="O518" s="202" t="s">
        <v>152</v>
      </c>
      <c r="P518" s="201"/>
      <c r="Q518" s="202" t="s">
        <v>200</v>
      </c>
      <c r="R518" s="202" t="s">
        <v>179</v>
      </c>
      <c r="S518" s="203" t="b">
        <v>0</v>
      </c>
      <c r="T518" s="201"/>
      <c r="U518" s="201"/>
      <c r="V518" s="193">
        <v>43452</v>
      </c>
      <c r="W518" s="202" t="s">
        <v>179</v>
      </c>
      <c r="X518"/>
      <c r="Z518" s="202" t="s">
        <v>179</v>
      </c>
      <c r="AC518" s="202" t="s">
        <v>3788</v>
      </c>
      <c r="AD518" s="204">
        <v>43545</v>
      </c>
      <c r="AE518" s="202" t="s">
        <v>148</v>
      </c>
      <c r="AF518" s="202" t="s">
        <v>3496</v>
      </c>
      <c r="AG518" s="202" t="s">
        <v>2508</v>
      </c>
      <c r="AH518" s="221">
        <v>43815</v>
      </c>
      <c r="AI518" s="202" t="s">
        <v>3433</v>
      </c>
      <c r="AJ518" s="115" t="str">
        <f t="shared" si="8"/>
        <v>FS</v>
      </c>
      <c r="AK518" s="115" t="b">
        <f>ISNUMBER(SEARCH("IRT",Table1[[#This Row],[Current_Status]]))</f>
        <v>0</v>
      </c>
      <c r="AL518" s="116">
        <f>YEAR(Table1[[#This Row],[Project_Initiated]])</f>
        <v>2018</v>
      </c>
      <c r="AM518" s="205">
        <v>44181</v>
      </c>
      <c r="AN518" s="53" t="str">
        <f>IF(AND(Table1[[#This Row],[Completed Date]]&gt;="07/01/2020"+0,Table1[[#This Row],[Completed Date]]&lt;="6/30/2021"+0),"FY 20-21",IF(AND(Table1[[#This Row],[Completed Date]]&gt;="07/01/2019"+0,Table1[[#This Row],[Completed Date]]&lt;="6/30/2020"+0),"FY 19-20",""))</f>
        <v>FY 19-20</v>
      </c>
      <c r="AO518" s="116" t="str">
        <f>IFERROR(FIND("R",Table1[[#This Row],[FS_Priority]]),"")</f>
        <v/>
      </c>
    </row>
    <row r="519" spans="1:41" x14ac:dyDescent="0.25">
      <c r="A519" s="202" t="s">
        <v>2763</v>
      </c>
      <c r="B519" s="202" t="s">
        <v>179</v>
      </c>
      <c r="C519" s="202" t="s">
        <v>2763</v>
      </c>
      <c r="D519" s="203" t="b">
        <v>0</v>
      </c>
      <c r="E519" s="202" t="s">
        <v>92</v>
      </c>
      <c r="F519" s="202" t="s">
        <v>2764</v>
      </c>
      <c r="G519" s="202" t="s">
        <v>3137</v>
      </c>
      <c r="H519" s="202" t="s">
        <v>397</v>
      </c>
      <c r="I519" s="202" t="s">
        <v>3051</v>
      </c>
      <c r="J519" s="202" t="s">
        <v>2496</v>
      </c>
      <c r="K519" s="202" t="s">
        <v>2925</v>
      </c>
      <c r="L519" s="202" t="s">
        <v>2477</v>
      </c>
      <c r="M519" s="202" t="s">
        <v>2930</v>
      </c>
      <c r="N519" s="202" t="s">
        <v>179</v>
      </c>
      <c r="O519" s="202" t="s">
        <v>152</v>
      </c>
      <c r="P519" s="201"/>
      <c r="Q519" s="202" t="s">
        <v>184</v>
      </c>
      <c r="R519" s="202" t="s">
        <v>179</v>
      </c>
      <c r="S519" s="203" t="b">
        <v>0</v>
      </c>
      <c r="T519" s="201"/>
      <c r="V519" s="193">
        <v>43602</v>
      </c>
      <c r="W519" s="202" t="s">
        <v>179</v>
      </c>
      <c r="X519"/>
      <c r="Z519" s="202" t="s">
        <v>179</v>
      </c>
      <c r="AC519" s="202" t="s">
        <v>3789</v>
      </c>
      <c r="AD519" s="204">
        <v>43665</v>
      </c>
      <c r="AE519" s="202" t="s">
        <v>432</v>
      </c>
      <c r="AF519" s="202" t="s">
        <v>3523</v>
      </c>
      <c r="AG519" s="202" t="s">
        <v>2508</v>
      </c>
      <c r="AH519" s="221">
        <v>43815</v>
      </c>
      <c r="AI519" s="202" t="s">
        <v>3433</v>
      </c>
      <c r="AJ519" s="115" t="str">
        <f t="shared" si="8"/>
        <v>FS</v>
      </c>
      <c r="AK519" s="115" t="b">
        <f>ISNUMBER(SEARCH("IRT",Table1[[#This Row],[Current_Status]]))</f>
        <v>0</v>
      </c>
      <c r="AL519" s="116">
        <f>YEAR(Table1[[#This Row],[Project_Initiated]])</f>
        <v>2019</v>
      </c>
      <c r="AM519" s="205">
        <v>44181</v>
      </c>
      <c r="AN519" s="53" t="str">
        <f>IF(AND(Table1[[#This Row],[Completed Date]]&gt;="07/01/2020"+0,Table1[[#This Row],[Completed Date]]&lt;="6/30/2021"+0),"FY 20-21",IF(AND(Table1[[#This Row],[Completed Date]]&gt;="07/01/2019"+0,Table1[[#This Row],[Completed Date]]&lt;="6/30/2020"+0),"FY 19-20",""))</f>
        <v>FY 19-20</v>
      </c>
      <c r="AO519" s="116" t="str">
        <f>IFERROR(FIND("R",Table1[[#This Row],[FS_Priority]]),"")</f>
        <v/>
      </c>
    </row>
    <row r="520" spans="1:41" x14ac:dyDescent="0.25">
      <c r="A520" s="202" t="s">
        <v>3690</v>
      </c>
      <c r="B520" s="202" t="s">
        <v>179</v>
      </c>
      <c r="C520" s="202" t="s">
        <v>3690</v>
      </c>
      <c r="D520" s="203" t="b">
        <v>0</v>
      </c>
      <c r="E520" s="202" t="s">
        <v>92</v>
      </c>
      <c r="F520" s="202" t="s">
        <v>3691</v>
      </c>
      <c r="G520" s="202" t="s">
        <v>179</v>
      </c>
      <c r="H520" s="202" t="s">
        <v>2873</v>
      </c>
      <c r="I520" s="202" t="s">
        <v>3692</v>
      </c>
      <c r="J520" s="202" t="s">
        <v>2496</v>
      </c>
      <c r="K520" s="202" t="s">
        <v>2925</v>
      </c>
      <c r="L520" s="202" t="s">
        <v>2477</v>
      </c>
      <c r="M520" s="202" t="s">
        <v>2935</v>
      </c>
      <c r="N520" s="202" t="s">
        <v>2937</v>
      </c>
      <c r="O520" s="202" t="s">
        <v>135</v>
      </c>
      <c r="P520" s="201"/>
      <c r="Q520" s="202" t="s">
        <v>203</v>
      </c>
      <c r="R520" s="202" t="s">
        <v>179</v>
      </c>
      <c r="S520" s="203" t="b">
        <v>1</v>
      </c>
      <c r="T520" s="201"/>
      <c r="V520" s="193">
        <v>43794</v>
      </c>
      <c r="W520" s="202" t="s">
        <v>179</v>
      </c>
      <c r="X520"/>
      <c r="Z520" s="202" t="s">
        <v>179</v>
      </c>
      <c r="AC520" s="202" t="s">
        <v>3832</v>
      </c>
      <c r="AE520" s="202" t="s">
        <v>135</v>
      </c>
      <c r="AF520" s="202" t="s">
        <v>179</v>
      </c>
      <c r="AG520" s="202" t="s">
        <v>179</v>
      </c>
      <c r="AH520" s="221">
        <v>43816</v>
      </c>
      <c r="AI520" s="202" t="s">
        <v>3448</v>
      </c>
      <c r="AJ520" s="115" t="str">
        <f t="shared" si="8"/>
        <v>FS</v>
      </c>
      <c r="AK520" s="115" t="b">
        <f>ISNUMBER(SEARCH("IRT",Table1[[#This Row],[Current_Status]]))</f>
        <v>0</v>
      </c>
      <c r="AL520" s="116">
        <f>YEAR(Table1[[#This Row],[Project_Initiated]])</f>
        <v>2019</v>
      </c>
      <c r="AM520" s="205">
        <v>44181</v>
      </c>
      <c r="AN520" s="53" t="str">
        <f>IF(AND(Table1[[#This Row],[Completed Date]]&gt;="07/01/2020"+0,Table1[[#This Row],[Completed Date]]&lt;="6/30/2021"+0),"FY 20-21",IF(AND(Table1[[#This Row],[Completed Date]]&gt;="07/01/2019"+0,Table1[[#This Row],[Completed Date]]&lt;="6/30/2020"+0),"FY 19-20",""))</f>
        <v>FY 19-20</v>
      </c>
      <c r="AO520" s="116" t="str">
        <f>IFERROR(FIND("R",Table1[[#This Row],[FS_Priority]]),"")</f>
        <v/>
      </c>
    </row>
    <row r="521" spans="1:41" x14ac:dyDescent="0.25">
      <c r="A521" s="202" t="s">
        <v>3693</v>
      </c>
      <c r="B521" s="202" t="s">
        <v>179</v>
      </c>
      <c r="C521" s="202" t="s">
        <v>3693</v>
      </c>
      <c r="D521" s="203" t="b">
        <v>0</v>
      </c>
      <c r="E521" s="202" t="s">
        <v>92</v>
      </c>
      <c r="F521" s="202" t="s">
        <v>3694</v>
      </c>
      <c r="G521" s="202" t="s">
        <v>179</v>
      </c>
      <c r="H521" s="202" t="s">
        <v>2873</v>
      </c>
      <c r="I521" s="202" t="s">
        <v>3695</v>
      </c>
      <c r="J521" s="202" t="s">
        <v>2496</v>
      </c>
      <c r="K521" s="202" t="s">
        <v>2925</v>
      </c>
      <c r="L521" s="202" t="s">
        <v>2477</v>
      </c>
      <c r="M521" s="202" t="s">
        <v>2935</v>
      </c>
      <c r="N521" s="202" t="s">
        <v>2937</v>
      </c>
      <c r="O521" s="202" t="s">
        <v>135</v>
      </c>
      <c r="P521" s="201"/>
      <c r="Q521" s="202" t="s">
        <v>204</v>
      </c>
      <c r="R521" s="202" t="s">
        <v>179</v>
      </c>
      <c r="S521" s="203" t="b">
        <v>1</v>
      </c>
      <c r="T521" s="201"/>
      <c r="V521" s="193">
        <v>43794</v>
      </c>
      <c r="W521" s="202" t="s">
        <v>179</v>
      </c>
      <c r="X521"/>
      <c r="Z521" s="202" t="s">
        <v>179</v>
      </c>
      <c r="AC521" s="202" t="s">
        <v>3832</v>
      </c>
      <c r="AE521" s="202" t="s">
        <v>135</v>
      </c>
      <c r="AF521" s="202" t="s">
        <v>179</v>
      </c>
      <c r="AG521" s="202" t="s">
        <v>179</v>
      </c>
      <c r="AH521" s="221">
        <v>43816</v>
      </c>
      <c r="AI521" s="202" t="s">
        <v>3448</v>
      </c>
      <c r="AJ521" s="115" t="str">
        <f t="shared" si="8"/>
        <v>FS</v>
      </c>
      <c r="AK521" s="115" t="b">
        <f>ISNUMBER(SEARCH("IRT",Table1[[#This Row],[Current_Status]]))</f>
        <v>0</v>
      </c>
      <c r="AL521" s="116">
        <f>YEAR(Table1[[#This Row],[Project_Initiated]])</f>
        <v>2019</v>
      </c>
      <c r="AM521" s="205">
        <v>44181</v>
      </c>
      <c r="AN521" s="53" t="str">
        <f>IF(AND(Table1[[#This Row],[Completed Date]]&gt;="07/01/2020"+0,Table1[[#This Row],[Completed Date]]&lt;="6/30/2021"+0),"FY 20-21",IF(AND(Table1[[#This Row],[Completed Date]]&gt;="07/01/2019"+0,Table1[[#This Row],[Completed Date]]&lt;="6/30/2020"+0),"FY 19-20",""))</f>
        <v>FY 19-20</v>
      </c>
      <c r="AO521" s="116" t="str">
        <f>IFERROR(FIND("R",Table1[[#This Row],[FS_Priority]]),"")</f>
        <v/>
      </c>
    </row>
    <row r="522" spans="1:41" x14ac:dyDescent="0.25">
      <c r="A522" s="202" t="s">
        <v>3700</v>
      </c>
      <c r="B522" s="202" t="s">
        <v>179</v>
      </c>
      <c r="C522" s="202" t="s">
        <v>3700</v>
      </c>
      <c r="D522" s="203" t="b">
        <v>0</v>
      </c>
      <c r="E522" s="202" t="s">
        <v>92</v>
      </c>
      <c r="F522" s="202" t="s">
        <v>3701</v>
      </c>
      <c r="G522" s="202" t="s">
        <v>179</v>
      </c>
      <c r="H522" s="202" t="s">
        <v>2873</v>
      </c>
      <c r="I522" s="202" t="s">
        <v>3702</v>
      </c>
      <c r="J522" s="202" t="s">
        <v>2496</v>
      </c>
      <c r="K522" s="202" t="s">
        <v>2925</v>
      </c>
      <c r="L522" s="202" t="s">
        <v>2477</v>
      </c>
      <c r="M522" s="202" t="s">
        <v>2937</v>
      </c>
      <c r="N522" s="202" t="s">
        <v>179</v>
      </c>
      <c r="O522" s="202" t="s">
        <v>135</v>
      </c>
      <c r="P522" s="201"/>
      <c r="Q522" s="202" t="s">
        <v>206</v>
      </c>
      <c r="R522" s="202" t="s">
        <v>179</v>
      </c>
      <c r="S522" s="203" t="b">
        <v>0</v>
      </c>
      <c r="T522" s="201"/>
      <c r="V522" s="193">
        <v>43713</v>
      </c>
      <c r="W522" s="202" t="s">
        <v>179</v>
      </c>
      <c r="X522" s="201"/>
      <c r="Y522" s="201"/>
      <c r="Z522" s="202" t="s">
        <v>179</v>
      </c>
      <c r="AC522" s="202" t="s">
        <v>3818</v>
      </c>
      <c r="AE522" s="202" t="s">
        <v>135</v>
      </c>
      <c r="AF522" s="202" t="s">
        <v>179</v>
      </c>
      <c r="AG522" s="202" t="s">
        <v>179</v>
      </c>
      <c r="AH522" s="221">
        <v>43817</v>
      </c>
      <c r="AI522" s="202" t="s">
        <v>3448</v>
      </c>
      <c r="AJ522" s="115" t="str">
        <f t="shared" si="8"/>
        <v>FS</v>
      </c>
      <c r="AK522" s="115" t="b">
        <f>ISNUMBER(SEARCH("IRT",Table1[[#This Row],[Current_Status]]))</f>
        <v>0</v>
      </c>
      <c r="AL522" s="116">
        <f>YEAR(Table1[[#This Row],[Project_Initiated]])</f>
        <v>2019</v>
      </c>
      <c r="AM522" s="205">
        <v>44181</v>
      </c>
      <c r="AN522" s="53" t="str">
        <f>IF(AND(Table1[[#This Row],[Completed Date]]&gt;="07/01/2020"+0,Table1[[#This Row],[Completed Date]]&lt;="6/30/2021"+0),"FY 20-21",IF(AND(Table1[[#This Row],[Completed Date]]&gt;="07/01/2019"+0,Table1[[#This Row],[Completed Date]]&lt;="6/30/2020"+0),"FY 19-20",""))</f>
        <v>FY 19-20</v>
      </c>
      <c r="AO522" s="116" t="str">
        <f>IFERROR(FIND("R",Table1[[#This Row],[FS_Priority]]),"")</f>
        <v/>
      </c>
    </row>
    <row r="523" spans="1:41" x14ac:dyDescent="0.25">
      <c r="A523" s="202" t="s">
        <v>3186</v>
      </c>
      <c r="B523" s="202" t="s">
        <v>179</v>
      </c>
      <c r="C523" s="202" t="s">
        <v>3186</v>
      </c>
      <c r="D523" s="203" t="b">
        <v>0</v>
      </c>
      <c r="E523" s="202" t="s">
        <v>92</v>
      </c>
      <c r="F523" s="202" t="s">
        <v>3264</v>
      </c>
      <c r="G523" s="202" t="s">
        <v>179</v>
      </c>
      <c r="H523" s="202" t="s">
        <v>69</v>
      </c>
      <c r="I523" s="202" t="s">
        <v>3265</v>
      </c>
      <c r="J523" s="202" t="s">
        <v>2496</v>
      </c>
      <c r="K523" s="202" t="s">
        <v>2925</v>
      </c>
      <c r="L523" s="202" t="s">
        <v>2477</v>
      </c>
      <c r="M523" s="202" t="s">
        <v>3266</v>
      </c>
      <c r="N523" s="202" t="s">
        <v>179</v>
      </c>
      <c r="O523" s="202" t="s">
        <v>135</v>
      </c>
      <c r="P523" s="201"/>
      <c r="Q523" s="202" t="s">
        <v>206</v>
      </c>
      <c r="R523" s="202" t="s">
        <v>179</v>
      </c>
      <c r="S523" s="203" t="b">
        <v>0</v>
      </c>
      <c r="T523" s="201"/>
      <c r="V523" s="221">
        <v>43664</v>
      </c>
      <c r="W523" s="202" t="s">
        <v>179</v>
      </c>
      <c r="X523" s="201"/>
      <c r="Y523" s="201"/>
      <c r="Z523" s="202" t="s">
        <v>179</v>
      </c>
      <c r="AC523" s="202" t="s">
        <v>3818</v>
      </c>
      <c r="AE523" s="202" t="s">
        <v>135</v>
      </c>
      <c r="AF523" s="202" t="s">
        <v>179</v>
      </c>
      <c r="AG523" s="202" t="s">
        <v>179</v>
      </c>
      <c r="AH523" s="221">
        <v>43817</v>
      </c>
      <c r="AI523" s="202" t="s">
        <v>3370</v>
      </c>
      <c r="AJ523" s="115" t="str">
        <f t="shared" si="8"/>
        <v>FS</v>
      </c>
      <c r="AK523" s="115" t="b">
        <f>ISNUMBER(SEARCH("IRT",Table1[[#This Row],[Current_Status]]))</f>
        <v>0</v>
      </c>
      <c r="AL523" s="116">
        <f>YEAR(Table1[[#This Row],[Project_Initiated]])</f>
        <v>2019</v>
      </c>
      <c r="AM523" s="205">
        <v>44181</v>
      </c>
      <c r="AN523" s="53" t="str">
        <f>IF(AND(Table1[[#This Row],[Completed Date]]&gt;="07/01/2020"+0,Table1[[#This Row],[Completed Date]]&lt;="6/30/2021"+0),"FY 20-21",IF(AND(Table1[[#This Row],[Completed Date]]&gt;="07/01/2019"+0,Table1[[#This Row],[Completed Date]]&lt;="6/30/2020"+0),"FY 19-20",""))</f>
        <v>FY 19-20</v>
      </c>
      <c r="AO523" s="116" t="str">
        <f>IFERROR(FIND("R",Table1[[#This Row],[FS_Priority]]),"")</f>
        <v/>
      </c>
    </row>
    <row r="524" spans="1:41" x14ac:dyDescent="0.25">
      <c r="A524" s="202" t="s">
        <v>3629</v>
      </c>
      <c r="B524" s="202" t="s">
        <v>179</v>
      </c>
      <c r="C524" s="202" t="s">
        <v>3629</v>
      </c>
      <c r="D524" s="203" t="b">
        <v>0</v>
      </c>
      <c r="E524" s="202" t="s">
        <v>86</v>
      </c>
      <c r="F524" s="202" t="s">
        <v>3630</v>
      </c>
      <c r="G524" s="202" t="s">
        <v>179</v>
      </c>
      <c r="H524" s="202" t="s">
        <v>147</v>
      </c>
      <c r="I524" s="202" t="s">
        <v>3631</v>
      </c>
      <c r="J524" s="202" t="s">
        <v>2496</v>
      </c>
      <c r="K524" s="202" t="s">
        <v>4024</v>
      </c>
      <c r="L524" s="202" t="s">
        <v>257</v>
      </c>
      <c r="M524" s="202" t="s">
        <v>3632</v>
      </c>
      <c r="N524" s="202" t="s">
        <v>179</v>
      </c>
      <c r="O524" s="202" t="s">
        <v>135</v>
      </c>
      <c r="Q524" s="202" t="s">
        <v>207</v>
      </c>
      <c r="R524" s="202" t="s">
        <v>179</v>
      </c>
      <c r="S524" s="203" t="b">
        <v>0</v>
      </c>
      <c r="V524" s="193">
        <v>43769</v>
      </c>
      <c r="W524" s="202" t="s">
        <v>179</v>
      </c>
      <c r="X524"/>
      <c r="Z524" s="202" t="s">
        <v>179</v>
      </c>
      <c r="AC524" s="202" t="s">
        <v>3831</v>
      </c>
      <c r="AD524" s="220"/>
      <c r="AE524" s="202" t="s">
        <v>135</v>
      </c>
      <c r="AF524" s="202" t="s">
        <v>179</v>
      </c>
      <c r="AG524" s="202" t="s">
        <v>179</v>
      </c>
      <c r="AH524" s="193">
        <v>43819</v>
      </c>
      <c r="AI524" s="202" t="s">
        <v>3448</v>
      </c>
      <c r="AJ524" s="115" t="str">
        <f t="shared" si="8"/>
        <v>FS</v>
      </c>
      <c r="AK524" s="115" t="b">
        <f>ISNUMBER(SEARCH("IRT",Table1[[#This Row],[Current_Status]]))</f>
        <v>0</v>
      </c>
      <c r="AL524" s="116">
        <f>YEAR(Table1[[#This Row],[Project_Initiated]])</f>
        <v>2019</v>
      </c>
      <c r="AM524" s="205">
        <v>44181</v>
      </c>
      <c r="AN524" s="53" t="str">
        <f>IF(AND(Table1[[#This Row],[Completed Date]]&gt;="07/01/2020"+0,Table1[[#This Row],[Completed Date]]&lt;="6/30/2021"+0),"FY 20-21",IF(AND(Table1[[#This Row],[Completed Date]]&gt;="07/01/2019"+0,Table1[[#This Row],[Completed Date]]&lt;="6/30/2020"+0),"FY 19-20",""))</f>
        <v>FY 19-20</v>
      </c>
      <c r="AO524" s="116" t="str">
        <f>IFERROR(FIND("R",Table1[[#This Row],[FS_Priority]]),"")</f>
        <v/>
      </c>
    </row>
    <row r="525" spans="1:41" x14ac:dyDescent="0.25">
      <c r="A525" s="202" t="s">
        <v>2683</v>
      </c>
      <c r="B525" s="202" t="s">
        <v>179</v>
      </c>
      <c r="C525" s="202" t="s">
        <v>2683</v>
      </c>
      <c r="D525" s="203" t="b">
        <v>0</v>
      </c>
      <c r="E525" s="202" t="s">
        <v>3399</v>
      </c>
      <c r="F525" s="202" t="s">
        <v>2745</v>
      </c>
      <c r="G525" s="202" t="s">
        <v>179</v>
      </c>
      <c r="H525" s="202" t="s">
        <v>396</v>
      </c>
      <c r="I525" s="202" t="s">
        <v>2846</v>
      </c>
      <c r="J525" s="202" t="s">
        <v>2496</v>
      </c>
      <c r="K525" s="202" t="s">
        <v>3010</v>
      </c>
      <c r="L525" s="202" t="s">
        <v>373</v>
      </c>
      <c r="M525" s="202" t="s">
        <v>3015</v>
      </c>
      <c r="N525" s="202" t="s">
        <v>179</v>
      </c>
      <c r="O525" s="202" t="s">
        <v>135</v>
      </c>
      <c r="Q525" s="202" t="s">
        <v>184</v>
      </c>
      <c r="R525" s="202" t="s">
        <v>179</v>
      </c>
      <c r="S525" s="203" t="b">
        <v>0</v>
      </c>
      <c r="V525" s="193">
        <v>43482</v>
      </c>
      <c r="W525" s="202" t="s">
        <v>179</v>
      </c>
      <c r="X525"/>
      <c r="Z525" s="202" t="s">
        <v>179</v>
      </c>
      <c r="AC525" s="202" t="s">
        <v>3813</v>
      </c>
      <c r="AD525" s="201"/>
      <c r="AE525" s="202" t="s">
        <v>179</v>
      </c>
      <c r="AF525" s="202" t="s">
        <v>179</v>
      </c>
      <c r="AG525" s="202" t="s">
        <v>179</v>
      </c>
      <c r="AH525" s="221">
        <v>43826</v>
      </c>
      <c r="AI525" s="202" t="s">
        <v>3433</v>
      </c>
      <c r="AJ525" s="115" t="str">
        <f t="shared" si="8"/>
        <v>FS</v>
      </c>
      <c r="AK525" s="115" t="b">
        <f>ISNUMBER(SEARCH("IRT",Table1[[#This Row],[Current_Status]]))</f>
        <v>0</v>
      </c>
      <c r="AL525" s="116">
        <f>YEAR(Table1[[#This Row],[Project_Initiated]])</f>
        <v>2019</v>
      </c>
      <c r="AM525" s="205">
        <v>44181</v>
      </c>
      <c r="AN525" s="53" t="str">
        <f>IF(AND(Table1[[#This Row],[Completed Date]]&gt;="07/01/2020"+0,Table1[[#This Row],[Completed Date]]&lt;="6/30/2021"+0),"FY 20-21",IF(AND(Table1[[#This Row],[Completed Date]]&gt;="07/01/2019"+0,Table1[[#This Row],[Completed Date]]&lt;="6/30/2020"+0),"FY 19-20",""))</f>
        <v>FY 19-20</v>
      </c>
      <c r="AO525" s="116" t="str">
        <f>IFERROR(FIND("R",Table1[[#This Row],[FS_Priority]]),"")</f>
        <v/>
      </c>
    </row>
    <row r="526" spans="1:41" x14ac:dyDescent="0.25">
      <c r="A526" s="202" t="s">
        <v>3717</v>
      </c>
      <c r="B526" s="202" t="s">
        <v>179</v>
      </c>
      <c r="C526" s="202" t="s">
        <v>3717</v>
      </c>
      <c r="D526" s="203" t="b">
        <v>0</v>
      </c>
      <c r="E526" s="202" t="s">
        <v>3385</v>
      </c>
      <c r="F526" s="202" t="s">
        <v>3718</v>
      </c>
      <c r="G526" s="202" t="s">
        <v>179</v>
      </c>
      <c r="H526" s="202" t="s">
        <v>227</v>
      </c>
      <c r="I526" s="202" t="s">
        <v>3719</v>
      </c>
      <c r="J526" s="202" t="s">
        <v>2496</v>
      </c>
      <c r="K526" s="202" t="s">
        <v>2847</v>
      </c>
      <c r="L526" s="202" t="s">
        <v>2477</v>
      </c>
      <c r="M526" s="202" t="s">
        <v>3328</v>
      </c>
      <c r="N526" s="202" t="s">
        <v>179</v>
      </c>
      <c r="O526" s="202" t="s">
        <v>468</v>
      </c>
      <c r="Q526" s="202" t="s">
        <v>2736</v>
      </c>
      <c r="R526" s="202" t="s">
        <v>179</v>
      </c>
      <c r="S526" s="203" t="b">
        <v>0</v>
      </c>
      <c r="V526" s="193">
        <v>43721</v>
      </c>
      <c r="W526" s="202" t="s">
        <v>179</v>
      </c>
      <c r="X526"/>
      <c r="Z526" s="202" t="s">
        <v>179</v>
      </c>
      <c r="AC526" s="202" t="s">
        <v>4028</v>
      </c>
      <c r="AE526" s="202" t="s">
        <v>468</v>
      </c>
      <c r="AF526" s="202" t="s">
        <v>179</v>
      </c>
      <c r="AG526" s="202" t="s">
        <v>179</v>
      </c>
      <c r="AH526" s="193">
        <v>43831</v>
      </c>
      <c r="AI526" s="202" t="s">
        <v>3448</v>
      </c>
      <c r="AJ526" s="115" t="str">
        <f t="shared" si="8"/>
        <v>FS</v>
      </c>
      <c r="AK526" s="115" t="b">
        <f>ISNUMBER(SEARCH("IRT",Table1[[#This Row],[Current_Status]]))</f>
        <v>0</v>
      </c>
      <c r="AL526" s="116">
        <f>YEAR(Table1[[#This Row],[Project_Initiated]])</f>
        <v>2019</v>
      </c>
      <c r="AM526" s="205">
        <v>44181</v>
      </c>
      <c r="AN526" s="53" t="str">
        <f>IF(AND(Table1[[#This Row],[Completed Date]]&gt;="07/01/2020"+0,Table1[[#This Row],[Completed Date]]&lt;="6/30/2021"+0),"FY 20-21",IF(AND(Table1[[#This Row],[Completed Date]]&gt;="07/01/2019"+0,Table1[[#This Row],[Completed Date]]&lt;="6/30/2020"+0),"FY 19-20",""))</f>
        <v>FY 19-20</v>
      </c>
      <c r="AO526" s="116">
        <f>IFERROR(FIND("R",Table1[[#This Row],[FS_Priority]]),"")</f>
        <v>1</v>
      </c>
    </row>
    <row r="527" spans="1:41" x14ac:dyDescent="0.25">
      <c r="A527" s="202" t="s">
        <v>3720</v>
      </c>
      <c r="B527" s="202" t="s">
        <v>179</v>
      </c>
      <c r="C527" s="202" t="s">
        <v>3720</v>
      </c>
      <c r="D527" s="203" t="b">
        <v>0</v>
      </c>
      <c r="E527" s="202" t="s">
        <v>3385</v>
      </c>
      <c r="F527" s="202" t="s">
        <v>3721</v>
      </c>
      <c r="G527" s="202" t="s">
        <v>3805</v>
      </c>
      <c r="H527" s="202" t="s">
        <v>236</v>
      </c>
      <c r="I527" s="202" t="s">
        <v>3722</v>
      </c>
      <c r="J527" s="202" t="s">
        <v>2496</v>
      </c>
      <c r="K527" s="202" t="s">
        <v>2847</v>
      </c>
      <c r="L527" s="202" t="s">
        <v>2477</v>
      </c>
      <c r="M527" s="202" t="s">
        <v>3328</v>
      </c>
      <c r="N527" s="202" t="s">
        <v>3723</v>
      </c>
      <c r="O527" s="202" t="s">
        <v>468</v>
      </c>
      <c r="Q527" s="202" t="s">
        <v>2737</v>
      </c>
      <c r="R527" s="202" t="s">
        <v>179</v>
      </c>
      <c r="S527" s="203" t="b">
        <v>0</v>
      </c>
      <c r="V527" s="193">
        <v>43770</v>
      </c>
      <c r="W527" s="202" t="s">
        <v>179</v>
      </c>
      <c r="X527"/>
      <c r="Z527" s="202" t="s">
        <v>179</v>
      </c>
      <c r="AC527" s="202" t="s">
        <v>4028</v>
      </c>
      <c r="AE527" s="202" t="s">
        <v>468</v>
      </c>
      <c r="AF527" s="202" t="s">
        <v>179</v>
      </c>
      <c r="AG527" s="202" t="s">
        <v>179</v>
      </c>
      <c r="AH527" s="193">
        <v>43831</v>
      </c>
      <c r="AI527" s="202" t="s">
        <v>3448</v>
      </c>
      <c r="AJ527" s="115" t="str">
        <f t="shared" si="8"/>
        <v>FS</v>
      </c>
      <c r="AK527" s="115" t="b">
        <f>ISNUMBER(SEARCH("IRT",Table1[[#This Row],[Current_Status]]))</f>
        <v>0</v>
      </c>
      <c r="AL527" s="116">
        <f>YEAR(Table1[[#This Row],[Project_Initiated]])</f>
        <v>2019</v>
      </c>
      <c r="AM527" s="205">
        <v>44181</v>
      </c>
      <c r="AN527" s="53" t="str">
        <f>IF(AND(Table1[[#This Row],[Completed Date]]&gt;="07/01/2020"+0,Table1[[#This Row],[Completed Date]]&lt;="6/30/2021"+0),"FY 20-21",IF(AND(Table1[[#This Row],[Completed Date]]&gt;="07/01/2019"+0,Table1[[#This Row],[Completed Date]]&lt;="6/30/2020"+0),"FY 19-20",""))</f>
        <v>FY 19-20</v>
      </c>
      <c r="AO527" s="116">
        <f>IFERROR(FIND("R",Table1[[#This Row],[FS_Priority]]),"")</f>
        <v>1</v>
      </c>
    </row>
    <row r="528" spans="1:41" x14ac:dyDescent="0.25">
      <c r="A528" s="202" t="s">
        <v>3742</v>
      </c>
      <c r="B528" s="202" t="s">
        <v>179</v>
      </c>
      <c r="C528" s="202" t="s">
        <v>3742</v>
      </c>
      <c r="D528" s="203" t="b">
        <v>0</v>
      </c>
      <c r="E528" s="202" t="s">
        <v>378</v>
      </c>
      <c r="F528" s="202" t="s">
        <v>3741</v>
      </c>
      <c r="G528" s="202" t="s">
        <v>179</v>
      </c>
      <c r="H528" s="202" t="s">
        <v>3112</v>
      </c>
      <c r="I528" s="202" t="s">
        <v>3743</v>
      </c>
      <c r="J528" s="202" t="s">
        <v>2496</v>
      </c>
      <c r="K528" s="202" t="s">
        <v>2994</v>
      </c>
      <c r="L528" s="202" t="s">
        <v>113</v>
      </c>
      <c r="M528" s="202" t="s">
        <v>2995</v>
      </c>
      <c r="N528" s="202" t="s">
        <v>179</v>
      </c>
      <c r="O528" s="202" t="s">
        <v>135</v>
      </c>
      <c r="Q528" s="202" t="s">
        <v>153</v>
      </c>
      <c r="R528" s="202" t="s">
        <v>179</v>
      </c>
      <c r="S528" s="203" t="b">
        <v>0</v>
      </c>
      <c r="V528" s="193">
        <v>43761</v>
      </c>
      <c r="W528" s="202" t="s">
        <v>179</v>
      </c>
      <c r="X528"/>
      <c r="Z528" s="202" t="s">
        <v>179</v>
      </c>
      <c r="AC528" s="202" t="s">
        <v>3829</v>
      </c>
      <c r="AE528" s="202" t="s">
        <v>135</v>
      </c>
      <c r="AF528" s="202" t="s">
        <v>179</v>
      </c>
      <c r="AG528" s="202" t="s">
        <v>179</v>
      </c>
      <c r="AH528" s="193">
        <v>43832</v>
      </c>
      <c r="AI528" s="202" t="s">
        <v>3448</v>
      </c>
      <c r="AJ528" s="115" t="str">
        <f t="shared" si="8"/>
        <v>FS</v>
      </c>
      <c r="AK528" s="115" t="b">
        <f>ISNUMBER(SEARCH("IRT",Table1[[#This Row],[Current_Status]]))</f>
        <v>0</v>
      </c>
      <c r="AL528" s="116">
        <f>YEAR(Table1[[#This Row],[Project_Initiated]])</f>
        <v>2019</v>
      </c>
      <c r="AM528" s="205">
        <v>44181</v>
      </c>
      <c r="AN528" s="53" t="str">
        <f>IF(AND(Table1[[#This Row],[Completed Date]]&gt;="07/01/2020"+0,Table1[[#This Row],[Completed Date]]&lt;="6/30/2021"+0),"FY 20-21",IF(AND(Table1[[#This Row],[Completed Date]]&gt;="07/01/2019"+0,Table1[[#This Row],[Completed Date]]&lt;="6/30/2020"+0),"FY 19-20",""))</f>
        <v>FY 19-20</v>
      </c>
      <c r="AO528" s="116" t="str">
        <f>IFERROR(FIND("R",Table1[[#This Row],[FS_Priority]]),"")</f>
        <v/>
      </c>
    </row>
    <row r="529" spans="1:41" x14ac:dyDescent="0.25">
      <c r="A529" s="202" t="s">
        <v>3625</v>
      </c>
      <c r="B529" s="202" t="s">
        <v>179</v>
      </c>
      <c r="C529" s="202" t="s">
        <v>3625</v>
      </c>
      <c r="D529" s="203" t="b">
        <v>0</v>
      </c>
      <c r="E529" s="202" t="s">
        <v>86</v>
      </c>
      <c r="F529" s="202" t="s">
        <v>3626</v>
      </c>
      <c r="G529" s="202" t="s">
        <v>179</v>
      </c>
      <c r="H529" s="202" t="s">
        <v>281</v>
      </c>
      <c r="I529" s="202" t="s">
        <v>3627</v>
      </c>
      <c r="J529" s="202" t="s">
        <v>2496</v>
      </c>
      <c r="K529" s="202" t="s">
        <v>4024</v>
      </c>
      <c r="L529" s="202" t="s">
        <v>257</v>
      </c>
      <c r="M529" s="202" t="s">
        <v>3628</v>
      </c>
      <c r="N529" s="202" t="s">
        <v>179</v>
      </c>
      <c r="O529" s="202" t="s">
        <v>135</v>
      </c>
      <c r="Q529" s="202" t="s">
        <v>206</v>
      </c>
      <c r="R529" s="202" t="s">
        <v>179</v>
      </c>
      <c r="S529" s="203" t="b">
        <v>0</v>
      </c>
      <c r="V529" s="193">
        <v>43748</v>
      </c>
      <c r="W529" s="202" t="s">
        <v>179</v>
      </c>
      <c r="X529"/>
      <c r="Z529" s="202" t="s">
        <v>179</v>
      </c>
      <c r="AC529" s="202" t="s">
        <v>3827</v>
      </c>
      <c r="AE529" s="202" t="s">
        <v>135</v>
      </c>
      <c r="AF529" s="202" t="s">
        <v>179</v>
      </c>
      <c r="AG529" s="202" t="s">
        <v>179</v>
      </c>
      <c r="AH529" s="193">
        <v>43833</v>
      </c>
      <c r="AI529" s="202" t="s">
        <v>3448</v>
      </c>
      <c r="AJ529" s="115" t="str">
        <f t="shared" si="8"/>
        <v>FS</v>
      </c>
      <c r="AK529" s="115" t="b">
        <f>ISNUMBER(SEARCH("IRT",Table1[[#This Row],[Current_Status]]))</f>
        <v>0</v>
      </c>
      <c r="AL529" s="116">
        <f>YEAR(Table1[[#This Row],[Project_Initiated]])</f>
        <v>2019</v>
      </c>
      <c r="AM529" s="205">
        <v>44181</v>
      </c>
      <c r="AN529" s="53" t="str">
        <f>IF(AND(Table1[[#This Row],[Completed Date]]&gt;="07/01/2020"+0,Table1[[#This Row],[Completed Date]]&lt;="6/30/2021"+0),"FY 20-21",IF(AND(Table1[[#This Row],[Completed Date]]&gt;="07/01/2019"+0,Table1[[#This Row],[Completed Date]]&lt;="6/30/2020"+0),"FY 19-20",""))</f>
        <v>FY 19-20</v>
      </c>
      <c r="AO529" s="116" t="str">
        <f>IFERROR(FIND("R",Table1[[#This Row],[FS_Priority]]),"")</f>
        <v/>
      </c>
    </row>
    <row r="530" spans="1:41" x14ac:dyDescent="0.25">
      <c r="A530" s="202" t="s">
        <v>3576</v>
      </c>
      <c r="B530" s="202" t="s">
        <v>179</v>
      </c>
      <c r="C530" s="202" t="s">
        <v>3576</v>
      </c>
      <c r="D530" s="203" t="b">
        <v>0</v>
      </c>
      <c r="E530" s="202" t="s">
        <v>43</v>
      </c>
      <c r="F530" s="202" t="s">
        <v>3577</v>
      </c>
      <c r="G530" s="202" t="s">
        <v>179</v>
      </c>
      <c r="H530" s="202" t="s">
        <v>246</v>
      </c>
      <c r="I530" s="202" t="s">
        <v>3578</v>
      </c>
      <c r="J530" s="202" t="s">
        <v>2502</v>
      </c>
      <c r="K530" s="202" t="s">
        <v>2868</v>
      </c>
      <c r="L530" s="202" t="s">
        <v>2477</v>
      </c>
      <c r="M530" s="202" t="s">
        <v>2871</v>
      </c>
      <c r="N530" s="202" t="s">
        <v>179</v>
      </c>
      <c r="O530" s="202" t="s">
        <v>135</v>
      </c>
      <c r="Q530" s="202" t="s">
        <v>200</v>
      </c>
      <c r="R530" s="202" t="s">
        <v>179</v>
      </c>
      <c r="S530" s="203" t="b">
        <v>0</v>
      </c>
      <c r="V530" s="193">
        <v>43791</v>
      </c>
      <c r="W530" s="202" t="s">
        <v>179</v>
      </c>
      <c r="X530"/>
      <c r="Z530" s="202" t="s">
        <v>179</v>
      </c>
      <c r="AC530" s="202" t="s">
        <v>3794</v>
      </c>
      <c r="AD530" s="220"/>
      <c r="AE530" s="202" t="s">
        <v>135</v>
      </c>
      <c r="AF530" s="202" t="s">
        <v>179</v>
      </c>
      <c r="AG530" s="202" t="s">
        <v>179</v>
      </c>
      <c r="AH530" s="193">
        <v>43837</v>
      </c>
      <c r="AI530" s="202" t="s">
        <v>3448</v>
      </c>
      <c r="AJ530" s="115" t="str">
        <f t="shared" si="8"/>
        <v>FS</v>
      </c>
      <c r="AK530" s="115" t="b">
        <f>ISNUMBER(SEARCH("IRT",Table1[[#This Row],[Current_Status]]))</f>
        <v>0</v>
      </c>
      <c r="AL530" s="116">
        <f>YEAR(Table1[[#This Row],[Project_Initiated]])</f>
        <v>2019</v>
      </c>
      <c r="AM530" s="205">
        <v>44181</v>
      </c>
      <c r="AN530" s="53" t="str">
        <f>IF(AND(Table1[[#This Row],[Completed Date]]&gt;="07/01/2020"+0,Table1[[#This Row],[Completed Date]]&lt;="6/30/2021"+0),"FY 20-21",IF(AND(Table1[[#This Row],[Completed Date]]&gt;="07/01/2019"+0,Table1[[#This Row],[Completed Date]]&lt;="6/30/2020"+0),"FY 19-20",""))</f>
        <v>FY 19-20</v>
      </c>
      <c r="AO530" s="116" t="str">
        <f>IFERROR(FIND("R",Table1[[#This Row],[FS_Priority]]),"")</f>
        <v/>
      </c>
    </row>
    <row r="531" spans="1:41" x14ac:dyDescent="0.25">
      <c r="A531" s="202" t="s">
        <v>3740</v>
      </c>
      <c r="B531" s="202" t="s">
        <v>179</v>
      </c>
      <c r="C531" s="202" t="s">
        <v>3740</v>
      </c>
      <c r="D531" s="203" t="b">
        <v>0</v>
      </c>
      <c r="E531" s="202" t="s">
        <v>378</v>
      </c>
      <c r="F531" s="202" t="s">
        <v>3741</v>
      </c>
      <c r="G531" s="202" t="s">
        <v>179</v>
      </c>
      <c r="H531" s="202" t="s">
        <v>3112</v>
      </c>
      <c r="I531" s="202" t="s">
        <v>3335</v>
      </c>
      <c r="J531" s="202" t="s">
        <v>2502</v>
      </c>
      <c r="K531" s="202" t="s">
        <v>2994</v>
      </c>
      <c r="L531" s="202" t="s">
        <v>113</v>
      </c>
      <c r="M531" s="202" t="s">
        <v>2995</v>
      </c>
      <c r="N531" s="202" t="s">
        <v>179</v>
      </c>
      <c r="O531" s="202" t="s">
        <v>135</v>
      </c>
      <c r="P531" s="220"/>
      <c r="Q531" s="202" t="s">
        <v>200</v>
      </c>
      <c r="R531" s="202" t="s">
        <v>179</v>
      </c>
      <c r="S531" s="203" t="b">
        <v>0</v>
      </c>
      <c r="T531" s="220"/>
      <c r="V531" s="193">
        <v>43761</v>
      </c>
      <c r="W531" s="202" t="s">
        <v>179</v>
      </c>
      <c r="X531" s="220"/>
      <c r="Y531" s="220"/>
      <c r="Z531" s="202" t="s">
        <v>179</v>
      </c>
      <c r="AC531" s="202" t="s">
        <v>3794</v>
      </c>
      <c r="AE531" s="202" t="s">
        <v>135</v>
      </c>
      <c r="AF531" s="202" t="s">
        <v>179</v>
      </c>
      <c r="AG531" s="202" t="s">
        <v>179</v>
      </c>
      <c r="AH531" s="193">
        <v>43837</v>
      </c>
      <c r="AI531" s="202" t="s">
        <v>3448</v>
      </c>
      <c r="AJ531" s="115" t="str">
        <f t="shared" si="8"/>
        <v>FS</v>
      </c>
      <c r="AK531" s="115" t="b">
        <f>ISNUMBER(SEARCH("IRT",Table1[[#This Row],[Current_Status]]))</f>
        <v>0</v>
      </c>
      <c r="AL531" s="116">
        <f>YEAR(Table1[[#This Row],[Project_Initiated]])</f>
        <v>2019</v>
      </c>
      <c r="AM531" s="205">
        <v>44181</v>
      </c>
      <c r="AN531" s="53" t="str">
        <f>IF(AND(Table1[[#This Row],[Completed Date]]&gt;="07/01/2020"+0,Table1[[#This Row],[Completed Date]]&lt;="6/30/2021"+0),"FY 20-21",IF(AND(Table1[[#This Row],[Completed Date]]&gt;="07/01/2019"+0,Table1[[#This Row],[Completed Date]]&lt;="6/30/2020"+0),"FY 19-20",""))</f>
        <v>FY 19-20</v>
      </c>
      <c r="AO531" s="116" t="str">
        <f>IFERROR(FIND("R",Table1[[#This Row],[FS_Priority]]),"")</f>
        <v/>
      </c>
    </row>
    <row r="532" spans="1:41" x14ac:dyDescent="0.25">
      <c r="A532" s="202" t="s">
        <v>3659</v>
      </c>
      <c r="B532" s="202" t="s">
        <v>179</v>
      </c>
      <c r="C532" s="202" t="s">
        <v>3659</v>
      </c>
      <c r="D532" s="203" t="b">
        <v>0</v>
      </c>
      <c r="E532" s="202" t="s">
        <v>92</v>
      </c>
      <c r="F532" s="202" t="s">
        <v>3660</v>
      </c>
      <c r="G532" s="202" t="s">
        <v>179</v>
      </c>
      <c r="H532" s="202" t="s">
        <v>2873</v>
      </c>
      <c r="I532" s="202" t="s">
        <v>3661</v>
      </c>
      <c r="J532" s="202" t="s">
        <v>2496</v>
      </c>
      <c r="K532" s="202" t="s">
        <v>2925</v>
      </c>
      <c r="L532" s="202" t="s">
        <v>2477</v>
      </c>
      <c r="M532" s="202" t="s">
        <v>2935</v>
      </c>
      <c r="N532" s="202" t="s">
        <v>2937</v>
      </c>
      <c r="O532" s="202" t="s">
        <v>135</v>
      </c>
      <c r="Q532" s="202" t="s">
        <v>189</v>
      </c>
      <c r="R532" s="202" t="s">
        <v>179</v>
      </c>
      <c r="S532" s="203" t="b">
        <v>0</v>
      </c>
      <c r="V532" s="193">
        <v>43794</v>
      </c>
      <c r="W532" s="202" t="s">
        <v>179</v>
      </c>
      <c r="X532"/>
      <c r="Z532" s="202" t="s">
        <v>179</v>
      </c>
      <c r="AC532" s="202" t="s">
        <v>3833</v>
      </c>
      <c r="AE532" s="202" t="s">
        <v>135</v>
      </c>
      <c r="AF532" s="202" t="s">
        <v>179</v>
      </c>
      <c r="AG532" s="202" t="s">
        <v>179</v>
      </c>
      <c r="AH532" s="193">
        <v>43837</v>
      </c>
      <c r="AI532" s="202" t="s">
        <v>3448</v>
      </c>
      <c r="AJ532" s="115" t="str">
        <f t="shared" si="8"/>
        <v>FS</v>
      </c>
      <c r="AK532" s="115" t="b">
        <f>ISNUMBER(SEARCH("IRT",Table1[[#This Row],[Current_Status]]))</f>
        <v>0</v>
      </c>
      <c r="AL532" s="116">
        <f>YEAR(Table1[[#This Row],[Project_Initiated]])</f>
        <v>2019</v>
      </c>
      <c r="AM532" s="205">
        <v>44181</v>
      </c>
      <c r="AN532" s="53" t="str">
        <f>IF(AND(Table1[[#This Row],[Completed Date]]&gt;="07/01/2020"+0,Table1[[#This Row],[Completed Date]]&lt;="6/30/2021"+0),"FY 20-21",IF(AND(Table1[[#This Row],[Completed Date]]&gt;="07/01/2019"+0,Table1[[#This Row],[Completed Date]]&lt;="6/30/2020"+0),"FY 19-20",""))</f>
        <v>FY 19-20</v>
      </c>
      <c r="AO532" s="116" t="str">
        <f>IFERROR(FIND("R",Table1[[#This Row],[FS_Priority]]),"")</f>
        <v/>
      </c>
    </row>
    <row r="533" spans="1:41" x14ac:dyDescent="0.25">
      <c r="A533" s="202" t="s">
        <v>3662</v>
      </c>
      <c r="B533" s="202" t="s">
        <v>179</v>
      </c>
      <c r="C533" s="202" t="s">
        <v>3662</v>
      </c>
      <c r="D533" s="203" t="b">
        <v>0</v>
      </c>
      <c r="E533" s="202" t="s">
        <v>92</v>
      </c>
      <c r="F533" s="202" t="s">
        <v>3663</v>
      </c>
      <c r="G533" s="202" t="s">
        <v>179</v>
      </c>
      <c r="H533" s="202" t="s">
        <v>2873</v>
      </c>
      <c r="I533" s="202" t="s">
        <v>3664</v>
      </c>
      <c r="J533" s="202" t="s">
        <v>2496</v>
      </c>
      <c r="K533" s="202" t="s">
        <v>2925</v>
      </c>
      <c r="L533" s="202" t="s">
        <v>2477</v>
      </c>
      <c r="M533" s="202" t="s">
        <v>2935</v>
      </c>
      <c r="N533" s="202" t="s">
        <v>2937</v>
      </c>
      <c r="O533" s="202" t="s">
        <v>135</v>
      </c>
      <c r="Q533" s="202" t="s">
        <v>191</v>
      </c>
      <c r="R533" s="202" t="s">
        <v>179</v>
      </c>
      <c r="S533" s="203" t="b">
        <v>0</v>
      </c>
      <c r="V533" s="193">
        <v>43794</v>
      </c>
      <c r="W533" s="202" t="s">
        <v>179</v>
      </c>
      <c r="X533"/>
      <c r="Z533" s="202" t="s">
        <v>179</v>
      </c>
      <c r="AC533" s="202" t="s">
        <v>3833</v>
      </c>
      <c r="AE533" s="202" t="s">
        <v>135</v>
      </c>
      <c r="AF533" s="202" t="s">
        <v>179</v>
      </c>
      <c r="AG533" s="202" t="s">
        <v>179</v>
      </c>
      <c r="AH533" s="193">
        <v>43837</v>
      </c>
      <c r="AI533" s="202" t="s">
        <v>3448</v>
      </c>
      <c r="AJ533" s="115" t="str">
        <f t="shared" si="8"/>
        <v>FS</v>
      </c>
      <c r="AK533" s="115" t="b">
        <f>ISNUMBER(SEARCH("IRT",Table1[[#This Row],[Current_Status]]))</f>
        <v>0</v>
      </c>
      <c r="AL533" s="116">
        <f>YEAR(Table1[[#This Row],[Project_Initiated]])</f>
        <v>2019</v>
      </c>
      <c r="AM533" s="205">
        <v>44181</v>
      </c>
      <c r="AN533" s="53" t="str">
        <f>IF(AND(Table1[[#This Row],[Completed Date]]&gt;="07/01/2020"+0,Table1[[#This Row],[Completed Date]]&lt;="6/30/2021"+0),"FY 20-21",IF(AND(Table1[[#This Row],[Completed Date]]&gt;="07/01/2019"+0,Table1[[#This Row],[Completed Date]]&lt;="6/30/2020"+0),"FY 19-20",""))</f>
        <v>FY 19-20</v>
      </c>
      <c r="AO533" s="116" t="str">
        <f>IFERROR(FIND("R",Table1[[#This Row],[FS_Priority]]),"")</f>
        <v/>
      </c>
    </row>
    <row r="534" spans="1:41" x14ac:dyDescent="0.25">
      <c r="A534" s="202" t="s">
        <v>3665</v>
      </c>
      <c r="B534" s="202" t="s">
        <v>179</v>
      </c>
      <c r="C534" s="202" t="s">
        <v>3665</v>
      </c>
      <c r="D534" s="203" t="b">
        <v>0</v>
      </c>
      <c r="E534" s="202" t="s">
        <v>92</v>
      </c>
      <c r="F534" s="202" t="s">
        <v>3666</v>
      </c>
      <c r="G534" s="202" t="s">
        <v>179</v>
      </c>
      <c r="H534" s="202" t="s">
        <v>2873</v>
      </c>
      <c r="I534" s="202" t="s">
        <v>3667</v>
      </c>
      <c r="J534" s="202" t="s">
        <v>2496</v>
      </c>
      <c r="K534" s="202" t="s">
        <v>2925</v>
      </c>
      <c r="L534" s="202" t="s">
        <v>2477</v>
      </c>
      <c r="M534" s="202" t="s">
        <v>2935</v>
      </c>
      <c r="N534" s="202" t="s">
        <v>2937</v>
      </c>
      <c r="O534" s="202" t="s">
        <v>135</v>
      </c>
      <c r="Q534" s="202" t="s">
        <v>193</v>
      </c>
      <c r="R534" s="202" t="s">
        <v>179</v>
      </c>
      <c r="S534" s="203" t="b">
        <v>0</v>
      </c>
      <c r="V534" s="193">
        <v>43794</v>
      </c>
      <c r="W534" s="202" t="s">
        <v>179</v>
      </c>
      <c r="X534"/>
      <c r="Z534" s="202" t="s">
        <v>179</v>
      </c>
      <c r="AC534" s="202" t="s">
        <v>3833</v>
      </c>
      <c r="AD534" s="201"/>
      <c r="AE534" s="202" t="s">
        <v>135</v>
      </c>
      <c r="AF534" s="202" t="s">
        <v>179</v>
      </c>
      <c r="AG534" s="202" t="s">
        <v>179</v>
      </c>
      <c r="AH534" s="193">
        <v>43837</v>
      </c>
      <c r="AI534" s="202" t="s">
        <v>3448</v>
      </c>
      <c r="AJ534" s="115" t="str">
        <f t="shared" si="8"/>
        <v>FS</v>
      </c>
      <c r="AK534" s="115" t="b">
        <f>ISNUMBER(SEARCH("IRT",Table1[[#This Row],[Current_Status]]))</f>
        <v>0</v>
      </c>
      <c r="AL534" s="116">
        <f>YEAR(Table1[[#This Row],[Project_Initiated]])</f>
        <v>2019</v>
      </c>
      <c r="AM534" s="205">
        <v>44181</v>
      </c>
      <c r="AN534" s="53" t="str">
        <f>IF(AND(Table1[[#This Row],[Completed Date]]&gt;="07/01/2020"+0,Table1[[#This Row],[Completed Date]]&lt;="6/30/2021"+0),"FY 20-21",IF(AND(Table1[[#This Row],[Completed Date]]&gt;="07/01/2019"+0,Table1[[#This Row],[Completed Date]]&lt;="6/30/2020"+0),"FY 19-20",""))</f>
        <v>FY 19-20</v>
      </c>
      <c r="AO534" s="116" t="str">
        <f>IFERROR(FIND("R",Table1[[#This Row],[FS_Priority]]),"")</f>
        <v/>
      </c>
    </row>
    <row r="535" spans="1:41" x14ac:dyDescent="0.25">
      <c r="A535" s="202" t="s">
        <v>3609</v>
      </c>
      <c r="B535" s="202" t="s">
        <v>179</v>
      </c>
      <c r="C535" s="202" t="s">
        <v>3609</v>
      </c>
      <c r="D535" s="203" t="b">
        <v>0</v>
      </c>
      <c r="E535" s="202" t="s">
        <v>86</v>
      </c>
      <c r="F535" s="202" t="s">
        <v>3610</v>
      </c>
      <c r="G535" s="202" t="s">
        <v>179</v>
      </c>
      <c r="H535" s="202" t="s">
        <v>402</v>
      </c>
      <c r="I535" s="202" t="s">
        <v>3611</v>
      </c>
      <c r="J535" s="202" t="s">
        <v>2496</v>
      </c>
      <c r="K535" s="202" t="s">
        <v>4024</v>
      </c>
      <c r="L535" s="202" t="s">
        <v>257</v>
      </c>
      <c r="M535" s="202" t="s">
        <v>2908</v>
      </c>
      <c r="N535" s="202" t="s">
        <v>179</v>
      </c>
      <c r="O535" s="202" t="s">
        <v>135</v>
      </c>
      <c r="Q535" s="202" t="s">
        <v>200</v>
      </c>
      <c r="R535" s="202" t="s">
        <v>179</v>
      </c>
      <c r="S535" s="203" t="b">
        <v>0</v>
      </c>
      <c r="V535" s="193">
        <v>43733</v>
      </c>
      <c r="W535" s="202" t="s">
        <v>179</v>
      </c>
      <c r="X535"/>
      <c r="Z535" s="202" t="s">
        <v>179</v>
      </c>
      <c r="AC535" s="202" t="s">
        <v>3825</v>
      </c>
      <c r="AE535" s="202" t="s">
        <v>135</v>
      </c>
      <c r="AF535" s="202" t="s">
        <v>179</v>
      </c>
      <c r="AG535" s="202" t="s">
        <v>179</v>
      </c>
      <c r="AH535" s="193">
        <v>43838</v>
      </c>
      <c r="AI535" s="202" t="s">
        <v>3448</v>
      </c>
      <c r="AJ535" s="115" t="str">
        <f t="shared" si="8"/>
        <v>FS</v>
      </c>
      <c r="AK535" s="115" t="b">
        <f>ISNUMBER(SEARCH("IRT",Table1[[#This Row],[Current_Status]]))</f>
        <v>0</v>
      </c>
      <c r="AL535" s="116">
        <f>YEAR(Table1[[#This Row],[Project_Initiated]])</f>
        <v>2019</v>
      </c>
      <c r="AM535" s="205">
        <v>44181</v>
      </c>
      <c r="AN535" s="53" t="str">
        <f>IF(AND(Table1[[#This Row],[Completed Date]]&gt;="07/01/2020"+0,Table1[[#This Row],[Completed Date]]&lt;="6/30/2021"+0),"FY 20-21",IF(AND(Table1[[#This Row],[Completed Date]]&gt;="07/01/2019"+0,Table1[[#This Row],[Completed Date]]&lt;="6/30/2020"+0),"FY 19-20",""))</f>
        <v>FY 19-20</v>
      </c>
      <c r="AO535" s="116" t="str">
        <f>IFERROR(FIND("R",Table1[[#This Row],[FS_Priority]]),"")</f>
        <v/>
      </c>
    </row>
    <row r="536" spans="1:41" x14ac:dyDescent="0.25">
      <c r="A536" s="202" t="s">
        <v>3181</v>
      </c>
      <c r="B536" s="202" t="s">
        <v>179</v>
      </c>
      <c r="C536" s="202" t="s">
        <v>3181</v>
      </c>
      <c r="D536" s="203" t="b">
        <v>0</v>
      </c>
      <c r="E536" s="202" t="s">
        <v>92</v>
      </c>
      <c r="F536" s="202" t="s">
        <v>3275</v>
      </c>
      <c r="G536" s="202" t="s">
        <v>179</v>
      </c>
      <c r="H536" s="202" t="s">
        <v>395</v>
      </c>
      <c r="I536" s="202" t="s">
        <v>3276</v>
      </c>
      <c r="J536" s="202" t="s">
        <v>2496</v>
      </c>
      <c r="K536" s="202" t="s">
        <v>2925</v>
      </c>
      <c r="L536" s="202" t="s">
        <v>2477</v>
      </c>
      <c r="M536" s="202" t="s">
        <v>2928</v>
      </c>
      <c r="N536" s="202" t="s">
        <v>179</v>
      </c>
      <c r="O536" s="202" t="s">
        <v>135</v>
      </c>
      <c r="Q536" s="202" t="s">
        <v>184</v>
      </c>
      <c r="R536" s="202" t="s">
        <v>179</v>
      </c>
      <c r="S536" s="203" t="b">
        <v>1</v>
      </c>
      <c r="V536" s="193">
        <v>43669</v>
      </c>
      <c r="W536" s="202" t="s">
        <v>179</v>
      </c>
      <c r="X536"/>
      <c r="Z536" s="202" t="s">
        <v>179</v>
      </c>
      <c r="AC536" s="202" t="s">
        <v>3820</v>
      </c>
      <c r="AD536" s="201"/>
      <c r="AE536" s="202" t="s">
        <v>135</v>
      </c>
      <c r="AF536" s="202" t="s">
        <v>179</v>
      </c>
      <c r="AG536" s="202" t="s">
        <v>179</v>
      </c>
      <c r="AH536" s="193">
        <v>43838</v>
      </c>
      <c r="AI536" s="202" t="s">
        <v>3448</v>
      </c>
      <c r="AJ536" s="115" t="str">
        <f t="shared" si="8"/>
        <v>FS</v>
      </c>
      <c r="AK536" s="115" t="b">
        <f>ISNUMBER(SEARCH("IRT",Table1[[#This Row],[Current_Status]]))</f>
        <v>0</v>
      </c>
      <c r="AL536" s="116">
        <f>YEAR(Table1[[#This Row],[Project_Initiated]])</f>
        <v>2019</v>
      </c>
      <c r="AM536" s="205">
        <v>44181</v>
      </c>
      <c r="AN536" s="53" t="str">
        <f>IF(AND(Table1[[#This Row],[Completed Date]]&gt;="07/01/2020"+0,Table1[[#This Row],[Completed Date]]&lt;="6/30/2021"+0),"FY 20-21",IF(AND(Table1[[#This Row],[Completed Date]]&gt;="07/01/2019"+0,Table1[[#This Row],[Completed Date]]&lt;="6/30/2020"+0),"FY 19-20",""))</f>
        <v>FY 19-20</v>
      </c>
      <c r="AO536" s="116" t="str">
        <f>IFERROR(FIND("R",Table1[[#This Row],[FS_Priority]]),"")</f>
        <v/>
      </c>
    </row>
    <row r="537" spans="1:41" x14ac:dyDescent="0.25">
      <c r="A537" s="202" t="s">
        <v>3601</v>
      </c>
      <c r="B537" s="202" t="s">
        <v>179</v>
      </c>
      <c r="C537" s="202" t="s">
        <v>3601</v>
      </c>
      <c r="D537" s="203" t="b">
        <v>0</v>
      </c>
      <c r="E537" s="202" t="s">
        <v>86</v>
      </c>
      <c r="F537" s="202" t="s">
        <v>3602</v>
      </c>
      <c r="G537" s="202" t="s">
        <v>179</v>
      </c>
      <c r="H537" s="202" t="s">
        <v>387</v>
      </c>
      <c r="I537" s="202" t="s">
        <v>3603</v>
      </c>
      <c r="J537" s="202" t="s">
        <v>2496</v>
      </c>
      <c r="K537" s="202" t="s">
        <v>4024</v>
      </c>
      <c r="L537" s="202" t="s">
        <v>257</v>
      </c>
      <c r="M537" s="202" t="s">
        <v>3039</v>
      </c>
      <c r="N537" s="202" t="s">
        <v>179</v>
      </c>
      <c r="O537" s="202" t="s">
        <v>135</v>
      </c>
      <c r="Q537" s="202" t="s">
        <v>184</v>
      </c>
      <c r="R537" s="202" t="s">
        <v>179</v>
      </c>
      <c r="S537" s="203" t="b">
        <v>1</v>
      </c>
      <c r="V537" s="193">
        <v>43755</v>
      </c>
      <c r="W537" s="202" t="s">
        <v>179</v>
      </c>
      <c r="X537"/>
      <c r="Z537" s="202" t="s">
        <v>179</v>
      </c>
      <c r="AC537" s="202" t="s">
        <v>3830</v>
      </c>
      <c r="AE537" s="202" t="s">
        <v>135</v>
      </c>
      <c r="AF537" s="202" t="s">
        <v>179</v>
      </c>
      <c r="AG537" s="202" t="s">
        <v>179</v>
      </c>
      <c r="AH537" s="193">
        <v>43839</v>
      </c>
      <c r="AI537" s="202" t="s">
        <v>3448</v>
      </c>
      <c r="AJ537" s="115" t="str">
        <f t="shared" si="8"/>
        <v>FS</v>
      </c>
      <c r="AK537" s="115" t="b">
        <f>ISNUMBER(SEARCH("IRT",Table1[[#This Row],[Current_Status]]))</f>
        <v>0</v>
      </c>
      <c r="AL537" s="116">
        <f>YEAR(Table1[[#This Row],[Project_Initiated]])</f>
        <v>2019</v>
      </c>
      <c r="AM537" s="205">
        <v>44181</v>
      </c>
      <c r="AN537" s="53" t="str">
        <f>IF(AND(Table1[[#This Row],[Completed Date]]&gt;="07/01/2020"+0,Table1[[#This Row],[Completed Date]]&lt;="6/30/2021"+0),"FY 20-21",IF(AND(Table1[[#This Row],[Completed Date]]&gt;="07/01/2019"+0,Table1[[#This Row],[Completed Date]]&lt;="6/30/2020"+0),"FY 19-20",""))</f>
        <v>FY 19-20</v>
      </c>
      <c r="AO537" s="116" t="str">
        <f>IFERROR(FIND("R",Table1[[#This Row],[FS_Priority]]),"")</f>
        <v/>
      </c>
    </row>
    <row r="538" spans="1:41" x14ac:dyDescent="0.25">
      <c r="A538" s="202" t="s">
        <v>3612</v>
      </c>
      <c r="B538" s="202" t="s">
        <v>179</v>
      </c>
      <c r="C538" s="202" t="s">
        <v>3612</v>
      </c>
      <c r="D538" s="203" t="b">
        <v>0</v>
      </c>
      <c r="E538" s="202" t="s">
        <v>86</v>
      </c>
      <c r="F538" s="202" t="s">
        <v>4298</v>
      </c>
      <c r="G538" s="202" t="s">
        <v>179</v>
      </c>
      <c r="H538" s="202" t="s">
        <v>399</v>
      </c>
      <c r="I538" s="202" t="s">
        <v>3614</v>
      </c>
      <c r="J538" s="202" t="s">
        <v>2496</v>
      </c>
      <c r="K538" s="202" t="s">
        <v>4024</v>
      </c>
      <c r="L538" s="202" t="s">
        <v>257</v>
      </c>
      <c r="M538" s="202" t="s">
        <v>2908</v>
      </c>
      <c r="N538" s="202" t="s">
        <v>179</v>
      </c>
      <c r="O538" s="202" t="s">
        <v>135</v>
      </c>
      <c r="P538" s="201"/>
      <c r="Q538" s="202" t="s">
        <v>153</v>
      </c>
      <c r="R538" s="202" t="s">
        <v>179</v>
      </c>
      <c r="S538" s="203" t="b">
        <v>1</v>
      </c>
      <c r="T538" s="201"/>
      <c r="V538" s="193">
        <v>43713</v>
      </c>
      <c r="W538" s="202" t="s">
        <v>179</v>
      </c>
      <c r="X538" s="201"/>
      <c r="Y538" s="201"/>
      <c r="Z538" s="202" t="s">
        <v>179</v>
      </c>
      <c r="AC538" s="202" t="s">
        <v>3823</v>
      </c>
      <c r="AE538" s="202" t="s">
        <v>135</v>
      </c>
      <c r="AF538" s="202" t="s">
        <v>179</v>
      </c>
      <c r="AG538" s="202" t="s">
        <v>179</v>
      </c>
      <c r="AH538" s="221">
        <v>43844</v>
      </c>
      <c r="AI538" s="202" t="s">
        <v>3448</v>
      </c>
      <c r="AJ538" s="115" t="str">
        <f t="shared" si="8"/>
        <v>FS</v>
      </c>
      <c r="AK538" s="115" t="b">
        <f>ISNUMBER(SEARCH("IRT",Table1[[#This Row],[Current_Status]]))</f>
        <v>0</v>
      </c>
      <c r="AL538" s="116">
        <f>YEAR(Table1[[#This Row],[Project_Initiated]])</f>
        <v>2019</v>
      </c>
      <c r="AM538" s="205">
        <v>44181</v>
      </c>
      <c r="AN538" s="53" t="str">
        <f>IF(AND(Table1[[#This Row],[Completed Date]]&gt;="07/01/2020"+0,Table1[[#This Row],[Completed Date]]&lt;="6/30/2021"+0),"FY 20-21",IF(AND(Table1[[#This Row],[Completed Date]]&gt;="07/01/2019"+0,Table1[[#This Row],[Completed Date]]&lt;="6/30/2020"+0),"FY 19-20",""))</f>
        <v>FY 19-20</v>
      </c>
      <c r="AO538" s="116" t="str">
        <f>IFERROR(FIND("R",Table1[[#This Row],[FS_Priority]]),"")</f>
        <v/>
      </c>
    </row>
    <row r="539" spans="1:41" x14ac:dyDescent="0.25">
      <c r="A539" s="202" t="s">
        <v>3180</v>
      </c>
      <c r="B539" s="202" t="s">
        <v>179</v>
      </c>
      <c r="C539" s="202" t="s">
        <v>3180</v>
      </c>
      <c r="D539" s="203" t="b">
        <v>0</v>
      </c>
      <c r="E539" s="202" t="s">
        <v>92</v>
      </c>
      <c r="F539" s="202" t="s">
        <v>3308</v>
      </c>
      <c r="G539" s="202" t="s">
        <v>3461</v>
      </c>
      <c r="H539" s="202" t="s">
        <v>397</v>
      </c>
      <c r="I539" s="202" t="s">
        <v>3309</v>
      </c>
      <c r="J539" s="202" t="s">
        <v>2496</v>
      </c>
      <c r="K539" s="202" t="s">
        <v>2925</v>
      </c>
      <c r="L539" s="202" t="s">
        <v>2477</v>
      </c>
      <c r="M539" s="202" t="s">
        <v>3310</v>
      </c>
      <c r="N539" s="202" t="s">
        <v>179</v>
      </c>
      <c r="O539" s="202" t="s">
        <v>152</v>
      </c>
      <c r="Q539" s="202" t="s">
        <v>200</v>
      </c>
      <c r="R539" s="202" t="s">
        <v>179</v>
      </c>
      <c r="S539" s="203" t="b">
        <v>0</v>
      </c>
      <c r="V539" s="193">
        <v>43692</v>
      </c>
      <c r="W539" s="202" t="s">
        <v>179</v>
      </c>
      <c r="X539"/>
      <c r="Z539" s="202" t="s">
        <v>179</v>
      </c>
      <c r="AC539" s="202" t="s">
        <v>3800</v>
      </c>
      <c r="AE539" s="202" t="s">
        <v>432</v>
      </c>
      <c r="AF539" s="202" t="s">
        <v>3540</v>
      </c>
      <c r="AG539" s="202" t="s">
        <v>2508</v>
      </c>
      <c r="AH539" s="193">
        <v>43844</v>
      </c>
      <c r="AI539" s="202" t="s">
        <v>3370</v>
      </c>
      <c r="AJ539" s="115" t="str">
        <f t="shared" si="8"/>
        <v>FS</v>
      </c>
      <c r="AK539" s="115" t="b">
        <f>ISNUMBER(SEARCH("IRT",Table1[[#This Row],[Current_Status]]))</f>
        <v>0</v>
      </c>
      <c r="AL539" s="116">
        <f>YEAR(Table1[[#This Row],[Project_Initiated]])</f>
        <v>2019</v>
      </c>
      <c r="AM539" s="205">
        <v>44181</v>
      </c>
      <c r="AN539" s="53" t="str">
        <f>IF(AND(Table1[[#This Row],[Completed Date]]&gt;="07/01/2020"+0,Table1[[#This Row],[Completed Date]]&lt;="6/30/2021"+0),"FY 20-21",IF(AND(Table1[[#This Row],[Completed Date]]&gt;="07/01/2019"+0,Table1[[#This Row],[Completed Date]]&lt;="6/30/2020"+0),"FY 19-20",""))</f>
        <v>FY 19-20</v>
      </c>
      <c r="AO539" s="116" t="str">
        <f>IFERROR(FIND("R",Table1[[#This Row],[FS_Priority]]),"")</f>
        <v/>
      </c>
    </row>
    <row r="540" spans="1:41" x14ac:dyDescent="0.25">
      <c r="A540" s="202" t="s">
        <v>3184</v>
      </c>
      <c r="B540" s="202" t="s">
        <v>179</v>
      </c>
      <c r="C540" s="202" t="s">
        <v>3184</v>
      </c>
      <c r="D540" s="203" t="b">
        <v>0</v>
      </c>
      <c r="E540" s="202" t="s">
        <v>92</v>
      </c>
      <c r="F540" s="202" t="s">
        <v>3251</v>
      </c>
      <c r="G540" s="202" t="s">
        <v>3417</v>
      </c>
      <c r="H540" s="202" t="s">
        <v>377</v>
      </c>
      <c r="I540" s="202" t="s">
        <v>3065</v>
      </c>
      <c r="J540" s="202" t="s">
        <v>2496</v>
      </c>
      <c r="K540" s="202" t="s">
        <v>2925</v>
      </c>
      <c r="L540" s="202" t="s">
        <v>2477</v>
      </c>
      <c r="M540" s="202" t="s">
        <v>3252</v>
      </c>
      <c r="N540" s="202" t="s">
        <v>179</v>
      </c>
      <c r="O540" s="202" t="s">
        <v>152</v>
      </c>
      <c r="Q540" s="202" t="s">
        <v>203</v>
      </c>
      <c r="R540" s="202" t="s">
        <v>179</v>
      </c>
      <c r="S540" s="203" t="b">
        <v>0</v>
      </c>
      <c r="V540" s="193">
        <v>43644</v>
      </c>
      <c r="W540" s="202" t="s">
        <v>179</v>
      </c>
      <c r="X540"/>
      <c r="Z540" s="202" t="s">
        <v>179</v>
      </c>
      <c r="AC540" s="202" t="s">
        <v>3801</v>
      </c>
      <c r="AD540" s="221">
        <v>43754</v>
      </c>
      <c r="AE540" s="202" t="s">
        <v>432</v>
      </c>
      <c r="AF540" s="202" t="s">
        <v>3526</v>
      </c>
      <c r="AG540" s="202" t="s">
        <v>2508</v>
      </c>
      <c r="AH540" s="193">
        <v>43844</v>
      </c>
      <c r="AI540" s="202" t="s">
        <v>3370</v>
      </c>
      <c r="AJ540" s="115" t="str">
        <f t="shared" si="8"/>
        <v>FS</v>
      </c>
      <c r="AK540" s="115" t="b">
        <f>ISNUMBER(SEARCH("IRT",Table1[[#This Row],[Current_Status]]))</f>
        <v>0</v>
      </c>
      <c r="AL540" s="116">
        <f>YEAR(Table1[[#This Row],[Project_Initiated]])</f>
        <v>2019</v>
      </c>
      <c r="AM540" s="205">
        <v>44181</v>
      </c>
      <c r="AN540" s="53" t="str">
        <f>IF(AND(Table1[[#This Row],[Completed Date]]&gt;="07/01/2020"+0,Table1[[#This Row],[Completed Date]]&lt;="6/30/2021"+0),"FY 20-21",IF(AND(Table1[[#This Row],[Completed Date]]&gt;="07/01/2019"+0,Table1[[#This Row],[Completed Date]]&lt;="6/30/2020"+0),"FY 19-20",""))</f>
        <v>FY 19-20</v>
      </c>
      <c r="AO540" s="116" t="str">
        <f>IFERROR(FIND("R",Table1[[#This Row],[FS_Priority]]),"")</f>
        <v/>
      </c>
    </row>
    <row r="541" spans="1:41" x14ac:dyDescent="0.25">
      <c r="A541" s="202" t="s">
        <v>2793</v>
      </c>
      <c r="B541" s="202" t="s">
        <v>179</v>
      </c>
      <c r="C541" s="202" t="s">
        <v>2793</v>
      </c>
      <c r="D541" s="203" t="b">
        <v>0</v>
      </c>
      <c r="E541" s="202" t="s">
        <v>155</v>
      </c>
      <c r="F541" s="202" t="s">
        <v>2794</v>
      </c>
      <c r="G541" s="202" t="s">
        <v>2792</v>
      </c>
      <c r="H541" s="202" t="s">
        <v>387</v>
      </c>
      <c r="I541" s="202" t="s">
        <v>3076</v>
      </c>
      <c r="J541" s="202" t="s">
        <v>2496</v>
      </c>
      <c r="K541" s="202" t="s">
        <v>29</v>
      </c>
      <c r="L541" s="202" t="s">
        <v>331</v>
      </c>
      <c r="M541" s="202" t="s">
        <v>3075</v>
      </c>
      <c r="N541" s="202" t="s">
        <v>179</v>
      </c>
      <c r="O541" s="202" t="s">
        <v>152</v>
      </c>
      <c r="Q541" s="202" t="s">
        <v>184</v>
      </c>
      <c r="R541" s="202" t="s">
        <v>184</v>
      </c>
      <c r="S541" s="203" t="b">
        <v>0</v>
      </c>
      <c r="V541" s="193">
        <v>43487</v>
      </c>
      <c r="W541" s="202" t="s">
        <v>179</v>
      </c>
      <c r="X541"/>
      <c r="Z541" s="202" t="s">
        <v>179</v>
      </c>
      <c r="AC541" s="202" t="s">
        <v>3803</v>
      </c>
      <c r="AE541" s="202" t="s">
        <v>148</v>
      </c>
      <c r="AF541" s="202" t="s">
        <v>179</v>
      </c>
      <c r="AG541" s="202" t="s">
        <v>179</v>
      </c>
      <c r="AH541" s="193">
        <v>43844</v>
      </c>
      <c r="AI541" s="202" t="s">
        <v>3370</v>
      </c>
      <c r="AJ541" s="115" t="str">
        <f t="shared" si="8"/>
        <v>FS</v>
      </c>
      <c r="AK541" s="115" t="b">
        <f>ISNUMBER(SEARCH("IRT",Table1[[#This Row],[Current_Status]]))</f>
        <v>0</v>
      </c>
      <c r="AL541" s="116">
        <f>YEAR(Table1[[#This Row],[Project_Initiated]])</f>
        <v>2019</v>
      </c>
      <c r="AM541" s="205">
        <v>44181</v>
      </c>
      <c r="AN541" s="53" t="str">
        <f>IF(AND(Table1[[#This Row],[Completed Date]]&gt;="07/01/2020"+0,Table1[[#This Row],[Completed Date]]&lt;="6/30/2021"+0),"FY 20-21",IF(AND(Table1[[#This Row],[Completed Date]]&gt;="07/01/2019"+0,Table1[[#This Row],[Completed Date]]&lt;="6/30/2020"+0),"FY 19-20",""))</f>
        <v>FY 19-20</v>
      </c>
      <c r="AO541" s="116" t="str">
        <f>IFERROR(FIND("R",Table1[[#This Row],[FS_Priority]]),"")</f>
        <v/>
      </c>
    </row>
    <row r="542" spans="1:41" x14ac:dyDescent="0.25">
      <c r="A542" s="202" t="s">
        <v>3195</v>
      </c>
      <c r="B542" s="202" t="s">
        <v>179</v>
      </c>
      <c r="C542" s="202" t="s">
        <v>3195</v>
      </c>
      <c r="D542" s="203" t="b">
        <v>0</v>
      </c>
      <c r="E542" s="202" t="s">
        <v>3385</v>
      </c>
      <c r="F542" s="202" t="s">
        <v>3313</v>
      </c>
      <c r="G542" s="202" t="s">
        <v>3386</v>
      </c>
      <c r="H542" s="202" t="s">
        <v>383</v>
      </c>
      <c r="I542" s="202" t="s">
        <v>3314</v>
      </c>
      <c r="J542" s="202" t="s">
        <v>2496</v>
      </c>
      <c r="K542" s="202" t="s">
        <v>2847</v>
      </c>
      <c r="L542" s="202" t="s">
        <v>2477</v>
      </c>
      <c r="M542" s="202" t="s">
        <v>2875</v>
      </c>
      <c r="N542" s="202" t="s">
        <v>179</v>
      </c>
      <c r="O542" s="202" t="s">
        <v>152</v>
      </c>
      <c r="P542" s="220"/>
      <c r="Q542" s="202" t="s">
        <v>184</v>
      </c>
      <c r="R542" s="202" t="s">
        <v>179</v>
      </c>
      <c r="S542" s="203" t="b">
        <v>0</v>
      </c>
      <c r="T542" s="220"/>
      <c r="V542" s="193">
        <v>43641</v>
      </c>
      <c r="W542" s="202" t="s">
        <v>179</v>
      </c>
      <c r="X542" s="220"/>
      <c r="Y542" s="220"/>
      <c r="Z542" s="202" t="s">
        <v>179</v>
      </c>
      <c r="AC542" s="202" t="s">
        <v>3804</v>
      </c>
      <c r="AE542" s="202" t="s">
        <v>148</v>
      </c>
      <c r="AF542" s="202" t="s">
        <v>3541</v>
      </c>
      <c r="AG542" s="202" t="s">
        <v>2508</v>
      </c>
      <c r="AH542" s="193">
        <v>43844</v>
      </c>
      <c r="AI542" s="202" t="s">
        <v>3370</v>
      </c>
      <c r="AJ542" s="115" t="str">
        <f t="shared" si="8"/>
        <v>FS</v>
      </c>
      <c r="AK542" s="115" t="b">
        <f>ISNUMBER(SEARCH("IRT",Table1[[#This Row],[Current_Status]]))</f>
        <v>0</v>
      </c>
      <c r="AL542" s="116">
        <f>YEAR(Table1[[#This Row],[Project_Initiated]])</f>
        <v>2019</v>
      </c>
      <c r="AM542" s="205">
        <v>44181</v>
      </c>
      <c r="AN542" s="53" t="str">
        <f>IF(AND(Table1[[#This Row],[Completed Date]]&gt;="07/01/2020"+0,Table1[[#This Row],[Completed Date]]&lt;="6/30/2021"+0),"FY 20-21",IF(AND(Table1[[#This Row],[Completed Date]]&gt;="07/01/2019"+0,Table1[[#This Row],[Completed Date]]&lt;="6/30/2020"+0),"FY 19-20",""))</f>
        <v>FY 19-20</v>
      </c>
      <c r="AO542" s="116" t="str">
        <f>IFERROR(FIND("R",Table1[[#This Row],[FS_Priority]]),"")</f>
        <v/>
      </c>
    </row>
    <row r="543" spans="1:41" x14ac:dyDescent="0.25">
      <c r="A543" s="202" t="s">
        <v>3617</v>
      </c>
      <c r="B543" s="202" t="s">
        <v>179</v>
      </c>
      <c r="C543" s="202" t="s">
        <v>3617</v>
      </c>
      <c r="D543" s="203" t="b">
        <v>0</v>
      </c>
      <c r="E543" s="202" t="s">
        <v>86</v>
      </c>
      <c r="F543" s="202" t="s">
        <v>3618</v>
      </c>
      <c r="G543" s="202" t="s">
        <v>179</v>
      </c>
      <c r="H543" s="202" t="s">
        <v>402</v>
      </c>
      <c r="I543" s="202" t="s">
        <v>3619</v>
      </c>
      <c r="J543" s="202" t="s">
        <v>2496</v>
      </c>
      <c r="K543" s="202" t="s">
        <v>4024</v>
      </c>
      <c r="L543" s="202" t="s">
        <v>257</v>
      </c>
      <c r="M543" s="202" t="s">
        <v>3320</v>
      </c>
      <c r="N543" s="202" t="s">
        <v>179</v>
      </c>
      <c r="O543" s="202" t="s">
        <v>135</v>
      </c>
      <c r="Q543" s="202" t="s">
        <v>203</v>
      </c>
      <c r="R543" s="202" t="s">
        <v>179</v>
      </c>
      <c r="S543" s="203" t="b">
        <v>0</v>
      </c>
      <c r="V543" s="193">
        <v>43712</v>
      </c>
      <c r="W543" s="202" t="s">
        <v>179</v>
      </c>
      <c r="X543"/>
      <c r="Z543" s="202" t="s">
        <v>179</v>
      </c>
      <c r="AC543" s="202" t="s">
        <v>3821</v>
      </c>
      <c r="AE543" s="202" t="s">
        <v>135</v>
      </c>
      <c r="AF543" s="202" t="s">
        <v>179</v>
      </c>
      <c r="AG543" s="202" t="s">
        <v>179</v>
      </c>
      <c r="AH543" s="193">
        <v>43845</v>
      </c>
      <c r="AI543" s="202" t="s">
        <v>3448</v>
      </c>
      <c r="AJ543" s="115" t="str">
        <f t="shared" si="8"/>
        <v>FS</v>
      </c>
      <c r="AK543" s="115" t="b">
        <f>ISNUMBER(SEARCH("IRT",Table1[[#This Row],[Current_Status]]))</f>
        <v>0</v>
      </c>
      <c r="AL543" s="116">
        <f>YEAR(Table1[[#This Row],[Project_Initiated]])</f>
        <v>2019</v>
      </c>
      <c r="AM543" s="205">
        <v>44181</v>
      </c>
      <c r="AN543" s="53" t="str">
        <f>IF(AND(Table1[[#This Row],[Completed Date]]&gt;="07/01/2020"+0,Table1[[#This Row],[Completed Date]]&lt;="6/30/2021"+0),"FY 20-21",IF(AND(Table1[[#This Row],[Completed Date]]&gt;="07/01/2019"+0,Table1[[#This Row],[Completed Date]]&lt;="6/30/2020"+0),"FY 19-20",""))</f>
        <v>FY 19-20</v>
      </c>
      <c r="AO543" s="116" t="str">
        <f>IFERROR(FIND("R",Table1[[#This Row],[FS_Priority]]),"")</f>
        <v/>
      </c>
    </row>
    <row r="544" spans="1:41" x14ac:dyDescent="0.25">
      <c r="A544" s="202" t="s">
        <v>3620</v>
      </c>
      <c r="B544" s="202" t="s">
        <v>179</v>
      </c>
      <c r="C544" s="202" t="s">
        <v>3620</v>
      </c>
      <c r="D544" s="203" t="b">
        <v>0</v>
      </c>
      <c r="E544" s="202" t="s">
        <v>86</v>
      </c>
      <c r="F544" s="202" t="s">
        <v>3621</v>
      </c>
      <c r="G544" s="202" t="s">
        <v>179</v>
      </c>
      <c r="H544" s="202" t="s">
        <v>402</v>
      </c>
      <c r="I544" s="202" t="s">
        <v>3622</v>
      </c>
      <c r="J544" s="202" t="s">
        <v>2496</v>
      </c>
      <c r="K544" s="202" t="s">
        <v>4024</v>
      </c>
      <c r="L544" s="202" t="s">
        <v>257</v>
      </c>
      <c r="M544" s="202" t="s">
        <v>3623</v>
      </c>
      <c r="N544" s="202" t="s">
        <v>3624</v>
      </c>
      <c r="O544" s="202" t="s">
        <v>135</v>
      </c>
      <c r="Q544" s="202" t="s">
        <v>204</v>
      </c>
      <c r="R544" s="202" t="s">
        <v>179</v>
      </c>
      <c r="S544" s="203" t="b">
        <v>0</v>
      </c>
      <c r="V544" s="193">
        <v>43748</v>
      </c>
      <c r="W544" s="202" t="s">
        <v>179</v>
      </c>
      <c r="X544"/>
      <c r="Z544" s="202" t="s">
        <v>179</v>
      </c>
      <c r="AC544" s="202" t="s">
        <v>3821</v>
      </c>
      <c r="AE544" s="202" t="s">
        <v>135</v>
      </c>
      <c r="AF544" s="202" t="s">
        <v>179</v>
      </c>
      <c r="AG544" s="202" t="s">
        <v>179</v>
      </c>
      <c r="AH544" s="193">
        <v>43845</v>
      </c>
      <c r="AI544" s="202" t="s">
        <v>3448</v>
      </c>
      <c r="AJ544" s="115" t="str">
        <f t="shared" si="8"/>
        <v>FS</v>
      </c>
      <c r="AK544" s="115" t="b">
        <f>ISNUMBER(SEARCH("IRT",Table1[[#This Row],[Current_Status]]))</f>
        <v>0</v>
      </c>
      <c r="AL544" s="116">
        <f>YEAR(Table1[[#This Row],[Project_Initiated]])</f>
        <v>2019</v>
      </c>
      <c r="AM544" s="205">
        <v>44181</v>
      </c>
      <c r="AN544" s="53" t="str">
        <f>IF(AND(Table1[[#This Row],[Completed Date]]&gt;="07/01/2020"+0,Table1[[#This Row],[Completed Date]]&lt;="6/30/2021"+0),"FY 20-21",IF(AND(Table1[[#This Row],[Completed Date]]&gt;="07/01/2019"+0,Table1[[#This Row],[Completed Date]]&lt;="6/30/2020"+0),"FY 19-20",""))</f>
        <v>FY 19-20</v>
      </c>
      <c r="AO544" s="116" t="str">
        <f>IFERROR(FIND("R",Table1[[#This Row],[FS_Priority]]),"")</f>
        <v/>
      </c>
    </row>
    <row r="545" spans="1:41" x14ac:dyDescent="0.25">
      <c r="A545" s="202" t="s">
        <v>3775</v>
      </c>
      <c r="B545" s="202" t="s">
        <v>179</v>
      </c>
      <c r="C545" s="202" t="s">
        <v>3775</v>
      </c>
      <c r="D545" s="203" t="b">
        <v>0</v>
      </c>
      <c r="E545" s="202" t="s">
        <v>3343</v>
      </c>
      <c r="F545" s="202" t="s">
        <v>3776</v>
      </c>
      <c r="G545" s="202" t="s">
        <v>3811</v>
      </c>
      <c r="H545" s="202" t="s">
        <v>42</v>
      </c>
      <c r="I545" s="202" t="s">
        <v>3777</v>
      </c>
      <c r="J545" s="202" t="s">
        <v>2503</v>
      </c>
      <c r="K545" s="202" t="s">
        <v>3020</v>
      </c>
      <c r="L545" s="202" t="s">
        <v>375</v>
      </c>
      <c r="M545" s="202" t="s">
        <v>3021</v>
      </c>
      <c r="N545" s="202" t="s">
        <v>3778</v>
      </c>
      <c r="O545" s="202" t="s">
        <v>152</v>
      </c>
      <c r="Q545" s="202" t="s">
        <v>184</v>
      </c>
      <c r="R545" s="202" t="s">
        <v>179</v>
      </c>
      <c r="S545" s="203" t="b">
        <v>0</v>
      </c>
      <c r="V545" s="193">
        <v>43784</v>
      </c>
      <c r="W545" s="202" t="s">
        <v>179</v>
      </c>
      <c r="X545"/>
      <c r="Z545" s="202" t="s">
        <v>179</v>
      </c>
      <c r="AC545" s="202" t="s">
        <v>3812</v>
      </c>
      <c r="AD545" s="193">
        <v>43852</v>
      </c>
      <c r="AE545" s="202" t="s">
        <v>148</v>
      </c>
      <c r="AF545" s="202" t="s">
        <v>179</v>
      </c>
      <c r="AG545" s="202" t="s">
        <v>2508</v>
      </c>
      <c r="AH545" s="193">
        <v>43852</v>
      </c>
      <c r="AI545" s="202" t="s">
        <v>3448</v>
      </c>
      <c r="AJ545" s="115" t="str">
        <f t="shared" si="8"/>
        <v>FS</v>
      </c>
      <c r="AK545" s="115" t="b">
        <f>ISNUMBER(SEARCH("IRT",Table1[[#This Row],[Current_Status]]))</f>
        <v>0</v>
      </c>
      <c r="AL545" s="116">
        <f>YEAR(Table1[[#This Row],[Project_Initiated]])</f>
        <v>2019</v>
      </c>
      <c r="AM545" s="205">
        <v>44181</v>
      </c>
      <c r="AN545" s="53" t="str">
        <f>IF(AND(Table1[[#This Row],[Completed Date]]&gt;="07/01/2020"+0,Table1[[#This Row],[Completed Date]]&lt;="6/30/2021"+0),"FY 20-21",IF(AND(Table1[[#This Row],[Completed Date]]&gt;="07/01/2019"+0,Table1[[#This Row],[Completed Date]]&lt;="6/30/2020"+0),"FY 19-20",""))</f>
        <v>FY 19-20</v>
      </c>
      <c r="AO545" s="116" t="str">
        <f>IFERROR(FIND("R",Table1[[#This Row],[FS_Priority]]),"")</f>
        <v/>
      </c>
    </row>
    <row r="546" spans="1:41" x14ac:dyDescent="0.25">
      <c r="A546" s="202" t="s">
        <v>3572</v>
      </c>
      <c r="B546" s="202" t="s">
        <v>179</v>
      </c>
      <c r="C546" s="202" t="s">
        <v>3572</v>
      </c>
      <c r="D546" s="203" t="b">
        <v>0</v>
      </c>
      <c r="E546" s="202" t="s">
        <v>43</v>
      </c>
      <c r="F546" s="202" t="s">
        <v>3573</v>
      </c>
      <c r="G546" s="202" t="s">
        <v>179</v>
      </c>
      <c r="H546" s="202" t="s">
        <v>246</v>
      </c>
      <c r="I546" s="202" t="s">
        <v>3574</v>
      </c>
      <c r="J546" s="202" t="s">
        <v>2496</v>
      </c>
      <c r="K546" s="202" t="s">
        <v>2868</v>
      </c>
      <c r="L546" s="202" t="s">
        <v>2477</v>
      </c>
      <c r="M546" s="202" t="s">
        <v>3027</v>
      </c>
      <c r="N546" s="202" t="s">
        <v>3575</v>
      </c>
      <c r="O546" s="202" t="s">
        <v>135</v>
      </c>
      <c r="Q546" s="202" t="s">
        <v>184</v>
      </c>
      <c r="R546" s="202" t="s">
        <v>179</v>
      </c>
      <c r="S546" s="203" t="b">
        <v>1</v>
      </c>
      <c r="V546" s="193">
        <v>43720</v>
      </c>
      <c r="W546" s="202" t="s">
        <v>179</v>
      </c>
      <c r="X546"/>
      <c r="Z546" s="202" t="s">
        <v>179</v>
      </c>
      <c r="AC546" s="202" t="s">
        <v>3824</v>
      </c>
      <c r="AD546" s="201"/>
      <c r="AE546" s="202" t="s">
        <v>135</v>
      </c>
      <c r="AF546" s="202" t="s">
        <v>179</v>
      </c>
      <c r="AG546" s="202" t="s">
        <v>179</v>
      </c>
      <c r="AH546" s="193">
        <v>43852</v>
      </c>
      <c r="AI546" s="202" t="s">
        <v>3448</v>
      </c>
      <c r="AJ546" s="115" t="str">
        <f t="shared" si="8"/>
        <v>FS</v>
      </c>
      <c r="AK546" s="115" t="b">
        <f>ISNUMBER(SEARCH("IRT",Table1[[#This Row],[Current_Status]]))</f>
        <v>0</v>
      </c>
      <c r="AL546" s="116">
        <f>YEAR(Table1[[#This Row],[Project_Initiated]])</f>
        <v>2019</v>
      </c>
      <c r="AM546" s="205">
        <v>44181</v>
      </c>
      <c r="AN546" s="53" t="str">
        <f>IF(AND(Table1[[#This Row],[Completed Date]]&gt;="07/01/2020"+0,Table1[[#This Row],[Completed Date]]&lt;="6/30/2021"+0),"FY 20-21",IF(AND(Table1[[#This Row],[Completed Date]]&gt;="07/01/2019"+0,Table1[[#This Row],[Completed Date]]&lt;="6/30/2020"+0),"FY 19-20",""))</f>
        <v>FY 19-20</v>
      </c>
      <c r="AO546" s="116" t="str">
        <f>IFERROR(FIND("R",Table1[[#This Row],[FS_Priority]]),"")</f>
        <v/>
      </c>
    </row>
    <row r="547" spans="1:41" x14ac:dyDescent="0.25">
      <c r="A547" s="202" t="s">
        <v>185</v>
      </c>
      <c r="B547" s="202" t="s">
        <v>179</v>
      </c>
      <c r="C547" s="125" t="s">
        <v>185</v>
      </c>
      <c r="D547" s="203" t="b">
        <v>0</v>
      </c>
      <c r="E547" s="202" t="s">
        <v>21</v>
      </c>
      <c r="F547" s="202" t="s">
        <v>2686</v>
      </c>
      <c r="G547" s="202" t="s">
        <v>186</v>
      </c>
      <c r="H547" s="202" t="s">
        <v>280</v>
      </c>
      <c r="I547" s="202" t="s">
        <v>179</v>
      </c>
      <c r="J547" s="202" t="s">
        <v>2503</v>
      </c>
      <c r="K547" s="202" t="s">
        <v>2838</v>
      </c>
      <c r="L547" s="202" t="s">
        <v>3401</v>
      </c>
      <c r="M547" s="202" t="s">
        <v>2840</v>
      </c>
      <c r="N547" s="202" t="s">
        <v>179</v>
      </c>
      <c r="O547" s="202" t="s">
        <v>152</v>
      </c>
      <c r="Q547" s="202" t="s">
        <v>187</v>
      </c>
      <c r="R547" s="202" t="s">
        <v>179</v>
      </c>
      <c r="S547" s="203" t="b">
        <v>0</v>
      </c>
      <c r="V547" s="193">
        <v>43355</v>
      </c>
      <c r="W547" s="202" t="s">
        <v>179</v>
      </c>
      <c r="X547"/>
      <c r="Z547" s="202" t="s">
        <v>179</v>
      </c>
      <c r="AC547" s="202" t="s">
        <v>3872</v>
      </c>
      <c r="AD547" s="193">
        <v>43370</v>
      </c>
      <c r="AE547" s="202" t="s">
        <v>148</v>
      </c>
      <c r="AF547" s="202" t="s">
        <v>179</v>
      </c>
      <c r="AG547" s="202" t="s">
        <v>2508</v>
      </c>
      <c r="AH547" s="193">
        <v>43854</v>
      </c>
      <c r="AI547" s="202" t="s">
        <v>3431</v>
      </c>
      <c r="AJ547" s="167" t="str">
        <f t="shared" si="8"/>
        <v>FS</v>
      </c>
      <c r="AK547" s="167" t="b">
        <f>ISNUMBER(SEARCH("IRT",Table1[[#This Row],[Current_Status]]))</f>
        <v>0</v>
      </c>
      <c r="AL547" s="168">
        <f>YEAR(Table1[[#This Row],[Project_Initiated]])</f>
        <v>2018</v>
      </c>
      <c r="AM547" s="205">
        <v>44181</v>
      </c>
      <c r="AN547" s="53" t="str">
        <f>IF(AND(Table1[[#This Row],[Completed Date]]&gt;="07/01/2020"+0,Table1[[#This Row],[Completed Date]]&lt;="6/30/2021"+0),"FY 20-21",IF(AND(Table1[[#This Row],[Completed Date]]&gt;="07/01/2019"+0,Table1[[#This Row],[Completed Date]]&lt;="6/30/2020"+0),"FY 19-20",""))</f>
        <v>FY 19-20</v>
      </c>
      <c r="AO547" s="116" t="str">
        <f>IFERROR(FIND("R",Table1[[#This Row],[FS_Priority]]),"")</f>
        <v/>
      </c>
    </row>
    <row r="548" spans="1:41" x14ac:dyDescent="0.25">
      <c r="A548" s="202" t="s">
        <v>3677</v>
      </c>
      <c r="B548" s="202" t="s">
        <v>179</v>
      </c>
      <c r="C548" s="202" t="s">
        <v>3677</v>
      </c>
      <c r="D548" s="203" t="b">
        <v>0</v>
      </c>
      <c r="E548" s="202" t="s">
        <v>92</v>
      </c>
      <c r="F548" s="202" t="s">
        <v>3678</v>
      </c>
      <c r="G548" s="202" t="s">
        <v>179</v>
      </c>
      <c r="H548" s="202" t="s">
        <v>409</v>
      </c>
      <c r="I548" s="202" t="s">
        <v>3679</v>
      </c>
      <c r="J548" s="202" t="s">
        <v>2496</v>
      </c>
      <c r="K548" s="202" t="s">
        <v>2925</v>
      </c>
      <c r="L548" s="202" t="s">
        <v>2477</v>
      </c>
      <c r="M548" s="202" t="s">
        <v>3680</v>
      </c>
      <c r="N548" s="202" t="s">
        <v>3681</v>
      </c>
      <c r="O548" s="202" t="s">
        <v>135</v>
      </c>
      <c r="Q548" s="202" t="s">
        <v>200</v>
      </c>
      <c r="R548" s="202" t="s">
        <v>179</v>
      </c>
      <c r="S548" s="203" t="b">
        <v>0</v>
      </c>
      <c r="V548" s="193">
        <v>43761</v>
      </c>
      <c r="W548" s="202" t="s">
        <v>179</v>
      </c>
      <c r="X548"/>
      <c r="Z548" s="202" t="s">
        <v>179</v>
      </c>
      <c r="AC548" s="202" t="s">
        <v>3828</v>
      </c>
      <c r="AD548" s="220"/>
      <c r="AE548" s="202" t="s">
        <v>135</v>
      </c>
      <c r="AF548" s="202" t="s">
        <v>179</v>
      </c>
      <c r="AG548" s="202" t="s">
        <v>179</v>
      </c>
      <c r="AH548" s="193">
        <v>43858</v>
      </c>
      <c r="AI548" s="202" t="s">
        <v>3448</v>
      </c>
      <c r="AJ548" s="115" t="str">
        <f t="shared" si="8"/>
        <v>FS</v>
      </c>
      <c r="AK548" s="115" t="b">
        <f>ISNUMBER(SEARCH("IRT",Table1[[#This Row],[Current_Status]]))</f>
        <v>0</v>
      </c>
      <c r="AL548" s="116">
        <f>YEAR(Table1[[#This Row],[Project_Initiated]])</f>
        <v>2019</v>
      </c>
      <c r="AM548" s="205">
        <v>44181</v>
      </c>
      <c r="AN548" s="53" t="str">
        <f>IF(AND(Table1[[#This Row],[Completed Date]]&gt;="07/01/2020"+0,Table1[[#This Row],[Completed Date]]&lt;="6/30/2021"+0),"FY 20-21",IF(AND(Table1[[#This Row],[Completed Date]]&gt;="07/01/2019"+0,Table1[[#This Row],[Completed Date]]&lt;="6/30/2020"+0),"FY 19-20",""))</f>
        <v>FY 19-20</v>
      </c>
      <c r="AO548" s="116" t="str">
        <f>IFERROR(FIND("R",Table1[[#This Row],[FS_Priority]]),"")</f>
        <v/>
      </c>
    </row>
    <row r="549" spans="1:41" x14ac:dyDescent="0.25">
      <c r="A549" s="202" t="s">
        <v>3183</v>
      </c>
      <c r="B549" s="202" t="s">
        <v>179</v>
      </c>
      <c r="C549" s="202" t="s">
        <v>3183</v>
      </c>
      <c r="D549" s="203" t="b">
        <v>0</v>
      </c>
      <c r="E549" s="202" t="s">
        <v>92</v>
      </c>
      <c r="F549" s="202" t="s">
        <v>3260</v>
      </c>
      <c r="G549" s="202" t="s">
        <v>179</v>
      </c>
      <c r="H549" s="202" t="s">
        <v>411</v>
      </c>
      <c r="I549" s="202" t="s">
        <v>3261</v>
      </c>
      <c r="J549" s="202" t="s">
        <v>2503</v>
      </c>
      <c r="K549" s="202" t="s">
        <v>2925</v>
      </c>
      <c r="L549" s="202" t="s">
        <v>2477</v>
      </c>
      <c r="M549" s="202" t="s">
        <v>2931</v>
      </c>
      <c r="N549" s="202" t="s">
        <v>179</v>
      </c>
      <c r="O549" s="202" t="s">
        <v>152</v>
      </c>
      <c r="Q549" s="202" t="s">
        <v>2814</v>
      </c>
      <c r="R549" s="202" t="s">
        <v>179</v>
      </c>
      <c r="S549" s="203" t="b">
        <v>0</v>
      </c>
      <c r="V549" s="193">
        <v>43661</v>
      </c>
      <c r="W549" s="202" t="s">
        <v>179</v>
      </c>
      <c r="X549"/>
      <c r="Z549" s="202" t="s">
        <v>179</v>
      </c>
      <c r="AC549" s="202" t="s">
        <v>3810</v>
      </c>
      <c r="AD549" s="220"/>
      <c r="AE549" s="202" t="s">
        <v>152</v>
      </c>
      <c r="AF549" s="202" t="s">
        <v>179</v>
      </c>
      <c r="AG549" s="202" t="s">
        <v>179</v>
      </c>
      <c r="AH549" s="193">
        <v>43860</v>
      </c>
      <c r="AI549" s="202" t="s">
        <v>3370</v>
      </c>
      <c r="AJ549" s="115" t="str">
        <f t="shared" si="8"/>
        <v>FS</v>
      </c>
      <c r="AK549" s="115" t="b">
        <f>ISNUMBER(SEARCH("IRT",Table1[[#This Row],[Current_Status]]))</f>
        <v>0</v>
      </c>
      <c r="AL549" s="116">
        <f>YEAR(Table1[[#This Row],[Project_Initiated]])</f>
        <v>2019</v>
      </c>
      <c r="AM549" s="205">
        <v>44181</v>
      </c>
      <c r="AN549" s="53" t="str">
        <f>IF(AND(Table1[[#This Row],[Completed Date]]&gt;="07/01/2020"+0,Table1[[#This Row],[Completed Date]]&lt;="6/30/2021"+0),"FY 20-21",IF(AND(Table1[[#This Row],[Completed Date]]&gt;="07/01/2019"+0,Table1[[#This Row],[Completed Date]]&lt;="6/30/2020"+0),"FY 19-20",""))</f>
        <v>FY 19-20</v>
      </c>
      <c r="AO549" s="116">
        <f>IFERROR(FIND("R",Table1[[#This Row],[FS_Priority]]),"")</f>
        <v>1</v>
      </c>
    </row>
    <row r="550" spans="1:41" x14ac:dyDescent="0.25">
      <c r="A550" s="202" t="s">
        <v>3169</v>
      </c>
      <c r="B550" s="202" t="s">
        <v>179</v>
      </c>
      <c r="C550" s="202" t="s">
        <v>3169</v>
      </c>
      <c r="D550" s="203" t="b">
        <v>0</v>
      </c>
      <c r="E550" s="202" t="s">
        <v>86</v>
      </c>
      <c r="F550" s="202" t="s">
        <v>3253</v>
      </c>
      <c r="G550" s="202" t="s">
        <v>179</v>
      </c>
      <c r="H550" s="202" t="s">
        <v>400</v>
      </c>
      <c r="I550" s="202" t="s">
        <v>2905</v>
      </c>
      <c r="J550" s="202" t="s">
        <v>2496</v>
      </c>
      <c r="K550" s="202" t="s">
        <v>4024</v>
      </c>
      <c r="L550" s="202" t="s">
        <v>257</v>
      </c>
      <c r="M550" s="202" t="s">
        <v>2902</v>
      </c>
      <c r="N550" s="202" t="s">
        <v>179</v>
      </c>
      <c r="O550" s="202" t="s">
        <v>152</v>
      </c>
      <c r="Q550" s="202" t="s">
        <v>200</v>
      </c>
      <c r="R550" s="202" t="s">
        <v>179</v>
      </c>
      <c r="S550" s="203" t="b">
        <v>0</v>
      </c>
      <c r="V550" s="193">
        <v>43647</v>
      </c>
      <c r="W550" s="202" t="s">
        <v>179</v>
      </c>
      <c r="X550"/>
      <c r="Z550" s="202" t="s">
        <v>179</v>
      </c>
      <c r="AC550" s="202" t="s">
        <v>3817</v>
      </c>
      <c r="AD550" s="204">
        <v>43739</v>
      </c>
      <c r="AE550" s="202" t="s">
        <v>152</v>
      </c>
      <c r="AF550" s="202" t="s">
        <v>3792</v>
      </c>
      <c r="AG550" s="202" t="s">
        <v>2508</v>
      </c>
      <c r="AH550" s="193">
        <v>43860</v>
      </c>
      <c r="AI550" s="202" t="s">
        <v>3370</v>
      </c>
      <c r="AJ550" s="115" t="str">
        <f t="shared" si="8"/>
        <v>FS</v>
      </c>
      <c r="AK550" s="115" t="b">
        <f>ISNUMBER(SEARCH("IRT",Table1[[#This Row],[Current_Status]]))</f>
        <v>0</v>
      </c>
      <c r="AL550" s="116">
        <f>YEAR(Table1[[#This Row],[Project_Initiated]])</f>
        <v>2019</v>
      </c>
      <c r="AM550" s="205">
        <v>44181</v>
      </c>
      <c r="AN550" s="53" t="str">
        <f>IF(AND(Table1[[#This Row],[Completed Date]]&gt;="07/01/2020"+0,Table1[[#This Row],[Completed Date]]&lt;="6/30/2021"+0),"FY 20-21",IF(AND(Table1[[#This Row],[Completed Date]]&gt;="07/01/2019"+0,Table1[[#This Row],[Completed Date]]&lt;="6/30/2020"+0),"FY 19-20",""))</f>
        <v>FY 19-20</v>
      </c>
      <c r="AO550" s="116" t="str">
        <f>IFERROR(FIND("R",Table1[[#This Row],[FS_Priority]]),"")</f>
        <v/>
      </c>
    </row>
    <row r="551" spans="1:41" x14ac:dyDescent="0.25">
      <c r="A551" s="202" t="s">
        <v>2769</v>
      </c>
      <c r="B551" s="202" t="s">
        <v>179</v>
      </c>
      <c r="C551" s="202" t="s">
        <v>2769</v>
      </c>
      <c r="D551" s="203" t="b">
        <v>0</v>
      </c>
      <c r="E551" s="202" t="s">
        <v>92</v>
      </c>
      <c r="F551" s="202" t="s">
        <v>2770</v>
      </c>
      <c r="G551" s="202" t="s">
        <v>3122</v>
      </c>
      <c r="H551" s="202" t="s">
        <v>401</v>
      </c>
      <c r="I551" s="202" t="s">
        <v>3055</v>
      </c>
      <c r="J551" s="202" t="s">
        <v>2496</v>
      </c>
      <c r="K551" s="202" t="s">
        <v>2925</v>
      </c>
      <c r="L551" s="202" t="s">
        <v>2477</v>
      </c>
      <c r="M551" s="202" t="s">
        <v>2932</v>
      </c>
      <c r="N551" s="202" t="s">
        <v>179</v>
      </c>
      <c r="O551" s="202" t="s">
        <v>152</v>
      </c>
      <c r="Q551" s="202" t="s">
        <v>203</v>
      </c>
      <c r="R551" s="202" t="s">
        <v>179</v>
      </c>
      <c r="S551" s="203" t="b">
        <v>0</v>
      </c>
      <c r="V551" s="193">
        <v>43517</v>
      </c>
      <c r="W551" s="202" t="s">
        <v>179</v>
      </c>
      <c r="X551"/>
      <c r="Z551" s="202" t="s">
        <v>179</v>
      </c>
      <c r="AC551" s="202" t="s">
        <v>3814</v>
      </c>
      <c r="AD551" s="204">
        <v>43738</v>
      </c>
      <c r="AE551" s="202" t="s">
        <v>432</v>
      </c>
      <c r="AF551" s="202" t="s">
        <v>3815</v>
      </c>
      <c r="AG551" s="202" t="s">
        <v>2508</v>
      </c>
      <c r="AH551" s="193">
        <v>43860</v>
      </c>
      <c r="AI551" s="202" t="s">
        <v>3433</v>
      </c>
      <c r="AJ551" s="115" t="str">
        <f t="shared" si="8"/>
        <v>FS</v>
      </c>
      <c r="AK551" s="115" t="b">
        <f>ISNUMBER(SEARCH("IRT",Table1[[#This Row],[Current_Status]]))</f>
        <v>0</v>
      </c>
      <c r="AL551" s="116">
        <f>YEAR(Table1[[#This Row],[Project_Initiated]])</f>
        <v>2019</v>
      </c>
      <c r="AM551" s="205">
        <v>44181</v>
      </c>
      <c r="AN551" s="53" t="str">
        <f>IF(AND(Table1[[#This Row],[Completed Date]]&gt;="07/01/2020"+0,Table1[[#This Row],[Completed Date]]&lt;="6/30/2021"+0),"FY 20-21",IF(AND(Table1[[#This Row],[Completed Date]]&gt;="07/01/2019"+0,Table1[[#This Row],[Completed Date]]&lt;="6/30/2020"+0),"FY 19-20",""))</f>
        <v>FY 19-20</v>
      </c>
      <c r="AO551" s="116" t="str">
        <f>IFERROR(FIND("R",Table1[[#This Row],[FS_Priority]]),"")</f>
        <v/>
      </c>
    </row>
    <row r="552" spans="1:41" x14ac:dyDescent="0.25">
      <c r="A552" s="202" t="s">
        <v>3706</v>
      </c>
      <c r="B552" s="202" t="s">
        <v>179</v>
      </c>
      <c r="C552" s="202" t="s">
        <v>3706</v>
      </c>
      <c r="D552" s="203" t="b">
        <v>0</v>
      </c>
      <c r="E552" s="202" t="s">
        <v>92</v>
      </c>
      <c r="F552" s="202" t="s">
        <v>3707</v>
      </c>
      <c r="G552" s="202" t="s">
        <v>179</v>
      </c>
      <c r="H552" s="202" t="s">
        <v>401</v>
      </c>
      <c r="I552" s="202" t="s">
        <v>23</v>
      </c>
      <c r="J552" s="202" t="s">
        <v>2496</v>
      </c>
      <c r="K552" s="202" t="s">
        <v>2925</v>
      </c>
      <c r="L552" s="202" t="s">
        <v>2477</v>
      </c>
      <c r="M552" s="202" t="s">
        <v>2936</v>
      </c>
      <c r="N552" s="202" t="s">
        <v>179</v>
      </c>
      <c r="O552" s="202" t="s">
        <v>135</v>
      </c>
      <c r="Q552" s="202" t="s">
        <v>208</v>
      </c>
      <c r="R552" s="202" t="s">
        <v>179</v>
      </c>
      <c r="S552" s="203" t="b">
        <v>1</v>
      </c>
      <c r="V552" s="193">
        <v>43739</v>
      </c>
      <c r="W552" s="202" t="s">
        <v>179</v>
      </c>
      <c r="X552"/>
      <c r="Z552" s="202" t="s">
        <v>179</v>
      </c>
      <c r="AC552" s="202" t="s">
        <v>3826</v>
      </c>
      <c r="AE552" s="202" t="s">
        <v>135</v>
      </c>
      <c r="AF552" s="202" t="s">
        <v>179</v>
      </c>
      <c r="AG552" s="202" t="s">
        <v>179</v>
      </c>
      <c r="AH552" s="193">
        <v>43860</v>
      </c>
      <c r="AI552" s="202" t="s">
        <v>3448</v>
      </c>
      <c r="AJ552" s="115" t="str">
        <f t="shared" si="8"/>
        <v>FS</v>
      </c>
      <c r="AK552" s="115" t="b">
        <f>ISNUMBER(SEARCH("IRT",Table1[[#This Row],[Current_Status]]))</f>
        <v>0</v>
      </c>
      <c r="AL552" s="116">
        <f>YEAR(Table1[[#This Row],[Project_Initiated]])</f>
        <v>2019</v>
      </c>
      <c r="AM552" s="205">
        <v>44181</v>
      </c>
      <c r="AN552" s="53" t="str">
        <f>IF(AND(Table1[[#This Row],[Completed Date]]&gt;="07/01/2020"+0,Table1[[#This Row],[Completed Date]]&lt;="6/30/2021"+0),"FY 20-21",IF(AND(Table1[[#This Row],[Completed Date]]&gt;="07/01/2019"+0,Table1[[#This Row],[Completed Date]]&lt;="6/30/2020"+0),"FY 19-20",""))</f>
        <v>FY 19-20</v>
      </c>
      <c r="AO552" s="116" t="str">
        <f>IFERROR(FIND("R",Table1[[#This Row],[FS_Priority]]),"")</f>
        <v/>
      </c>
    </row>
    <row r="553" spans="1:41" x14ac:dyDescent="0.25">
      <c r="A553" s="202" t="s">
        <v>3770</v>
      </c>
      <c r="B553" s="202" t="s">
        <v>179</v>
      </c>
      <c r="C553" s="202" t="s">
        <v>3770</v>
      </c>
      <c r="D553" s="203" t="b">
        <v>0</v>
      </c>
      <c r="E553" s="202" t="s">
        <v>3399</v>
      </c>
      <c r="F553" s="202" t="s">
        <v>3771</v>
      </c>
      <c r="G553" s="202" t="s">
        <v>179</v>
      </c>
      <c r="H553" s="202" t="s">
        <v>396</v>
      </c>
      <c r="I553" s="202" t="s">
        <v>2898</v>
      </c>
      <c r="J553" s="202" t="s">
        <v>2496</v>
      </c>
      <c r="K553" s="202" t="s">
        <v>3010</v>
      </c>
      <c r="L553" s="202" t="s">
        <v>373</v>
      </c>
      <c r="M553" s="202" t="s">
        <v>3772</v>
      </c>
      <c r="N553" s="202" t="s">
        <v>3773</v>
      </c>
      <c r="O553" s="202" t="s">
        <v>135</v>
      </c>
      <c r="P553" s="201"/>
      <c r="Q553" s="202" t="s">
        <v>184</v>
      </c>
      <c r="R553" s="202" t="s">
        <v>179</v>
      </c>
      <c r="S553" s="203" t="b">
        <v>0</v>
      </c>
      <c r="V553" s="193">
        <v>43740</v>
      </c>
      <c r="W553" s="202" t="s">
        <v>179</v>
      </c>
      <c r="X553"/>
      <c r="Z553" s="202" t="s">
        <v>179</v>
      </c>
      <c r="AC553" s="202" t="s">
        <v>3887</v>
      </c>
      <c r="AD553" s="220"/>
      <c r="AE553" s="202" t="s">
        <v>135</v>
      </c>
      <c r="AF553" s="202" t="s">
        <v>179</v>
      </c>
      <c r="AG553" s="202" t="s">
        <v>179</v>
      </c>
      <c r="AH553" s="221">
        <v>43861</v>
      </c>
      <c r="AI553" s="202" t="s">
        <v>3448</v>
      </c>
      <c r="AJ553" s="115" t="str">
        <f t="shared" si="8"/>
        <v>FS</v>
      </c>
      <c r="AK553" s="115" t="b">
        <f>ISNUMBER(SEARCH("IRT",Table1[[#This Row],[Current_Status]]))</f>
        <v>0</v>
      </c>
      <c r="AL553" s="116">
        <f>YEAR(Table1[[#This Row],[Project_Initiated]])</f>
        <v>2019</v>
      </c>
      <c r="AM553" s="205">
        <v>44181</v>
      </c>
      <c r="AN553" s="53" t="str">
        <f>IF(AND(Table1[[#This Row],[Completed Date]]&gt;="07/01/2020"+0,Table1[[#This Row],[Completed Date]]&lt;="6/30/2021"+0),"FY 20-21",IF(AND(Table1[[#This Row],[Completed Date]]&gt;="07/01/2019"+0,Table1[[#This Row],[Completed Date]]&lt;="6/30/2020"+0),"FY 19-20",""))</f>
        <v>FY 19-20</v>
      </c>
      <c r="AO553" s="116" t="str">
        <f>IFERROR(FIND("R",Table1[[#This Row],[FS_Priority]]),"")</f>
        <v/>
      </c>
    </row>
    <row r="554" spans="1:41" x14ac:dyDescent="0.25">
      <c r="A554" s="202" t="s">
        <v>3633</v>
      </c>
      <c r="B554" s="202" t="s">
        <v>179</v>
      </c>
      <c r="C554" s="202" t="s">
        <v>3633</v>
      </c>
      <c r="D554" s="203" t="b">
        <v>0</v>
      </c>
      <c r="E554" s="202" t="s">
        <v>86</v>
      </c>
      <c r="F554" s="202" t="s">
        <v>3634</v>
      </c>
      <c r="G554" s="202" t="s">
        <v>179</v>
      </c>
      <c r="H554" s="202" t="s">
        <v>400</v>
      </c>
      <c r="I554" s="202" t="s">
        <v>54</v>
      </c>
      <c r="J554" s="202" t="s">
        <v>2496</v>
      </c>
      <c r="K554" s="202" t="s">
        <v>4024</v>
      </c>
      <c r="L554" s="202" t="s">
        <v>257</v>
      </c>
      <c r="M554" s="202" t="s">
        <v>3245</v>
      </c>
      <c r="N554" s="202" t="s">
        <v>3635</v>
      </c>
      <c r="O554" s="202" t="s">
        <v>135</v>
      </c>
      <c r="P554" s="201"/>
      <c r="Q554" s="202" t="s">
        <v>208</v>
      </c>
      <c r="R554" s="202" t="s">
        <v>179</v>
      </c>
      <c r="S554" s="203" t="b">
        <v>1</v>
      </c>
      <c r="T554" s="201"/>
      <c r="V554" s="193">
        <v>43787</v>
      </c>
      <c r="W554" s="202" t="s">
        <v>179</v>
      </c>
      <c r="X554" s="220"/>
      <c r="Y554" s="220"/>
      <c r="Z554" s="202" t="s">
        <v>179</v>
      </c>
      <c r="AC554" s="202" t="s">
        <v>3892</v>
      </c>
      <c r="AE554" s="202" t="s">
        <v>135</v>
      </c>
      <c r="AF554" s="202" t="s">
        <v>179</v>
      </c>
      <c r="AG554" s="202" t="s">
        <v>179</v>
      </c>
      <c r="AH554" s="221">
        <v>43864</v>
      </c>
      <c r="AI554" s="202" t="s">
        <v>3448</v>
      </c>
      <c r="AJ554" s="115" t="str">
        <f t="shared" si="8"/>
        <v>FS</v>
      </c>
      <c r="AK554" s="115" t="b">
        <f>ISNUMBER(SEARCH("IRT",Table1[[#This Row],[Current_Status]]))</f>
        <v>0</v>
      </c>
      <c r="AL554" s="116">
        <f>YEAR(Table1[[#This Row],[Project_Initiated]])</f>
        <v>2019</v>
      </c>
      <c r="AM554" s="205">
        <v>44181</v>
      </c>
      <c r="AN554" s="53" t="str">
        <f>IF(AND(Table1[[#This Row],[Completed Date]]&gt;="07/01/2020"+0,Table1[[#This Row],[Completed Date]]&lt;="6/30/2021"+0),"FY 20-21",IF(AND(Table1[[#This Row],[Completed Date]]&gt;="07/01/2019"+0,Table1[[#This Row],[Completed Date]]&lt;="6/30/2020"+0),"FY 19-20",""))</f>
        <v>FY 19-20</v>
      </c>
      <c r="AO554" s="116" t="str">
        <f>IFERROR(FIND("R",Table1[[#This Row],[FS_Priority]]),"")</f>
        <v/>
      </c>
    </row>
    <row r="555" spans="1:41" x14ac:dyDescent="0.25">
      <c r="A555" s="202" t="s">
        <v>3685</v>
      </c>
      <c r="B555" s="202" t="s">
        <v>179</v>
      </c>
      <c r="C555" s="202" t="s">
        <v>3685</v>
      </c>
      <c r="D555" s="203" t="b">
        <v>0</v>
      </c>
      <c r="E555" s="202" t="s">
        <v>92</v>
      </c>
      <c r="F555" s="202" t="s">
        <v>3686</v>
      </c>
      <c r="G555" s="202" t="s">
        <v>179</v>
      </c>
      <c r="H555" s="202" t="s">
        <v>377</v>
      </c>
      <c r="I555" s="202" t="s">
        <v>2904</v>
      </c>
      <c r="J555" s="202" t="s">
        <v>2496</v>
      </c>
      <c r="K555" s="202" t="s">
        <v>2925</v>
      </c>
      <c r="L555" s="202" t="s">
        <v>2477</v>
      </c>
      <c r="M555" s="202" t="s">
        <v>2926</v>
      </c>
      <c r="N555" s="202" t="s">
        <v>3252</v>
      </c>
      <c r="O555" s="202" t="s">
        <v>135</v>
      </c>
      <c r="Q555" s="202" t="s">
        <v>153</v>
      </c>
      <c r="R555" s="202" t="s">
        <v>179</v>
      </c>
      <c r="S555" s="203" t="b">
        <v>0</v>
      </c>
      <c r="V555" s="193">
        <v>43773</v>
      </c>
      <c r="W555" s="202" t="s">
        <v>179</v>
      </c>
      <c r="X555"/>
      <c r="Z555" s="202" t="s">
        <v>179</v>
      </c>
      <c r="AC555" s="202" t="s">
        <v>3929</v>
      </c>
      <c r="AD555" s="220"/>
      <c r="AE555" s="202" t="s">
        <v>135</v>
      </c>
      <c r="AF555" s="202" t="s">
        <v>179</v>
      </c>
      <c r="AG555" s="202" t="s">
        <v>179</v>
      </c>
      <c r="AH555" s="193">
        <v>43865</v>
      </c>
      <c r="AI555" s="202" t="s">
        <v>3448</v>
      </c>
      <c r="AJ555" s="115" t="str">
        <f t="shared" si="8"/>
        <v>FS</v>
      </c>
      <c r="AK555" s="115" t="b">
        <f>ISNUMBER(SEARCH("IRT",Table1[[#This Row],[Current_Status]]))</f>
        <v>0</v>
      </c>
      <c r="AL555" s="116">
        <f>YEAR(Table1[[#This Row],[Project_Initiated]])</f>
        <v>2019</v>
      </c>
      <c r="AM555" s="205">
        <v>44181</v>
      </c>
      <c r="AN555" s="53" t="str">
        <f>IF(AND(Table1[[#This Row],[Completed Date]]&gt;="07/01/2020"+0,Table1[[#This Row],[Completed Date]]&lt;="6/30/2021"+0),"FY 20-21",IF(AND(Table1[[#This Row],[Completed Date]]&gt;="07/01/2019"+0,Table1[[#This Row],[Completed Date]]&lt;="6/30/2020"+0),"FY 19-20",""))</f>
        <v>FY 19-20</v>
      </c>
      <c r="AO555" s="116" t="str">
        <f>IFERROR(FIND("R",Table1[[#This Row],[FS_Priority]]),"")</f>
        <v/>
      </c>
    </row>
    <row r="556" spans="1:41" x14ac:dyDescent="0.25">
      <c r="A556" s="202" t="s">
        <v>731</v>
      </c>
      <c r="B556" s="202" t="s">
        <v>179</v>
      </c>
      <c r="C556" s="202" t="s">
        <v>731</v>
      </c>
      <c r="D556" s="203" t="b">
        <v>0</v>
      </c>
      <c r="E556" s="202" t="s">
        <v>21</v>
      </c>
      <c r="F556" s="202" t="s">
        <v>2687</v>
      </c>
      <c r="G556" s="202" t="s">
        <v>186</v>
      </c>
      <c r="H556" s="202" t="s">
        <v>280</v>
      </c>
      <c r="I556" s="202" t="s">
        <v>179</v>
      </c>
      <c r="J556" s="202" t="s">
        <v>2496</v>
      </c>
      <c r="K556" s="202" t="s">
        <v>2838</v>
      </c>
      <c r="L556" s="202" t="s">
        <v>3401</v>
      </c>
      <c r="M556" s="202" t="s">
        <v>2840</v>
      </c>
      <c r="N556" s="202" t="s">
        <v>179</v>
      </c>
      <c r="O556" s="202" t="s">
        <v>152</v>
      </c>
      <c r="P556" s="220"/>
      <c r="Q556" s="202" t="s">
        <v>207</v>
      </c>
      <c r="R556" s="202" t="s">
        <v>179</v>
      </c>
      <c r="S556" s="203" t="b">
        <v>0</v>
      </c>
      <c r="T556" s="220"/>
      <c r="V556" s="193">
        <v>43355</v>
      </c>
      <c r="W556" s="202" t="s">
        <v>179</v>
      </c>
      <c r="X556" s="201"/>
      <c r="Y556" s="201"/>
      <c r="Z556" s="202" t="s">
        <v>179</v>
      </c>
      <c r="AC556" s="202" t="s">
        <v>3849</v>
      </c>
      <c r="AD556" s="204">
        <v>43370</v>
      </c>
      <c r="AE556" s="202" t="s">
        <v>148</v>
      </c>
      <c r="AF556" s="202" t="s">
        <v>179</v>
      </c>
      <c r="AG556" s="202" t="s">
        <v>2508</v>
      </c>
      <c r="AH556" s="221">
        <v>43866</v>
      </c>
      <c r="AI556" s="202" t="s">
        <v>3431</v>
      </c>
      <c r="AJ556" s="115" t="str">
        <f t="shared" si="8"/>
        <v>FS</v>
      </c>
      <c r="AK556" s="115" t="b">
        <f>ISNUMBER(SEARCH("IRT",Table1[[#This Row],[Current_Status]]))</f>
        <v>0</v>
      </c>
      <c r="AL556" s="116">
        <f>YEAR(Table1[[#This Row],[Project_Initiated]])</f>
        <v>2018</v>
      </c>
      <c r="AM556" s="205">
        <v>44181</v>
      </c>
      <c r="AN556" s="53" t="str">
        <f>IF(AND(Table1[[#This Row],[Completed Date]]&gt;="07/01/2020"+0,Table1[[#This Row],[Completed Date]]&lt;="6/30/2021"+0),"FY 20-21",IF(AND(Table1[[#This Row],[Completed Date]]&gt;="07/01/2019"+0,Table1[[#This Row],[Completed Date]]&lt;="6/30/2020"+0),"FY 19-20",""))</f>
        <v>FY 19-20</v>
      </c>
      <c r="AO556" s="116" t="str">
        <f>IFERROR(FIND("R",Table1[[#This Row],[FS_Priority]]),"")</f>
        <v/>
      </c>
    </row>
    <row r="557" spans="1:41" x14ac:dyDescent="0.25">
      <c r="A557" s="202" t="s">
        <v>3669</v>
      </c>
      <c r="B557" s="202" t="s">
        <v>179</v>
      </c>
      <c r="C557" s="202" t="s">
        <v>3669</v>
      </c>
      <c r="D557" s="203" t="b">
        <v>0</v>
      </c>
      <c r="E557" s="202" t="s">
        <v>92</v>
      </c>
      <c r="F557" s="202" t="s">
        <v>3670</v>
      </c>
      <c r="G557" s="202" t="s">
        <v>179</v>
      </c>
      <c r="H557" s="202" t="s">
        <v>411</v>
      </c>
      <c r="I557" s="202" t="s">
        <v>3671</v>
      </c>
      <c r="J557" s="202" t="s">
        <v>2496</v>
      </c>
      <c r="K557" s="202" t="s">
        <v>2925</v>
      </c>
      <c r="L557" s="202" t="s">
        <v>2477</v>
      </c>
      <c r="M557" s="202" t="s">
        <v>2931</v>
      </c>
      <c r="N557" s="202" t="s">
        <v>179</v>
      </c>
      <c r="O557" s="202" t="s">
        <v>135</v>
      </c>
      <c r="Q557" s="202" t="s">
        <v>197</v>
      </c>
      <c r="R557" s="202" t="s">
        <v>179</v>
      </c>
      <c r="S557" s="203" t="b">
        <v>0</v>
      </c>
      <c r="V557" s="193">
        <v>43767</v>
      </c>
      <c r="W557" s="202" t="s">
        <v>179</v>
      </c>
      <c r="X557"/>
      <c r="Z557" s="202" t="s">
        <v>179</v>
      </c>
      <c r="AC557" s="202" t="s">
        <v>3888</v>
      </c>
      <c r="AD557" s="220"/>
      <c r="AE557" s="202" t="s">
        <v>135</v>
      </c>
      <c r="AF557" s="202" t="s">
        <v>179</v>
      </c>
      <c r="AG557" s="202" t="s">
        <v>179</v>
      </c>
      <c r="AH557" s="193">
        <v>43867</v>
      </c>
      <c r="AI557" s="202" t="s">
        <v>3448</v>
      </c>
      <c r="AJ557" s="115" t="str">
        <f t="shared" si="8"/>
        <v>FS</v>
      </c>
      <c r="AK557" s="115" t="b">
        <f>ISNUMBER(SEARCH("IRT",Table1[[#This Row],[Current_Status]]))</f>
        <v>0</v>
      </c>
      <c r="AL557" s="116">
        <f>YEAR(Table1[[#This Row],[Project_Initiated]])</f>
        <v>2019</v>
      </c>
      <c r="AM557" s="205">
        <v>44181</v>
      </c>
      <c r="AN557" s="53" t="str">
        <f>IF(AND(Table1[[#This Row],[Completed Date]]&gt;="07/01/2020"+0,Table1[[#This Row],[Completed Date]]&lt;="6/30/2021"+0),"FY 20-21",IF(AND(Table1[[#This Row],[Completed Date]]&gt;="07/01/2019"+0,Table1[[#This Row],[Completed Date]]&lt;="6/30/2020"+0),"FY 19-20",""))</f>
        <v>FY 19-20</v>
      </c>
      <c r="AO557" s="116" t="str">
        <f>IFERROR(FIND("R",Table1[[#This Row],[FS_Priority]]),"")</f>
        <v/>
      </c>
    </row>
    <row r="558" spans="1:41" x14ac:dyDescent="0.25">
      <c r="A558" s="202" t="s">
        <v>3672</v>
      </c>
      <c r="B558" s="202" t="s">
        <v>179</v>
      </c>
      <c r="C558" s="202" t="s">
        <v>3672</v>
      </c>
      <c r="D558" s="203" t="b">
        <v>0</v>
      </c>
      <c r="E558" s="202" t="s">
        <v>92</v>
      </c>
      <c r="F558" s="202" t="s">
        <v>3673</v>
      </c>
      <c r="G558" s="202" t="s">
        <v>179</v>
      </c>
      <c r="H558" s="202" t="s">
        <v>377</v>
      </c>
      <c r="I558" s="202" t="s">
        <v>3263</v>
      </c>
      <c r="J558" s="202" t="s">
        <v>2496</v>
      </c>
      <c r="K558" s="202" t="s">
        <v>2925</v>
      </c>
      <c r="L558" s="202" t="s">
        <v>2477</v>
      </c>
      <c r="M558" s="202" t="s">
        <v>3252</v>
      </c>
      <c r="N558" s="202" t="s">
        <v>179</v>
      </c>
      <c r="O558" s="202" t="s">
        <v>135</v>
      </c>
      <c r="Q558" s="202" t="s">
        <v>266</v>
      </c>
      <c r="R558" s="202" t="s">
        <v>179</v>
      </c>
      <c r="S558" s="203" t="b">
        <v>0</v>
      </c>
      <c r="V558" s="193">
        <v>43705</v>
      </c>
      <c r="W558" s="202" t="s">
        <v>179</v>
      </c>
      <c r="X558"/>
      <c r="Z558" s="202" t="s">
        <v>179</v>
      </c>
      <c r="AC558" s="202" t="s">
        <v>179</v>
      </c>
      <c r="AD558" s="220"/>
      <c r="AE558" s="202" t="s">
        <v>135</v>
      </c>
      <c r="AF558" s="202" t="s">
        <v>4042</v>
      </c>
      <c r="AG558" s="202" t="s">
        <v>179</v>
      </c>
      <c r="AH558" s="193">
        <v>43867</v>
      </c>
      <c r="AI558" s="202" t="s">
        <v>3448</v>
      </c>
      <c r="AJ558" s="115" t="str">
        <f t="shared" si="8"/>
        <v>FS</v>
      </c>
      <c r="AK558" s="115" t="b">
        <f>ISNUMBER(SEARCH("IRT",Table1[[#This Row],[Current_Status]]))</f>
        <v>0</v>
      </c>
      <c r="AL558" s="116">
        <f>YEAR(Table1[[#This Row],[Project_Initiated]])</f>
        <v>2019</v>
      </c>
      <c r="AM558" s="205">
        <v>44181</v>
      </c>
      <c r="AN558" s="53" t="str">
        <f>IF(AND(Table1[[#This Row],[Completed Date]]&gt;="07/01/2020"+0,Table1[[#This Row],[Completed Date]]&lt;="6/30/2021"+0),"FY 20-21",IF(AND(Table1[[#This Row],[Completed Date]]&gt;="07/01/2019"+0,Table1[[#This Row],[Completed Date]]&lt;="6/30/2020"+0),"FY 19-20",""))</f>
        <v>FY 19-20</v>
      </c>
      <c r="AO558" s="116" t="str">
        <f>IFERROR(FIND("R",Table1[[#This Row],[FS_Priority]]),"")</f>
        <v/>
      </c>
    </row>
    <row r="559" spans="1:41" x14ac:dyDescent="0.25">
      <c r="A559" s="202" t="s">
        <v>2804</v>
      </c>
      <c r="B559" s="202" t="s">
        <v>179</v>
      </c>
      <c r="C559" s="202" t="s">
        <v>2804</v>
      </c>
      <c r="D559" s="203" t="b">
        <v>0</v>
      </c>
      <c r="E559" s="202" t="s">
        <v>21</v>
      </c>
      <c r="F559" s="202" t="s">
        <v>2805</v>
      </c>
      <c r="G559" s="202" t="s">
        <v>3117</v>
      </c>
      <c r="H559" s="202" t="s">
        <v>280</v>
      </c>
      <c r="I559" s="202" t="s">
        <v>3084</v>
      </c>
      <c r="J559" s="202" t="s">
        <v>2503</v>
      </c>
      <c r="K559" s="202" t="s">
        <v>2838</v>
      </c>
      <c r="L559" s="202" t="s">
        <v>3401</v>
      </c>
      <c r="M559" s="202" t="s">
        <v>2840</v>
      </c>
      <c r="N559" s="202" t="s">
        <v>179</v>
      </c>
      <c r="O559" s="202" t="s">
        <v>152</v>
      </c>
      <c r="Q559" s="202" t="s">
        <v>2737</v>
      </c>
      <c r="R559" s="202" t="s">
        <v>179</v>
      </c>
      <c r="S559" s="203" t="b">
        <v>0</v>
      </c>
      <c r="V559" s="193">
        <v>43375</v>
      </c>
      <c r="W559" s="202" t="s">
        <v>179</v>
      </c>
      <c r="X559"/>
      <c r="Z559" s="202" t="s">
        <v>179</v>
      </c>
      <c r="AC559" s="202" t="s">
        <v>3854</v>
      </c>
      <c r="AD559" s="204">
        <v>43370</v>
      </c>
      <c r="AE559" s="202" t="s">
        <v>148</v>
      </c>
      <c r="AF559" s="202" t="s">
        <v>3487</v>
      </c>
      <c r="AG559" s="202" t="s">
        <v>2508</v>
      </c>
      <c r="AH559" s="193">
        <v>43868</v>
      </c>
      <c r="AI559" s="202" t="s">
        <v>3433</v>
      </c>
      <c r="AJ559" s="115" t="str">
        <f t="shared" si="8"/>
        <v>FS</v>
      </c>
      <c r="AK559" s="115" t="b">
        <f>ISNUMBER(SEARCH("IRT",Table1[[#This Row],[Current_Status]]))</f>
        <v>0</v>
      </c>
      <c r="AL559" s="116">
        <f>YEAR(Table1[[#This Row],[Project_Initiated]])</f>
        <v>2018</v>
      </c>
      <c r="AM559" s="205">
        <v>44181</v>
      </c>
      <c r="AN559" s="53" t="str">
        <f>IF(AND(Table1[[#This Row],[Completed Date]]&gt;="07/01/2020"+0,Table1[[#This Row],[Completed Date]]&lt;="6/30/2021"+0),"FY 20-21",IF(AND(Table1[[#This Row],[Completed Date]]&gt;="07/01/2019"+0,Table1[[#This Row],[Completed Date]]&lt;="6/30/2020"+0),"FY 19-20",""))</f>
        <v>FY 19-20</v>
      </c>
      <c r="AO559" s="116">
        <f>IFERROR(FIND("R",Table1[[#This Row],[FS_Priority]]),"")</f>
        <v>1</v>
      </c>
    </row>
    <row r="560" spans="1:41" x14ac:dyDescent="0.25">
      <c r="A560" s="202" t="s">
        <v>3808</v>
      </c>
      <c r="B560" s="202" t="s">
        <v>179</v>
      </c>
      <c r="C560" s="202" t="s">
        <v>3808</v>
      </c>
      <c r="D560" s="203" t="b">
        <v>0</v>
      </c>
      <c r="E560" s="202" t="s">
        <v>3399</v>
      </c>
      <c r="F560" s="202" t="s">
        <v>3841</v>
      </c>
      <c r="G560" s="202" t="s">
        <v>3842</v>
      </c>
      <c r="H560" s="202" t="s">
        <v>228</v>
      </c>
      <c r="I560" s="202" t="s">
        <v>3843</v>
      </c>
      <c r="J560" s="202" t="s">
        <v>2503</v>
      </c>
      <c r="K560" s="202" t="s">
        <v>3010</v>
      </c>
      <c r="L560" s="202" t="s">
        <v>373</v>
      </c>
      <c r="M560" s="202" t="s">
        <v>3844</v>
      </c>
      <c r="N560" s="202" t="s">
        <v>179</v>
      </c>
      <c r="O560" s="202" t="s">
        <v>152</v>
      </c>
      <c r="Q560" s="202" t="s">
        <v>2736</v>
      </c>
      <c r="R560" s="202" t="s">
        <v>179</v>
      </c>
      <c r="S560" s="203" t="b">
        <v>0</v>
      </c>
      <c r="V560" s="193">
        <v>43755</v>
      </c>
      <c r="W560" s="202" t="s">
        <v>179</v>
      </c>
      <c r="X560"/>
      <c r="Z560" s="202" t="s">
        <v>179</v>
      </c>
      <c r="AC560" s="202" t="s">
        <v>3862</v>
      </c>
      <c r="AD560" s="221">
        <v>43774</v>
      </c>
      <c r="AE560" s="202" t="s">
        <v>148</v>
      </c>
      <c r="AF560" s="202" t="s">
        <v>3863</v>
      </c>
      <c r="AG560" s="202" t="s">
        <v>2508</v>
      </c>
      <c r="AH560" s="193">
        <v>43868</v>
      </c>
      <c r="AI560" s="202" t="s">
        <v>3448</v>
      </c>
      <c r="AJ560" s="115" t="str">
        <f t="shared" si="8"/>
        <v>FS</v>
      </c>
      <c r="AK560" s="115" t="b">
        <f>ISNUMBER(SEARCH("IRT",Table1[[#This Row],[Current_Status]]))</f>
        <v>0</v>
      </c>
      <c r="AL560" s="116">
        <f>YEAR(Table1[[#This Row],[Project_Initiated]])</f>
        <v>2019</v>
      </c>
      <c r="AM560" s="205">
        <v>44181</v>
      </c>
      <c r="AN560" s="53" t="str">
        <f>IF(AND(Table1[[#This Row],[Completed Date]]&gt;="07/01/2020"+0,Table1[[#This Row],[Completed Date]]&lt;="6/30/2021"+0),"FY 20-21",IF(AND(Table1[[#This Row],[Completed Date]]&gt;="07/01/2019"+0,Table1[[#This Row],[Completed Date]]&lt;="6/30/2020"+0),"FY 19-20",""))</f>
        <v>FY 19-20</v>
      </c>
      <c r="AO560" s="116">
        <f>IFERROR(FIND("R",Table1[[#This Row],[FS_Priority]]),"")</f>
        <v>1</v>
      </c>
    </row>
    <row r="561" spans="1:41" x14ac:dyDescent="0.25">
      <c r="A561" s="202" t="s">
        <v>3738</v>
      </c>
      <c r="B561" s="202" t="s">
        <v>179</v>
      </c>
      <c r="C561" s="202" t="s">
        <v>3738</v>
      </c>
      <c r="D561" s="203" t="b">
        <v>0</v>
      </c>
      <c r="E561" s="202" t="s">
        <v>378</v>
      </c>
      <c r="F561" s="202" t="s">
        <v>3739</v>
      </c>
      <c r="G561" s="202" t="s">
        <v>179</v>
      </c>
      <c r="H561" s="202" t="s">
        <v>2996</v>
      </c>
      <c r="I561" s="202" t="s">
        <v>2997</v>
      </c>
      <c r="J561" s="202" t="s">
        <v>2496</v>
      </c>
      <c r="K561" s="202" t="s">
        <v>2994</v>
      </c>
      <c r="L561" s="202" t="s">
        <v>113</v>
      </c>
      <c r="M561" s="202" t="s">
        <v>2995</v>
      </c>
      <c r="N561" s="202" t="s">
        <v>179</v>
      </c>
      <c r="O561" s="202" t="s">
        <v>135</v>
      </c>
      <c r="Q561" s="202" t="s">
        <v>184</v>
      </c>
      <c r="R561" s="202" t="s">
        <v>179</v>
      </c>
      <c r="S561" s="203" t="b">
        <v>0</v>
      </c>
      <c r="V561" s="193">
        <v>43738</v>
      </c>
      <c r="W561" s="202" t="s">
        <v>179</v>
      </c>
      <c r="X561"/>
      <c r="Z561" s="202" t="s">
        <v>179</v>
      </c>
      <c r="AC561" s="202" t="s">
        <v>3956</v>
      </c>
      <c r="AD561" s="220"/>
      <c r="AE561" s="202" t="s">
        <v>135</v>
      </c>
      <c r="AF561" s="202" t="s">
        <v>179</v>
      </c>
      <c r="AG561" s="202" t="s">
        <v>179</v>
      </c>
      <c r="AH561" s="193">
        <v>43868</v>
      </c>
      <c r="AI561" s="202" t="s">
        <v>3448</v>
      </c>
      <c r="AJ561" s="115" t="str">
        <f t="shared" si="8"/>
        <v>FS</v>
      </c>
      <c r="AK561" s="115" t="b">
        <f>ISNUMBER(SEARCH("IRT",Table1[[#This Row],[Current_Status]]))</f>
        <v>0</v>
      </c>
      <c r="AL561" s="116">
        <f>YEAR(Table1[[#This Row],[Project_Initiated]])</f>
        <v>2019</v>
      </c>
      <c r="AM561" s="205">
        <v>44181</v>
      </c>
      <c r="AN561" s="53" t="str">
        <f>IF(AND(Table1[[#This Row],[Completed Date]]&gt;="07/01/2020"+0,Table1[[#This Row],[Completed Date]]&lt;="6/30/2021"+0),"FY 20-21",IF(AND(Table1[[#This Row],[Completed Date]]&gt;="07/01/2019"+0,Table1[[#This Row],[Completed Date]]&lt;="6/30/2020"+0),"FY 19-20",""))</f>
        <v>FY 19-20</v>
      </c>
      <c r="AO561" s="116" t="str">
        <f>IFERROR(FIND("R",Table1[[#This Row],[FS_Priority]]),"")</f>
        <v/>
      </c>
    </row>
    <row r="562" spans="1:41" x14ac:dyDescent="0.25">
      <c r="A562" s="202" t="s">
        <v>3965</v>
      </c>
      <c r="B562" s="202" t="s">
        <v>179</v>
      </c>
      <c r="C562" s="202" t="s">
        <v>3965</v>
      </c>
      <c r="D562" s="203" t="b">
        <v>0</v>
      </c>
      <c r="E562" s="202" t="s">
        <v>3399</v>
      </c>
      <c r="F562" s="202" t="s">
        <v>3966</v>
      </c>
      <c r="G562" s="202" t="s">
        <v>179</v>
      </c>
      <c r="H562" s="202" t="s">
        <v>396</v>
      </c>
      <c r="I562" s="202" t="s">
        <v>3661</v>
      </c>
      <c r="J562" s="202" t="s">
        <v>2496</v>
      </c>
      <c r="K562" s="202" t="s">
        <v>3010</v>
      </c>
      <c r="L562" s="202" t="s">
        <v>373</v>
      </c>
      <c r="M562" s="202" t="s">
        <v>3011</v>
      </c>
      <c r="N562" s="202" t="s">
        <v>179</v>
      </c>
      <c r="O562" s="202" t="s">
        <v>3899</v>
      </c>
      <c r="Q562" s="202" t="s">
        <v>184</v>
      </c>
      <c r="R562" s="202" t="s">
        <v>179</v>
      </c>
      <c r="S562" s="203" t="b">
        <v>0</v>
      </c>
      <c r="V562" s="193">
        <v>43853</v>
      </c>
      <c r="W562" s="202" t="s">
        <v>179</v>
      </c>
      <c r="X562"/>
      <c r="Z562" s="202" t="s">
        <v>179</v>
      </c>
      <c r="AC562" s="202" t="s">
        <v>4055</v>
      </c>
      <c r="AE562" s="202" t="s">
        <v>3899</v>
      </c>
      <c r="AF562" s="202" t="s">
        <v>179</v>
      </c>
      <c r="AG562" s="202" t="s">
        <v>179</v>
      </c>
      <c r="AH562" s="193">
        <v>43872</v>
      </c>
      <c r="AI562" s="202" t="s">
        <v>3444</v>
      </c>
      <c r="AJ562" s="115" t="str">
        <f t="shared" si="8"/>
        <v>FS</v>
      </c>
      <c r="AK562" s="115" t="b">
        <f>ISNUMBER(SEARCH("IRT",Table1[[#This Row],[Current_Status]]))</f>
        <v>0</v>
      </c>
      <c r="AL562" s="116">
        <f>YEAR(Table1[[#This Row],[Project_Initiated]])</f>
        <v>2020</v>
      </c>
      <c r="AM562" s="205">
        <v>44181</v>
      </c>
      <c r="AN562" s="53" t="str">
        <f>IF(AND(Table1[[#This Row],[Completed Date]]&gt;="07/01/2020"+0,Table1[[#This Row],[Completed Date]]&lt;="6/30/2021"+0),"FY 20-21",IF(AND(Table1[[#This Row],[Completed Date]]&gt;="07/01/2019"+0,Table1[[#This Row],[Completed Date]]&lt;="6/30/2020"+0),"FY 19-20",""))</f>
        <v>FY 19-20</v>
      </c>
      <c r="AO562" s="116" t="str">
        <f>IFERROR(FIND("R",Table1[[#This Row],[FS_Priority]]),"")</f>
        <v/>
      </c>
    </row>
    <row r="563" spans="1:41" x14ac:dyDescent="0.25">
      <c r="A563" s="202" t="s">
        <v>3911</v>
      </c>
      <c r="B563" s="202" t="s">
        <v>179</v>
      </c>
      <c r="C563" s="202" t="s">
        <v>3911</v>
      </c>
      <c r="D563" s="203" t="b">
        <v>0</v>
      </c>
      <c r="E563" s="202" t="s">
        <v>86</v>
      </c>
      <c r="F563" s="202" t="s">
        <v>3912</v>
      </c>
      <c r="G563" s="202" t="s">
        <v>179</v>
      </c>
      <c r="H563" s="202" t="s">
        <v>400</v>
      </c>
      <c r="I563" s="202" t="s">
        <v>3914</v>
      </c>
      <c r="J563" s="202" t="s">
        <v>2496</v>
      </c>
      <c r="K563" s="202" t="s">
        <v>4024</v>
      </c>
      <c r="L563" s="202" t="s">
        <v>257</v>
      </c>
      <c r="M563" s="202" t="s">
        <v>3915</v>
      </c>
      <c r="N563" s="202" t="s">
        <v>179</v>
      </c>
      <c r="O563" s="202" t="s">
        <v>3899</v>
      </c>
      <c r="Q563" s="202" t="s">
        <v>184</v>
      </c>
      <c r="R563" s="202" t="s">
        <v>179</v>
      </c>
      <c r="S563" s="203" t="b">
        <v>0</v>
      </c>
      <c r="V563" s="193">
        <v>43791</v>
      </c>
      <c r="W563" s="202" t="s">
        <v>179</v>
      </c>
      <c r="X563"/>
      <c r="Z563" s="202" t="s">
        <v>179</v>
      </c>
      <c r="AC563" s="202" t="s">
        <v>179</v>
      </c>
      <c r="AE563" s="202" t="s">
        <v>3899</v>
      </c>
      <c r="AF563" s="202" t="s">
        <v>4039</v>
      </c>
      <c r="AG563" s="202" t="s">
        <v>179</v>
      </c>
      <c r="AH563" s="193">
        <v>43875</v>
      </c>
      <c r="AI563" s="202" t="s">
        <v>3444</v>
      </c>
      <c r="AJ563" s="115" t="str">
        <f t="shared" si="8"/>
        <v>FS</v>
      </c>
      <c r="AK563" s="115" t="b">
        <f>ISNUMBER(SEARCH("IRT",Table1[[#This Row],[Current_Status]]))</f>
        <v>0</v>
      </c>
      <c r="AL563" s="116">
        <f>YEAR(Table1[[#This Row],[Project_Initiated]])</f>
        <v>2019</v>
      </c>
      <c r="AM563" s="205">
        <v>44181</v>
      </c>
      <c r="AN563" s="53" t="str">
        <f>IF(AND(Table1[[#This Row],[Completed Date]]&gt;="07/01/2020"+0,Table1[[#This Row],[Completed Date]]&lt;="6/30/2021"+0),"FY 20-21",IF(AND(Table1[[#This Row],[Completed Date]]&gt;="07/01/2019"+0,Table1[[#This Row],[Completed Date]]&lt;="6/30/2020"+0),"FY 19-20",""))</f>
        <v>FY 19-20</v>
      </c>
      <c r="AO563" s="116" t="str">
        <f>IFERROR(FIND("R",Table1[[#This Row],[FS_Priority]]),"")</f>
        <v/>
      </c>
    </row>
    <row r="564" spans="1:41" x14ac:dyDescent="0.25">
      <c r="A564" s="202" t="s">
        <v>2762</v>
      </c>
      <c r="B564" s="202" t="s">
        <v>179</v>
      </c>
      <c r="C564" s="202" t="s">
        <v>2762</v>
      </c>
      <c r="D564" s="203" t="b">
        <v>0</v>
      </c>
      <c r="E564" s="202" t="s">
        <v>86</v>
      </c>
      <c r="F564" s="202" t="s">
        <v>2800</v>
      </c>
      <c r="G564" s="202" t="s">
        <v>2787</v>
      </c>
      <c r="H564" s="202" t="s">
        <v>400</v>
      </c>
      <c r="I564" s="202" t="s">
        <v>3049</v>
      </c>
      <c r="J564" s="202" t="s">
        <v>2496</v>
      </c>
      <c r="K564" s="202" t="s">
        <v>4024</v>
      </c>
      <c r="L564" s="202" t="s">
        <v>257</v>
      </c>
      <c r="M564" s="202" t="s">
        <v>3507</v>
      </c>
      <c r="N564" s="202" t="s">
        <v>179</v>
      </c>
      <c r="O564" s="202" t="s">
        <v>152</v>
      </c>
      <c r="Q564" s="202" t="s">
        <v>93</v>
      </c>
      <c r="R564" s="202" t="s">
        <v>179</v>
      </c>
      <c r="S564" s="203" t="b">
        <v>0</v>
      </c>
      <c r="V564" s="193">
        <v>43544</v>
      </c>
      <c r="W564" s="202" t="s">
        <v>179</v>
      </c>
      <c r="X564"/>
      <c r="Z564" s="202" t="s">
        <v>179</v>
      </c>
      <c r="AC564" s="202" t="s">
        <v>3869</v>
      </c>
      <c r="AD564" s="204">
        <v>43671</v>
      </c>
      <c r="AE564" s="202" t="s">
        <v>148</v>
      </c>
      <c r="AF564" s="202" t="s">
        <v>3508</v>
      </c>
      <c r="AG564" s="202" t="s">
        <v>2508</v>
      </c>
      <c r="AH564" s="193">
        <v>43879</v>
      </c>
      <c r="AI564" s="202" t="s">
        <v>3433</v>
      </c>
      <c r="AJ564" s="115" t="str">
        <f t="shared" si="8"/>
        <v>FS</v>
      </c>
      <c r="AK564" s="115" t="b">
        <f>ISNUMBER(SEARCH("IRT",Table1[[#This Row],[Current_Status]]))</f>
        <v>0</v>
      </c>
      <c r="AL564" s="116">
        <f>YEAR(Table1[[#This Row],[Project_Initiated]])</f>
        <v>2019</v>
      </c>
      <c r="AM564" s="205">
        <v>44181</v>
      </c>
      <c r="AN564" s="53" t="str">
        <f>IF(AND(Table1[[#This Row],[Completed Date]]&gt;="07/01/2020"+0,Table1[[#This Row],[Completed Date]]&lt;="6/30/2021"+0),"FY 20-21",IF(AND(Table1[[#This Row],[Completed Date]]&gt;="07/01/2019"+0,Table1[[#This Row],[Completed Date]]&lt;="6/30/2020"+0),"FY 19-20",""))</f>
        <v>FY 19-20</v>
      </c>
      <c r="AO564" s="116" t="str">
        <f>IFERROR(FIND("R",Table1[[#This Row],[FS_Priority]]),"")</f>
        <v/>
      </c>
    </row>
    <row r="565" spans="1:41" x14ac:dyDescent="0.25">
      <c r="A565" s="202" t="s">
        <v>3167</v>
      </c>
      <c r="B565" s="202" t="s">
        <v>179</v>
      </c>
      <c r="C565" s="202" t="s">
        <v>3167</v>
      </c>
      <c r="D565" s="203" t="b">
        <v>0</v>
      </c>
      <c r="E565" s="202" t="s">
        <v>86</v>
      </c>
      <c r="F565" s="202" t="s">
        <v>3283</v>
      </c>
      <c r="G565" s="202" t="s">
        <v>3481</v>
      </c>
      <c r="H565" s="202" t="s">
        <v>387</v>
      </c>
      <c r="I565" s="202" t="s">
        <v>2942</v>
      </c>
      <c r="J565" s="202" t="s">
        <v>2496</v>
      </c>
      <c r="K565" s="202" t="s">
        <v>4024</v>
      </c>
      <c r="L565" s="202" t="s">
        <v>257</v>
      </c>
      <c r="M565" s="202" t="s">
        <v>2901</v>
      </c>
      <c r="N565" s="202" t="s">
        <v>179</v>
      </c>
      <c r="O565" s="202" t="s">
        <v>152</v>
      </c>
      <c r="Q565" s="202" t="s">
        <v>184</v>
      </c>
      <c r="R565" s="202" t="s">
        <v>179</v>
      </c>
      <c r="S565" s="203" t="b">
        <v>0</v>
      </c>
      <c r="V565" s="193">
        <v>43676</v>
      </c>
      <c r="W565" s="202" t="s">
        <v>179</v>
      </c>
      <c r="X565"/>
      <c r="Z565" s="202" t="s">
        <v>179</v>
      </c>
      <c r="AC565" s="202" t="s">
        <v>3868</v>
      </c>
      <c r="AD565" s="221">
        <v>43731</v>
      </c>
      <c r="AE565" s="202" t="s">
        <v>148</v>
      </c>
      <c r="AF565" s="202" t="s">
        <v>3531</v>
      </c>
      <c r="AG565" s="202" t="s">
        <v>2508</v>
      </c>
      <c r="AH565" s="193">
        <v>43880</v>
      </c>
      <c r="AI565" s="202" t="s">
        <v>3370</v>
      </c>
      <c r="AJ565" s="167" t="str">
        <f t="shared" si="8"/>
        <v>FS</v>
      </c>
      <c r="AK565" s="167" t="b">
        <f>ISNUMBER(SEARCH("IRT",Table1[[#This Row],[Current_Status]]))</f>
        <v>0</v>
      </c>
      <c r="AL565" s="168">
        <f>YEAR(Table1[[#This Row],[Project_Initiated]])</f>
        <v>2019</v>
      </c>
      <c r="AM565" s="205">
        <v>44181</v>
      </c>
      <c r="AN565" s="53" t="str">
        <f>IF(AND(Table1[[#This Row],[Completed Date]]&gt;="07/01/2020"+0,Table1[[#This Row],[Completed Date]]&lt;="6/30/2021"+0),"FY 20-21",IF(AND(Table1[[#This Row],[Completed Date]]&gt;="07/01/2019"+0,Table1[[#This Row],[Completed Date]]&lt;="6/30/2020"+0),"FY 19-20",""))</f>
        <v>FY 19-20</v>
      </c>
      <c r="AO565" s="116" t="str">
        <f>IFERROR(FIND("R",Table1[[#This Row],[FS_Priority]]),"")</f>
        <v/>
      </c>
    </row>
    <row r="566" spans="1:41" x14ac:dyDescent="0.25">
      <c r="A566" s="202" t="s">
        <v>3107</v>
      </c>
      <c r="B566" s="202" t="s">
        <v>179</v>
      </c>
      <c r="C566" s="202" t="s">
        <v>3107</v>
      </c>
      <c r="D566" s="203" t="b">
        <v>0</v>
      </c>
      <c r="E566" s="202" t="s">
        <v>3385</v>
      </c>
      <c r="F566" s="202" t="s">
        <v>3108</v>
      </c>
      <c r="G566" s="202" t="s">
        <v>3109</v>
      </c>
      <c r="H566" s="202" t="s">
        <v>1463</v>
      </c>
      <c r="I566" s="202" t="s">
        <v>179</v>
      </c>
      <c r="J566" s="202" t="s">
        <v>2496</v>
      </c>
      <c r="K566" s="202" t="s">
        <v>2847</v>
      </c>
      <c r="L566" s="202" t="s">
        <v>2477</v>
      </c>
      <c r="M566" s="202" t="s">
        <v>3110</v>
      </c>
      <c r="N566" s="202" t="s">
        <v>2865</v>
      </c>
      <c r="O566" s="202" t="s">
        <v>152</v>
      </c>
      <c r="P566" s="220"/>
      <c r="Q566" s="202" t="s">
        <v>200</v>
      </c>
      <c r="R566" s="202" t="s">
        <v>179</v>
      </c>
      <c r="S566" s="203" t="b">
        <v>0</v>
      </c>
      <c r="T566" s="220"/>
      <c r="V566" s="193">
        <v>43649</v>
      </c>
      <c r="W566" s="202" t="s">
        <v>179</v>
      </c>
      <c r="X566"/>
      <c r="Z566" s="202" t="s">
        <v>179</v>
      </c>
      <c r="AC566" s="202" t="s">
        <v>3871</v>
      </c>
      <c r="AE566" s="202" t="s">
        <v>148</v>
      </c>
      <c r="AF566" s="202" t="s">
        <v>179</v>
      </c>
      <c r="AG566" s="202" t="s">
        <v>179</v>
      </c>
      <c r="AH566" s="193">
        <v>43880</v>
      </c>
      <c r="AI566" s="202" t="s">
        <v>3433</v>
      </c>
      <c r="AJ566" s="115" t="str">
        <f t="shared" si="8"/>
        <v>FS</v>
      </c>
      <c r="AK566" s="115" t="b">
        <f>ISNUMBER(SEARCH("IRT",Table1[[#This Row],[Current_Status]]))</f>
        <v>0</v>
      </c>
      <c r="AL566" s="116">
        <f>YEAR(Table1[[#This Row],[Project_Initiated]])</f>
        <v>2019</v>
      </c>
      <c r="AM566" s="205">
        <v>44181</v>
      </c>
      <c r="AN566" s="53" t="str">
        <f>IF(AND(Table1[[#This Row],[Completed Date]]&gt;="07/01/2020"+0,Table1[[#This Row],[Completed Date]]&lt;="6/30/2021"+0),"FY 20-21",IF(AND(Table1[[#This Row],[Completed Date]]&gt;="07/01/2019"+0,Table1[[#This Row],[Completed Date]]&lt;="6/30/2020"+0),"FY 19-20",""))</f>
        <v>FY 19-20</v>
      </c>
      <c r="AO566" s="116" t="str">
        <f>IFERROR(FIND("R",Table1[[#This Row],[FS_Priority]]),"")</f>
        <v/>
      </c>
    </row>
    <row r="567" spans="1:41" x14ac:dyDescent="0.25">
      <c r="A567" s="202" t="s">
        <v>3152</v>
      </c>
      <c r="B567" s="202" t="s">
        <v>179</v>
      </c>
      <c r="C567" s="202" t="s">
        <v>3152</v>
      </c>
      <c r="D567" s="203" t="b">
        <v>0</v>
      </c>
      <c r="E567" s="202" t="s">
        <v>43</v>
      </c>
      <c r="F567" s="202" t="s">
        <v>3303</v>
      </c>
      <c r="G567" s="202" t="s">
        <v>3457</v>
      </c>
      <c r="H567" s="202" t="s">
        <v>246</v>
      </c>
      <c r="I567" s="202" t="s">
        <v>3304</v>
      </c>
      <c r="J567" s="202" t="s">
        <v>2496</v>
      </c>
      <c r="K567" s="202" t="s">
        <v>2868</v>
      </c>
      <c r="L567" s="202" t="s">
        <v>2477</v>
      </c>
      <c r="M567" s="202" t="s">
        <v>3305</v>
      </c>
      <c r="N567" s="202" t="s">
        <v>179</v>
      </c>
      <c r="O567" s="202" t="s">
        <v>152</v>
      </c>
      <c r="Q567" s="202" t="s">
        <v>184</v>
      </c>
      <c r="R567" s="202" t="s">
        <v>179</v>
      </c>
      <c r="S567" s="203" t="b">
        <v>0</v>
      </c>
      <c r="V567" s="193">
        <v>43686</v>
      </c>
      <c r="W567" s="202" t="s">
        <v>179</v>
      </c>
      <c r="X567"/>
      <c r="Z567" s="202" t="s">
        <v>179</v>
      </c>
      <c r="AC567" s="202" t="s">
        <v>3886</v>
      </c>
      <c r="AD567" s="204">
        <v>43775</v>
      </c>
      <c r="AE567" s="202" t="s">
        <v>432</v>
      </c>
      <c r="AF567" s="202" t="s">
        <v>3790</v>
      </c>
      <c r="AG567" s="202" t="s">
        <v>2508</v>
      </c>
      <c r="AH567" s="193">
        <v>43889</v>
      </c>
      <c r="AI567" s="202" t="s">
        <v>3370</v>
      </c>
      <c r="AJ567" s="115" t="str">
        <f t="shared" si="8"/>
        <v>FS</v>
      </c>
      <c r="AK567" s="115" t="b">
        <f>ISNUMBER(SEARCH("IRT",Table1[[#This Row],[Current_Status]]))</f>
        <v>0</v>
      </c>
      <c r="AL567" s="116">
        <f>YEAR(Table1[[#This Row],[Project_Initiated]])</f>
        <v>2019</v>
      </c>
      <c r="AM567" s="205">
        <v>44181</v>
      </c>
      <c r="AN567" s="53" t="str">
        <f>IF(AND(Table1[[#This Row],[Completed Date]]&gt;="07/01/2020"+0,Table1[[#This Row],[Completed Date]]&lt;="6/30/2021"+0),"FY 20-21",IF(AND(Table1[[#This Row],[Completed Date]]&gt;="07/01/2019"+0,Table1[[#This Row],[Completed Date]]&lt;="6/30/2020"+0),"FY 19-20",""))</f>
        <v>FY 19-20</v>
      </c>
      <c r="AO567" s="116" t="str">
        <f>IFERROR(FIND("R",Table1[[#This Row],[FS_Priority]]),"")</f>
        <v/>
      </c>
    </row>
    <row r="568" spans="1:41" x14ac:dyDescent="0.25">
      <c r="A568" s="202" t="s">
        <v>2756</v>
      </c>
      <c r="B568" s="202" t="s">
        <v>179</v>
      </c>
      <c r="C568" s="202" t="s">
        <v>2756</v>
      </c>
      <c r="D568" s="203" t="b">
        <v>0</v>
      </c>
      <c r="E568" s="202" t="s">
        <v>43</v>
      </c>
      <c r="F568" s="202" t="s">
        <v>2757</v>
      </c>
      <c r="G568" s="202" t="s">
        <v>3134</v>
      </c>
      <c r="H568" s="202" t="s">
        <v>246</v>
      </c>
      <c r="I568" s="202" t="s">
        <v>3030</v>
      </c>
      <c r="J568" s="202" t="s">
        <v>2496</v>
      </c>
      <c r="K568" s="202" t="s">
        <v>2868</v>
      </c>
      <c r="L568" s="202" t="s">
        <v>2477</v>
      </c>
      <c r="M568" s="202" t="s">
        <v>3029</v>
      </c>
      <c r="N568" s="202" t="s">
        <v>179</v>
      </c>
      <c r="O568" s="202" t="s">
        <v>152</v>
      </c>
      <c r="Q568" s="202" t="s">
        <v>153</v>
      </c>
      <c r="R568" s="202" t="s">
        <v>179</v>
      </c>
      <c r="S568" s="203" t="b">
        <v>0</v>
      </c>
      <c r="V568" s="193">
        <v>43594</v>
      </c>
      <c r="W568" s="202" t="s">
        <v>179</v>
      </c>
      <c r="X568"/>
      <c r="Z568" s="202" t="s">
        <v>179</v>
      </c>
      <c r="AC568" s="202" t="s">
        <v>3885</v>
      </c>
      <c r="AD568" s="204">
        <v>43683</v>
      </c>
      <c r="AE568" s="202" t="s">
        <v>432</v>
      </c>
      <c r="AF568" s="202" t="s">
        <v>3517</v>
      </c>
      <c r="AG568" s="202" t="s">
        <v>2508</v>
      </c>
      <c r="AH568" s="193">
        <v>43889</v>
      </c>
      <c r="AI568" s="202" t="s">
        <v>3433</v>
      </c>
      <c r="AJ568" s="115" t="str">
        <f t="shared" si="8"/>
        <v>FS</v>
      </c>
      <c r="AK568" s="115" t="b">
        <f>ISNUMBER(SEARCH("IRT",Table1[[#This Row],[Current_Status]]))</f>
        <v>0</v>
      </c>
      <c r="AL568" s="116">
        <f>YEAR(Table1[[#This Row],[Project_Initiated]])</f>
        <v>2019</v>
      </c>
      <c r="AM568" s="205">
        <v>44181</v>
      </c>
      <c r="AN568" s="53" t="str">
        <f>IF(AND(Table1[[#This Row],[Completed Date]]&gt;="07/01/2020"+0,Table1[[#This Row],[Completed Date]]&lt;="6/30/2021"+0),"FY 20-21",IF(AND(Table1[[#This Row],[Completed Date]]&gt;="07/01/2019"+0,Table1[[#This Row],[Completed Date]]&lt;="6/30/2020"+0),"FY 19-20",""))</f>
        <v>FY 19-20</v>
      </c>
      <c r="AO568" s="116" t="str">
        <f>IFERROR(FIND("R",Table1[[#This Row],[FS_Priority]]),"")</f>
        <v/>
      </c>
    </row>
    <row r="569" spans="1:41" x14ac:dyDescent="0.25">
      <c r="A569" s="202" t="s">
        <v>2612</v>
      </c>
      <c r="B569" s="202" t="s">
        <v>179</v>
      </c>
      <c r="C569" s="202" t="s">
        <v>2612</v>
      </c>
      <c r="D569" s="203" t="b">
        <v>0</v>
      </c>
      <c r="E569" s="202" t="s">
        <v>86</v>
      </c>
      <c r="F569" s="202" t="s">
        <v>2702</v>
      </c>
      <c r="G569" s="202" t="s">
        <v>2616</v>
      </c>
      <c r="H569" s="202" t="s">
        <v>399</v>
      </c>
      <c r="I569" s="202" t="s">
        <v>2914</v>
      </c>
      <c r="J569" s="202" t="s">
        <v>2496</v>
      </c>
      <c r="K569" s="202" t="s">
        <v>4024</v>
      </c>
      <c r="L569" s="202" t="s">
        <v>257</v>
      </c>
      <c r="M569" s="202" t="s">
        <v>2908</v>
      </c>
      <c r="N569" s="202" t="s">
        <v>179</v>
      </c>
      <c r="O569" s="202" t="s">
        <v>152</v>
      </c>
      <c r="Q569" s="202" t="s">
        <v>204</v>
      </c>
      <c r="R569" s="202" t="s">
        <v>2617</v>
      </c>
      <c r="S569" s="203" t="b">
        <v>1</v>
      </c>
      <c r="V569" s="193">
        <v>43453</v>
      </c>
      <c r="W569" s="202" t="s">
        <v>179</v>
      </c>
      <c r="X569"/>
      <c r="Z569" s="202" t="s">
        <v>179</v>
      </c>
      <c r="AC569" s="202" t="s">
        <v>3880</v>
      </c>
      <c r="AD569" s="204">
        <v>43501</v>
      </c>
      <c r="AE569" s="202" t="s">
        <v>148</v>
      </c>
      <c r="AF569" s="202" t="s">
        <v>3497</v>
      </c>
      <c r="AG569" s="202" t="s">
        <v>2508</v>
      </c>
      <c r="AH569" s="193">
        <v>43889</v>
      </c>
      <c r="AI569" s="202" t="s">
        <v>3433</v>
      </c>
      <c r="AJ569" s="115" t="str">
        <f t="shared" si="8"/>
        <v>FS</v>
      </c>
      <c r="AK569" s="115" t="b">
        <f>ISNUMBER(SEARCH("IRT",Table1[[#This Row],[Current_Status]]))</f>
        <v>0</v>
      </c>
      <c r="AL569" s="116">
        <f>YEAR(Table1[[#This Row],[Project_Initiated]])</f>
        <v>2018</v>
      </c>
      <c r="AM569" s="205">
        <v>44181</v>
      </c>
      <c r="AN569" s="53" t="str">
        <f>IF(AND(Table1[[#This Row],[Completed Date]]&gt;="07/01/2020"+0,Table1[[#This Row],[Completed Date]]&lt;="6/30/2021"+0),"FY 20-21",IF(AND(Table1[[#This Row],[Completed Date]]&gt;="07/01/2019"+0,Table1[[#This Row],[Completed Date]]&lt;="6/30/2020"+0),"FY 19-20",""))</f>
        <v>FY 19-20</v>
      </c>
      <c r="AO569" s="116" t="str">
        <f>IFERROR(FIND("R",Table1[[#This Row],[FS_Priority]]),"")</f>
        <v/>
      </c>
    </row>
    <row r="570" spans="1:41" x14ac:dyDescent="0.25">
      <c r="A570" s="202" t="s">
        <v>3926</v>
      </c>
      <c r="B570" s="202" t="s">
        <v>179</v>
      </c>
      <c r="C570" s="202" t="s">
        <v>3926</v>
      </c>
      <c r="D570" s="203" t="b">
        <v>0</v>
      </c>
      <c r="E570" s="202" t="s">
        <v>92</v>
      </c>
      <c r="F570" s="202" t="s">
        <v>3927</v>
      </c>
      <c r="G570" s="202" t="s">
        <v>179</v>
      </c>
      <c r="H570" s="202" t="s">
        <v>407</v>
      </c>
      <c r="I570" s="202" t="s">
        <v>3928</v>
      </c>
      <c r="J570" s="202" t="s">
        <v>2496</v>
      </c>
      <c r="K570" s="202" t="s">
        <v>2925</v>
      </c>
      <c r="L570" s="202" t="s">
        <v>2477</v>
      </c>
      <c r="M570" s="202" t="s">
        <v>2885</v>
      </c>
      <c r="N570" s="202" t="s">
        <v>3922</v>
      </c>
      <c r="O570" s="202" t="s">
        <v>3899</v>
      </c>
      <c r="Q570" s="202" t="s">
        <v>153</v>
      </c>
      <c r="R570" s="202" t="s">
        <v>179</v>
      </c>
      <c r="S570" s="203" t="b">
        <v>0</v>
      </c>
      <c r="V570" s="193">
        <v>43818</v>
      </c>
      <c r="W570" s="202" t="s">
        <v>179</v>
      </c>
      <c r="X570"/>
      <c r="Z570" s="202" t="s">
        <v>179</v>
      </c>
      <c r="AC570" s="202" t="s">
        <v>179</v>
      </c>
      <c r="AE570" s="202" t="s">
        <v>3899</v>
      </c>
      <c r="AF570" s="202" t="s">
        <v>3975</v>
      </c>
      <c r="AG570" s="202" t="s">
        <v>179</v>
      </c>
      <c r="AH570" s="193">
        <v>43893</v>
      </c>
      <c r="AI570" s="202" t="s">
        <v>3444</v>
      </c>
      <c r="AJ570" s="115" t="str">
        <f t="shared" si="8"/>
        <v>FS</v>
      </c>
      <c r="AK570" s="115" t="b">
        <f>ISNUMBER(SEARCH("IRT",Table1[[#This Row],[Current_Status]]))</f>
        <v>0</v>
      </c>
      <c r="AL570" s="116">
        <f>YEAR(Table1[[#This Row],[Project_Initiated]])</f>
        <v>2019</v>
      </c>
      <c r="AM570" s="205">
        <v>44181</v>
      </c>
      <c r="AN570" s="53" t="str">
        <f>IF(AND(Table1[[#This Row],[Completed Date]]&gt;="07/01/2020"+0,Table1[[#This Row],[Completed Date]]&lt;="6/30/2021"+0),"FY 20-21",IF(AND(Table1[[#This Row],[Completed Date]]&gt;="07/01/2019"+0,Table1[[#This Row],[Completed Date]]&lt;="6/30/2020"+0),"FY 19-20",""))</f>
        <v>FY 19-20</v>
      </c>
      <c r="AO570" s="116" t="str">
        <f>IFERROR(FIND("R",Table1[[#This Row],[FS_Priority]]),"")</f>
        <v/>
      </c>
    </row>
    <row r="571" spans="1:41" x14ac:dyDescent="0.25">
      <c r="A571" s="202" t="s">
        <v>3933</v>
      </c>
      <c r="B571" s="202" t="s">
        <v>179</v>
      </c>
      <c r="C571" s="202" t="s">
        <v>3933</v>
      </c>
      <c r="D571" s="203" t="b">
        <v>0</v>
      </c>
      <c r="E571" s="202" t="s">
        <v>92</v>
      </c>
      <c r="F571" s="202" t="s">
        <v>3934</v>
      </c>
      <c r="G571" s="202" t="s">
        <v>179</v>
      </c>
      <c r="H571" s="202" t="s">
        <v>407</v>
      </c>
      <c r="I571" s="202" t="s">
        <v>3935</v>
      </c>
      <c r="J571" s="202" t="s">
        <v>2496</v>
      </c>
      <c r="K571" s="202" t="s">
        <v>2925</v>
      </c>
      <c r="L571" s="202" t="s">
        <v>2477</v>
      </c>
      <c r="M571" s="202" t="s">
        <v>2885</v>
      </c>
      <c r="N571" s="202" t="s">
        <v>3922</v>
      </c>
      <c r="O571" s="202" t="s">
        <v>3899</v>
      </c>
      <c r="Q571" s="202" t="s">
        <v>204</v>
      </c>
      <c r="R571" s="202" t="s">
        <v>179</v>
      </c>
      <c r="S571" s="203" t="b">
        <v>0</v>
      </c>
      <c r="V571" s="193">
        <v>43818</v>
      </c>
      <c r="W571" s="202" t="s">
        <v>179</v>
      </c>
      <c r="X571"/>
      <c r="Z571" s="202" t="s">
        <v>179</v>
      </c>
      <c r="AC571" s="202" t="s">
        <v>3975</v>
      </c>
      <c r="AE571" s="202" t="s">
        <v>3899</v>
      </c>
      <c r="AF571" s="202" t="s">
        <v>179</v>
      </c>
      <c r="AG571" s="202" t="s">
        <v>179</v>
      </c>
      <c r="AH571" s="193">
        <v>43893</v>
      </c>
      <c r="AI571" s="202" t="s">
        <v>3444</v>
      </c>
      <c r="AJ571" s="115" t="str">
        <f t="shared" si="8"/>
        <v>FS</v>
      </c>
      <c r="AK571" s="115" t="b">
        <f>ISNUMBER(SEARCH("IRT",Table1[[#This Row],[Current_Status]]))</f>
        <v>0</v>
      </c>
      <c r="AL571" s="116">
        <f>YEAR(Table1[[#This Row],[Project_Initiated]])</f>
        <v>2019</v>
      </c>
      <c r="AM571" s="205">
        <v>44181</v>
      </c>
      <c r="AN571" s="53" t="str">
        <f>IF(AND(Table1[[#This Row],[Completed Date]]&gt;="07/01/2020"+0,Table1[[#This Row],[Completed Date]]&lt;="6/30/2021"+0),"FY 20-21",IF(AND(Table1[[#This Row],[Completed Date]]&gt;="07/01/2019"+0,Table1[[#This Row],[Completed Date]]&lt;="6/30/2020"+0),"FY 19-20",""))</f>
        <v>FY 19-20</v>
      </c>
      <c r="AO571" s="116" t="str">
        <f>IFERROR(FIND("R",Table1[[#This Row],[FS_Priority]]),"")</f>
        <v/>
      </c>
    </row>
    <row r="572" spans="1:41" x14ac:dyDescent="0.25">
      <c r="A572" s="202" t="s">
        <v>3939</v>
      </c>
      <c r="B572" s="202" t="s">
        <v>179</v>
      </c>
      <c r="C572" s="202" t="s">
        <v>3939</v>
      </c>
      <c r="D572" s="203" t="b">
        <v>0</v>
      </c>
      <c r="E572" s="202" t="s">
        <v>92</v>
      </c>
      <c r="F572" s="202" t="s">
        <v>3940</v>
      </c>
      <c r="G572" s="202" t="s">
        <v>179</v>
      </c>
      <c r="H572" s="202" t="s">
        <v>407</v>
      </c>
      <c r="I572" s="202" t="s">
        <v>3941</v>
      </c>
      <c r="J572" s="202" t="s">
        <v>2496</v>
      </c>
      <c r="K572" s="202" t="s">
        <v>2925</v>
      </c>
      <c r="L572" s="202" t="s">
        <v>2477</v>
      </c>
      <c r="M572" s="202" t="s">
        <v>2885</v>
      </c>
      <c r="N572" s="202" t="s">
        <v>3922</v>
      </c>
      <c r="O572" s="202" t="s">
        <v>3899</v>
      </c>
      <c r="Q572" s="202" t="s">
        <v>207</v>
      </c>
      <c r="R572" s="202" t="s">
        <v>179</v>
      </c>
      <c r="S572" s="203" t="b">
        <v>0</v>
      </c>
      <c r="V572" s="193">
        <v>43818</v>
      </c>
      <c r="W572" s="202" t="s">
        <v>179</v>
      </c>
      <c r="X572"/>
      <c r="Z572" s="202" t="s">
        <v>179</v>
      </c>
      <c r="AC572" s="202" t="s">
        <v>3975</v>
      </c>
      <c r="AE572" s="202" t="s">
        <v>3899</v>
      </c>
      <c r="AF572" s="202" t="s">
        <v>179</v>
      </c>
      <c r="AG572" s="202" t="s">
        <v>179</v>
      </c>
      <c r="AH572" s="193">
        <v>43893</v>
      </c>
      <c r="AI572" s="202" t="s">
        <v>3444</v>
      </c>
      <c r="AJ572" s="115" t="str">
        <f t="shared" si="8"/>
        <v>FS</v>
      </c>
      <c r="AK572" s="115" t="b">
        <f>ISNUMBER(SEARCH("IRT",Table1[[#This Row],[Current_Status]]))</f>
        <v>0</v>
      </c>
      <c r="AL572" s="116">
        <f>YEAR(Table1[[#This Row],[Project_Initiated]])</f>
        <v>2019</v>
      </c>
      <c r="AM572" s="205">
        <v>44181</v>
      </c>
      <c r="AN572" s="53" t="str">
        <f>IF(AND(Table1[[#This Row],[Completed Date]]&gt;="07/01/2020"+0,Table1[[#This Row],[Completed Date]]&lt;="6/30/2021"+0),"FY 20-21",IF(AND(Table1[[#This Row],[Completed Date]]&gt;="07/01/2019"+0,Table1[[#This Row],[Completed Date]]&lt;="6/30/2020"+0),"FY 19-20",""))</f>
        <v>FY 19-20</v>
      </c>
      <c r="AO572" s="116" t="str">
        <f>IFERROR(FIND("R",Table1[[#This Row],[FS_Priority]]),"")</f>
        <v/>
      </c>
    </row>
    <row r="573" spans="1:41" x14ac:dyDescent="0.25">
      <c r="A573" s="202" t="s">
        <v>3930</v>
      </c>
      <c r="B573" s="202" t="s">
        <v>179</v>
      </c>
      <c r="C573" s="202" t="s">
        <v>3930</v>
      </c>
      <c r="D573" s="203" t="b">
        <v>0</v>
      </c>
      <c r="E573" s="202" t="s">
        <v>92</v>
      </c>
      <c r="F573" s="202" t="s">
        <v>3931</v>
      </c>
      <c r="G573" s="202" t="s">
        <v>179</v>
      </c>
      <c r="H573" s="202" t="s">
        <v>407</v>
      </c>
      <c r="I573" s="202" t="s">
        <v>3932</v>
      </c>
      <c r="J573" s="202" t="s">
        <v>2496</v>
      </c>
      <c r="K573" s="202" t="s">
        <v>2925</v>
      </c>
      <c r="L573" s="202" t="s">
        <v>2477</v>
      </c>
      <c r="M573" s="202" t="s">
        <v>2885</v>
      </c>
      <c r="N573" s="202" t="s">
        <v>3922</v>
      </c>
      <c r="O573" s="202" t="s">
        <v>3899</v>
      </c>
      <c r="Q573" s="202" t="s">
        <v>203</v>
      </c>
      <c r="R573" s="202" t="s">
        <v>179</v>
      </c>
      <c r="S573" s="203" t="b">
        <v>0</v>
      </c>
      <c r="T573" s="201"/>
      <c r="V573" s="193">
        <v>43818</v>
      </c>
      <c r="W573" s="202" t="s">
        <v>179</v>
      </c>
      <c r="X573"/>
      <c r="Z573" s="202" t="s">
        <v>179</v>
      </c>
      <c r="AC573" s="202" t="s">
        <v>179</v>
      </c>
      <c r="AD573" s="220"/>
      <c r="AE573" s="202" t="s">
        <v>3899</v>
      </c>
      <c r="AF573" s="202" t="s">
        <v>3976</v>
      </c>
      <c r="AG573" s="202" t="s">
        <v>179</v>
      </c>
      <c r="AH573" s="221">
        <v>43894</v>
      </c>
      <c r="AI573" s="202" t="s">
        <v>3444</v>
      </c>
      <c r="AJ573" s="115" t="str">
        <f t="shared" ref="AJ573:AJ636" si="9">IF(LEN(A573)&gt;6,"FS","PD&amp;C")</f>
        <v>FS</v>
      </c>
      <c r="AK573" s="115" t="b">
        <f>ISNUMBER(SEARCH("IRT",Table1[[#This Row],[Current_Status]]))</f>
        <v>0</v>
      </c>
      <c r="AL573" s="116">
        <f>YEAR(Table1[[#This Row],[Project_Initiated]])</f>
        <v>2019</v>
      </c>
      <c r="AM573" s="205">
        <v>44181</v>
      </c>
      <c r="AN573" s="53" t="str">
        <f>IF(AND(Table1[[#This Row],[Completed Date]]&gt;="07/01/2020"+0,Table1[[#This Row],[Completed Date]]&lt;="6/30/2021"+0),"FY 20-21",IF(AND(Table1[[#This Row],[Completed Date]]&gt;="07/01/2019"+0,Table1[[#This Row],[Completed Date]]&lt;="6/30/2020"+0),"FY 19-20",""))</f>
        <v>FY 19-20</v>
      </c>
      <c r="AO573" s="116" t="str">
        <f>IFERROR(FIND("R",Table1[[#This Row],[FS_Priority]]),"")</f>
        <v/>
      </c>
    </row>
    <row r="574" spans="1:41" x14ac:dyDescent="0.25">
      <c r="A574" s="202" t="s">
        <v>3211</v>
      </c>
      <c r="B574" s="202" t="s">
        <v>179</v>
      </c>
      <c r="C574" s="202" t="s">
        <v>3211</v>
      </c>
      <c r="D574" s="203" t="b">
        <v>0</v>
      </c>
      <c r="E574" s="202" t="s">
        <v>117</v>
      </c>
      <c r="F574" s="202" t="s">
        <v>3227</v>
      </c>
      <c r="G574" s="202" t="s">
        <v>3466</v>
      </c>
      <c r="H574" s="202" t="s">
        <v>393</v>
      </c>
      <c r="I574" s="202" t="s">
        <v>3228</v>
      </c>
      <c r="J574" s="202" t="s">
        <v>2503</v>
      </c>
      <c r="K574" s="202" t="s">
        <v>2999</v>
      </c>
      <c r="L574" s="202" t="s">
        <v>3414</v>
      </c>
      <c r="M574" s="202" t="s">
        <v>2975</v>
      </c>
      <c r="N574" s="202" t="s">
        <v>179</v>
      </c>
      <c r="O574" s="202" t="s">
        <v>152</v>
      </c>
      <c r="Q574" s="202" t="s">
        <v>203</v>
      </c>
      <c r="R574" s="202" t="s">
        <v>179</v>
      </c>
      <c r="S574" s="203" t="b">
        <v>0</v>
      </c>
      <c r="V574" s="193">
        <v>43627</v>
      </c>
      <c r="W574" s="202" t="s">
        <v>179</v>
      </c>
      <c r="X574"/>
      <c r="Z574" s="202" t="s">
        <v>179</v>
      </c>
      <c r="AC574" s="202" t="s">
        <v>3959</v>
      </c>
      <c r="AD574" s="220"/>
      <c r="AE574" s="202" t="s">
        <v>432</v>
      </c>
      <c r="AF574" s="202" t="s">
        <v>2477</v>
      </c>
      <c r="AG574" s="202" t="s">
        <v>2507</v>
      </c>
      <c r="AH574" s="193">
        <v>43895</v>
      </c>
      <c r="AI574" s="202" t="s">
        <v>3370</v>
      </c>
      <c r="AJ574" s="115" t="str">
        <f t="shared" si="9"/>
        <v>FS</v>
      </c>
      <c r="AK574" s="115" t="b">
        <f>ISNUMBER(SEARCH("IRT",Table1[[#This Row],[Current_Status]]))</f>
        <v>0</v>
      </c>
      <c r="AL574" s="116">
        <f>YEAR(Table1[[#This Row],[Project_Initiated]])</f>
        <v>2019</v>
      </c>
      <c r="AM574" s="205">
        <v>44181</v>
      </c>
      <c r="AN574" s="53" t="str">
        <f>IF(AND(Table1[[#This Row],[Completed Date]]&gt;="07/01/2020"+0,Table1[[#This Row],[Completed Date]]&lt;="6/30/2021"+0),"FY 20-21",IF(AND(Table1[[#This Row],[Completed Date]]&gt;="07/01/2019"+0,Table1[[#This Row],[Completed Date]]&lt;="6/30/2020"+0),"FY 19-20",""))</f>
        <v>FY 19-20</v>
      </c>
      <c r="AO574" s="116" t="str">
        <f>IFERROR(FIND("R",Table1[[#This Row],[FS_Priority]]),"")</f>
        <v/>
      </c>
    </row>
    <row r="575" spans="1:41" x14ac:dyDescent="0.25">
      <c r="A575" s="202" t="s">
        <v>3936</v>
      </c>
      <c r="B575" s="202" t="s">
        <v>179</v>
      </c>
      <c r="C575" s="202" t="s">
        <v>3936</v>
      </c>
      <c r="D575" s="203" t="b">
        <v>0</v>
      </c>
      <c r="E575" s="202" t="s">
        <v>92</v>
      </c>
      <c r="F575" s="202" t="s">
        <v>3937</v>
      </c>
      <c r="G575" s="202" t="s">
        <v>179</v>
      </c>
      <c r="H575" s="202" t="s">
        <v>407</v>
      </c>
      <c r="I575" s="202" t="s">
        <v>3938</v>
      </c>
      <c r="J575" s="202" t="s">
        <v>2496</v>
      </c>
      <c r="K575" s="202" t="s">
        <v>2925</v>
      </c>
      <c r="L575" s="202" t="s">
        <v>2477</v>
      </c>
      <c r="M575" s="202" t="s">
        <v>2885</v>
      </c>
      <c r="N575" s="202" t="s">
        <v>3922</v>
      </c>
      <c r="O575" s="202" t="s">
        <v>3899</v>
      </c>
      <c r="Q575" s="202" t="s">
        <v>206</v>
      </c>
      <c r="R575" s="202" t="s">
        <v>179</v>
      </c>
      <c r="S575" s="203" t="b">
        <v>0</v>
      </c>
      <c r="V575" s="193">
        <v>43818</v>
      </c>
      <c r="W575" s="202" t="s">
        <v>179</v>
      </c>
      <c r="X575"/>
      <c r="Z575" s="202" t="s">
        <v>179</v>
      </c>
      <c r="AC575" s="202" t="s">
        <v>3977</v>
      </c>
      <c r="AD575" s="220"/>
      <c r="AE575" s="202" t="s">
        <v>3899</v>
      </c>
      <c r="AF575" s="202" t="s">
        <v>179</v>
      </c>
      <c r="AG575" s="202" t="s">
        <v>179</v>
      </c>
      <c r="AH575" s="193">
        <v>43895</v>
      </c>
      <c r="AI575" s="202" t="s">
        <v>3444</v>
      </c>
      <c r="AJ575" s="115" t="str">
        <f t="shared" si="9"/>
        <v>FS</v>
      </c>
      <c r="AK575" s="115" t="b">
        <f>ISNUMBER(SEARCH("IRT",Table1[[#This Row],[Current_Status]]))</f>
        <v>0</v>
      </c>
      <c r="AL575" s="116">
        <f>YEAR(Table1[[#This Row],[Project_Initiated]])</f>
        <v>2019</v>
      </c>
      <c r="AM575" s="205">
        <v>44181</v>
      </c>
      <c r="AN575" s="53" t="str">
        <f>IF(AND(Table1[[#This Row],[Completed Date]]&gt;="07/01/2020"+0,Table1[[#This Row],[Completed Date]]&lt;="6/30/2021"+0),"FY 20-21",IF(AND(Table1[[#This Row],[Completed Date]]&gt;="07/01/2019"+0,Table1[[#This Row],[Completed Date]]&lt;="6/30/2020"+0),"FY 19-20",""))</f>
        <v>FY 19-20</v>
      </c>
      <c r="AO575" s="116" t="str">
        <f>IFERROR(FIND("R",Table1[[#This Row],[FS_Priority]]),"")</f>
        <v/>
      </c>
    </row>
    <row r="576" spans="1:41" x14ac:dyDescent="0.25">
      <c r="A576" s="202" t="s">
        <v>3942</v>
      </c>
      <c r="B576" s="202" t="s">
        <v>179</v>
      </c>
      <c r="C576" s="202" t="s">
        <v>3942</v>
      </c>
      <c r="D576" s="203" t="b">
        <v>0</v>
      </c>
      <c r="E576" s="202" t="s">
        <v>92</v>
      </c>
      <c r="F576" s="202" t="s">
        <v>3943</v>
      </c>
      <c r="G576" s="202" t="s">
        <v>179</v>
      </c>
      <c r="H576" s="202" t="s">
        <v>407</v>
      </c>
      <c r="I576" s="202" t="s">
        <v>3944</v>
      </c>
      <c r="J576" s="202" t="s">
        <v>2496</v>
      </c>
      <c r="K576" s="202" t="s">
        <v>2925</v>
      </c>
      <c r="L576" s="202" t="s">
        <v>2477</v>
      </c>
      <c r="M576" s="202" t="s">
        <v>2885</v>
      </c>
      <c r="N576" s="202" t="s">
        <v>3922</v>
      </c>
      <c r="O576" s="202" t="s">
        <v>3899</v>
      </c>
      <c r="Q576" s="202" t="s">
        <v>208</v>
      </c>
      <c r="R576" s="202" t="s">
        <v>179</v>
      </c>
      <c r="S576" s="203" t="b">
        <v>0</v>
      </c>
      <c r="V576" s="193">
        <v>43818</v>
      </c>
      <c r="W576" s="202" t="s">
        <v>179</v>
      </c>
      <c r="X576"/>
      <c r="Z576" s="202" t="s">
        <v>179</v>
      </c>
      <c r="AC576" s="202" t="s">
        <v>3978</v>
      </c>
      <c r="AE576" s="202" t="s">
        <v>3899</v>
      </c>
      <c r="AF576" s="202" t="s">
        <v>179</v>
      </c>
      <c r="AG576" s="202" t="s">
        <v>179</v>
      </c>
      <c r="AH576" s="193">
        <v>43896</v>
      </c>
      <c r="AI576" s="202" t="s">
        <v>3444</v>
      </c>
      <c r="AJ576" s="115" t="str">
        <f t="shared" si="9"/>
        <v>FS</v>
      </c>
      <c r="AK576" s="115" t="b">
        <f>ISNUMBER(SEARCH("IRT",Table1[[#This Row],[Current_Status]]))</f>
        <v>0</v>
      </c>
      <c r="AL576" s="116">
        <f>YEAR(Table1[[#This Row],[Project_Initiated]])</f>
        <v>2019</v>
      </c>
      <c r="AM576" s="205">
        <v>44181</v>
      </c>
      <c r="AN576" s="53" t="str">
        <f>IF(AND(Table1[[#This Row],[Completed Date]]&gt;="07/01/2020"+0,Table1[[#This Row],[Completed Date]]&lt;="6/30/2021"+0),"FY 20-21",IF(AND(Table1[[#This Row],[Completed Date]]&gt;="07/01/2019"+0,Table1[[#This Row],[Completed Date]]&lt;="6/30/2020"+0),"FY 19-20",""))</f>
        <v>FY 19-20</v>
      </c>
      <c r="AO576" s="116" t="str">
        <f>IFERROR(FIND("R",Table1[[#This Row],[FS_Priority]]),"")</f>
        <v/>
      </c>
    </row>
    <row r="577" spans="1:41" x14ac:dyDescent="0.25">
      <c r="A577" s="202" t="s">
        <v>3897</v>
      </c>
      <c r="B577" s="202" t="s">
        <v>179</v>
      </c>
      <c r="C577" s="202" t="s">
        <v>3897</v>
      </c>
      <c r="D577" s="203" t="b">
        <v>0</v>
      </c>
      <c r="E577" s="202" t="s">
        <v>43</v>
      </c>
      <c r="F577" s="202" t="s">
        <v>3898</v>
      </c>
      <c r="G577" s="202" t="s">
        <v>179</v>
      </c>
      <c r="H577" s="202" t="s">
        <v>784</v>
      </c>
      <c r="I577" s="202" t="s">
        <v>2898</v>
      </c>
      <c r="J577" s="202" t="s">
        <v>2496</v>
      </c>
      <c r="K577" s="202" t="s">
        <v>2868</v>
      </c>
      <c r="L577" s="202" t="s">
        <v>2477</v>
      </c>
      <c r="M577" s="202" t="s">
        <v>2880</v>
      </c>
      <c r="N577" s="202" t="s">
        <v>179</v>
      </c>
      <c r="O577" s="202" t="s">
        <v>3899</v>
      </c>
      <c r="Q577" s="202" t="s">
        <v>184</v>
      </c>
      <c r="R577" s="202" t="s">
        <v>179</v>
      </c>
      <c r="S577" s="203" t="b">
        <v>0</v>
      </c>
      <c r="V577" s="193">
        <v>43794</v>
      </c>
      <c r="W577" s="202" t="s">
        <v>179</v>
      </c>
      <c r="X577"/>
      <c r="Z577" s="202" t="s">
        <v>179</v>
      </c>
      <c r="AC577" s="202" t="s">
        <v>3973</v>
      </c>
      <c r="AE577" s="202" t="s">
        <v>3899</v>
      </c>
      <c r="AF577" s="202" t="s">
        <v>179</v>
      </c>
      <c r="AG577" s="202" t="s">
        <v>179</v>
      </c>
      <c r="AH577" s="193">
        <v>43903</v>
      </c>
      <c r="AI577" s="202" t="s">
        <v>3444</v>
      </c>
      <c r="AJ577" s="167" t="str">
        <f t="shared" si="9"/>
        <v>FS</v>
      </c>
      <c r="AK577" s="167" t="b">
        <f>ISNUMBER(SEARCH("IRT",Table1[[#This Row],[Current_Status]]))</f>
        <v>0</v>
      </c>
      <c r="AL577" s="168">
        <f>YEAR(Table1[[#This Row],[Project_Initiated]])</f>
        <v>2019</v>
      </c>
      <c r="AM577" s="205">
        <v>44181</v>
      </c>
      <c r="AN577" s="53" t="str">
        <f>IF(AND(Table1[[#This Row],[Completed Date]]&gt;="07/01/2020"+0,Table1[[#This Row],[Completed Date]]&lt;="6/30/2021"+0),"FY 20-21",IF(AND(Table1[[#This Row],[Completed Date]]&gt;="07/01/2019"+0,Table1[[#This Row],[Completed Date]]&lt;="6/30/2020"+0),"FY 19-20",""))</f>
        <v>FY 19-20</v>
      </c>
      <c r="AO577" s="116" t="str">
        <f>IFERROR(FIND("R",Table1[[#This Row],[FS_Priority]]),"")</f>
        <v/>
      </c>
    </row>
    <row r="578" spans="1:41" x14ac:dyDescent="0.25">
      <c r="A578" s="202" t="s">
        <v>3923</v>
      </c>
      <c r="B578" s="202" t="s">
        <v>179</v>
      </c>
      <c r="C578" s="202" t="s">
        <v>3923</v>
      </c>
      <c r="D578" s="203" t="b">
        <v>0</v>
      </c>
      <c r="E578" s="202" t="s">
        <v>92</v>
      </c>
      <c r="F578" s="202" t="s">
        <v>3924</v>
      </c>
      <c r="G578" s="202" t="s">
        <v>179</v>
      </c>
      <c r="H578" s="202" t="s">
        <v>407</v>
      </c>
      <c r="I578" s="202" t="s">
        <v>3925</v>
      </c>
      <c r="J578" s="202" t="s">
        <v>2496</v>
      </c>
      <c r="K578" s="202" t="s">
        <v>2925</v>
      </c>
      <c r="L578" s="202" t="s">
        <v>2477</v>
      </c>
      <c r="M578" s="202" t="s">
        <v>2885</v>
      </c>
      <c r="N578" s="202" t="s">
        <v>2952</v>
      </c>
      <c r="O578" s="202" t="s">
        <v>3899</v>
      </c>
      <c r="Q578" s="202" t="s">
        <v>200</v>
      </c>
      <c r="R578" s="202" t="s">
        <v>179</v>
      </c>
      <c r="S578" s="203" t="b">
        <v>0</v>
      </c>
      <c r="V578" s="193">
        <v>43870</v>
      </c>
      <c r="W578" s="202" t="s">
        <v>179</v>
      </c>
      <c r="X578"/>
      <c r="Z578" s="202" t="s">
        <v>179</v>
      </c>
      <c r="AC578" s="202" t="s">
        <v>179</v>
      </c>
      <c r="AE578" s="202" t="s">
        <v>3899</v>
      </c>
      <c r="AF578" s="202" t="s">
        <v>4043</v>
      </c>
      <c r="AG578" s="202" t="s">
        <v>179</v>
      </c>
      <c r="AH578" s="193">
        <v>43903</v>
      </c>
      <c r="AI578" s="202" t="s">
        <v>3444</v>
      </c>
      <c r="AJ578" s="115" t="str">
        <f t="shared" si="9"/>
        <v>FS</v>
      </c>
      <c r="AK578" s="115" t="b">
        <f>ISNUMBER(SEARCH("IRT",Table1[[#This Row],[Current_Status]]))</f>
        <v>0</v>
      </c>
      <c r="AL578" s="116">
        <f>YEAR(Table1[[#This Row],[Project_Initiated]])</f>
        <v>2020</v>
      </c>
      <c r="AM578" s="205">
        <v>44181</v>
      </c>
      <c r="AN578" s="53" t="str">
        <f>IF(AND(Table1[[#This Row],[Completed Date]]&gt;="07/01/2020"+0,Table1[[#This Row],[Completed Date]]&lt;="6/30/2021"+0),"FY 20-21",IF(AND(Table1[[#This Row],[Completed Date]]&gt;="07/01/2019"+0,Table1[[#This Row],[Completed Date]]&lt;="6/30/2020"+0),"FY 19-20",""))</f>
        <v>FY 19-20</v>
      </c>
      <c r="AO578" s="116" t="str">
        <f>IFERROR(FIND("R",Table1[[#This Row],[FS_Priority]]),"")</f>
        <v/>
      </c>
    </row>
    <row r="579" spans="1:41" x14ac:dyDescent="0.25">
      <c r="A579" s="202" t="s">
        <v>3154</v>
      </c>
      <c r="B579" s="202" t="s">
        <v>179</v>
      </c>
      <c r="C579" s="202" t="s">
        <v>3154</v>
      </c>
      <c r="D579" s="203" t="b">
        <v>0</v>
      </c>
      <c r="E579" s="202" t="s">
        <v>43</v>
      </c>
      <c r="F579" s="202" t="s">
        <v>3873</v>
      </c>
      <c r="G579" s="202" t="s">
        <v>179</v>
      </c>
      <c r="H579" s="202" t="s">
        <v>246</v>
      </c>
      <c r="I579" s="202" t="s">
        <v>3221</v>
      </c>
      <c r="J579" s="202" t="s">
        <v>2496</v>
      </c>
      <c r="K579" s="202" t="s">
        <v>2868</v>
      </c>
      <c r="L579" s="202" t="s">
        <v>2477</v>
      </c>
      <c r="M579" s="202" t="s">
        <v>3029</v>
      </c>
      <c r="N579" s="202" t="s">
        <v>179</v>
      </c>
      <c r="O579" s="202" t="s">
        <v>152</v>
      </c>
      <c r="Q579" s="202" t="s">
        <v>200</v>
      </c>
      <c r="R579" s="202" t="s">
        <v>179</v>
      </c>
      <c r="S579" s="203" t="b">
        <v>0</v>
      </c>
      <c r="V579" s="193">
        <v>43594</v>
      </c>
      <c r="W579" s="202" t="s">
        <v>179</v>
      </c>
      <c r="X579"/>
      <c r="Z579" s="202" t="s">
        <v>179</v>
      </c>
      <c r="AC579" s="202" t="s">
        <v>3970</v>
      </c>
      <c r="AD579" s="204">
        <v>43735</v>
      </c>
      <c r="AE579" s="202" t="s">
        <v>432</v>
      </c>
      <c r="AF579" s="202" t="s">
        <v>3518</v>
      </c>
      <c r="AG579" s="202" t="s">
        <v>2508</v>
      </c>
      <c r="AH579" s="193">
        <v>43915</v>
      </c>
      <c r="AI579" s="202" t="s">
        <v>3370</v>
      </c>
      <c r="AJ579" s="167" t="str">
        <f t="shared" si="9"/>
        <v>FS</v>
      </c>
      <c r="AK579" s="167" t="b">
        <f>ISNUMBER(SEARCH("IRT",Table1[[#This Row],[Current_Status]]))</f>
        <v>0</v>
      </c>
      <c r="AL579" s="168">
        <f>YEAR(Table1[[#This Row],[Project_Initiated]])</f>
        <v>2019</v>
      </c>
      <c r="AM579" s="205">
        <v>44181</v>
      </c>
      <c r="AN579" s="53" t="str">
        <f>IF(AND(Table1[[#This Row],[Completed Date]]&gt;="07/01/2020"+0,Table1[[#This Row],[Completed Date]]&lt;="6/30/2021"+0),"FY 20-21",IF(AND(Table1[[#This Row],[Completed Date]]&gt;="07/01/2019"+0,Table1[[#This Row],[Completed Date]]&lt;="6/30/2020"+0),"FY 19-20",""))</f>
        <v>FY 19-20</v>
      </c>
      <c r="AO579" s="116" t="str">
        <f>IFERROR(FIND("R",Table1[[#This Row],[FS_Priority]]),"")</f>
        <v/>
      </c>
    </row>
    <row r="580" spans="1:41" x14ac:dyDescent="0.25">
      <c r="A580" s="202" t="s">
        <v>3182</v>
      </c>
      <c r="B580" s="202" t="s">
        <v>179</v>
      </c>
      <c r="C580" s="202" t="s">
        <v>3182</v>
      </c>
      <c r="D580" s="203" t="b">
        <v>0</v>
      </c>
      <c r="E580" s="202" t="s">
        <v>92</v>
      </c>
      <c r="F580" s="202" t="s">
        <v>3267</v>
      </c>
      <c r="G580" s="202" t="s">
        <v>3416</v>
      </c>
      <c r="H580" s="202" t="s">
        <v>377</v>
      </c>
      <c r="I580" s="202" t="s">
        <v>3268</v>
      </c>
      <c r="J580" s="202" t="s">
        <v>2496</v>
      </c>
      <c r="K580" s="202" t="s">
        <v>2925</v>
      </c>
      <c r="L580" s="202" t="s">
        <v>2477</v>
      </c>
      <c r="M580" s="202" t="s">
        <v>3252</v>
      </c>
      <c r="N580" s="202" t="s">
        <v>179</v>
      </c>
      <c r="O580" s="202" t="s">
        <v>152</v>
      </c>
      <c r="Q580" s="202" t="s">
        <v>153</v>
      </c>
      <c r="R580" s="202" t="s">
        <v>179</v>
      </c>
      <c r="S580" s="203" t="b">
        <v>0</v>
      </c>
      <c r="V580" s="193">
        <v>43664</v>
      </c>
      <c r="W580" s="202" t="s">
        <v>179</v>
      </c>
      <c r="X580"/>
      <c r="Z580" s="202" t="s">
        <v>179</v>
      </c>
      <c r="AC580" s="202" t="s">
        <v>3972</v>
      </c>
      <c r="AD580" s="221">
        <v>43754</v>
      </c>
      <c r="AE580" s="202" t="s">
        <v>432</v>
      </c>
      <c r="AF580" s="202" t="s">
        <v>3529</v>
      </c>
      <c r="AG580" s="202" t="s">
        <v>2508</v>
      </c>
      <c r="AH580" s="193">
        <v>43915</v>
      </c>
      <c r="AI580" s="202" t="s">
        <v>3370</v>
      </c>
      <c r="AJ580" s="115" t="str">
        <f t="shared" si="9"/>
        <v>FS</v>
      </c>
      <c r="AK580" s="115" t="b">
        <f>ISNUMBER(SEARCH("IRT",Table1[[#This Row],[Current_Status]]))</f>
        <v>0</v>
      </c>
      <c r="AL580" s="116">
        <f>YEAR(Table1[[#This Row],[Project_Initiated]])</f>
        <v>2019</v>
      </c>
      <c r="AM580" s="205">
        <v>44181</v>
      </c>
      <c r="AN580" s="53" t="str">
        <f>IF(AND(Table1[[#This Row],[Completed Date]]&gt;="07/01/2020"+0,Table1[[#This Row],[Completed Date]]&lt;="6/30/2021"+0),"FY 20-21",IF(AND(Table1[[#This Row],[Completed Date]]&gt;="07/01/2019"+0,Table1[[#This Row],[Completed Date]]&lt;="6/30/2020"+0),"FY 19-20",""))</f>
        <v>FY 19-20</v>
      </c>
      <c r="AO580" s="116" t="str">
        <f>IFERROR(FIND("R",Table1[[#This Row],[FS_Priority]]),"")</f>
        <v/>
      </c>
    </row>
    <row r="581" spans="1:41" x14ac:dyDescent="0.25">
      <c r="A581" s="202" t="s">
        <v>3185</v>
      </c>
      <c r="B581" s="202" t="s">
        <v>179</v>
      </c>
      <c r="C581" s="202" t="s">
        <v>3185</v>
      </c>
      <c r="D581" s="203" t="b">
        <v>0</v>
      </c>
      <c r="E581" s="202" t="s">
        <v>92</v>
      </c>
      <c r="F581" s="202" t="s">
        <v>3262</v>
      </c>
      <c r="G581" s="202" t="s">
        <v>3462</v>
      </c>
      <c r="H581" s="202" t="s">
        <v>377</v>
      </c>
      <c r="I581" s="202" t="s">
        <v>3263</v>
      </c>
      <c r="J581" s="202" t="s">
        <v>2496</v>
      </c>
      <c r="K581" s="202" t="s">
        <v>2925</v>
      </c>
      <c r="L581" s="202" t="s">
        <v>2477</v>
      </c>
      <c r="M581" s="202" t="s">
        <v>3252</v>
      </c>
      <c r="N581" s="202" t="s">
        <v>179</v>
      </c>
      <c r="O581" s="202" t="s">
        <v>152</v>
      </c>
      <c r="Q581" s="202" t="s">
        <v>204</v>
      </c>
      <c r="R581" s="202" t="s">
        <v>179</v>
      </c>
      <c r="S581" s="203" t="b">
        <v>0</v>
      </c>
      <c r="V581" s="193">
        <v>43662</v>
      </c>
      <c r="W581" s="202" t="s">
        <v>179</v>
      </c>
      <c r="X581"/>
      <c r="Z581" s="202" t="s">
        <v>179</v>
      </c>
      <c r="AC581" s="202" t="s">
        <v>3876</v>
      </c>
      <c r="AD581" s="204">
        <v>43796</v>
      </c>
      <c r="AE581" s="202" t="s">
        <v>432</v>
      </c>
      <c r="AF581" s="202" t="s">
        <v>3528</v>
      </c>
      <c r="AG581" s="202" t="s">
        <v>2508</v>
      </c>
      <c r="AH581" s="221">
        <v>43915</v>
      </c>
      <c r="AI581" s="202" t="s">
        <v>3370</v>
      </c>
      <c r="AJ581" s="115" t="str">
        <f t="shared" si="9"/>
        <v>FS</v>
      </c>
      <c r="AK581" s="115" t="b">
        <f>ISNUMBER(SEARCH("IRT",Table1[[#This Row],[Current_Status]]))</f>
        <v>0</v>
      </c>
      <c r="AL581" s="116">
        <f>YEAR(Table1[[#This Row],[Project_Initiated]])</f>
        <v>2019</v>
      </c>
      <c r="AM581" s="205">
        <v>44181</v>
      </c>
      <c r="AN581" s="53" t="str">
        <f>IF(AND(Table1[[#This Row],[Completed Date]]&gt;="07/01/2020"+0,Table1[[#This Row],[Completed Date]]&lt;="6/30/2021"+0),"FY 20-21",IF(AND(Table1[[#This Row],[Completed Date]]&gt;="07/01/2019"+0,Table1[[#This Row],[Completed Date]]&lt;="6/30/2020"+0),"FY 19-20",""))</f>
        <v>FY 19-20</v>
      </c>
      <c r="AO581" s="116" t="str">
        <f>IFERROR(FIND("R",Table1[[#This Row],[FS_Priority]]),"")</f>
        <v/>
      </c>
    </row>
    <row r="582" spans="1:41" x14ac:dyDescent="0.25">
      <c r="A582" s="202" t="s">
        <v>3178</v>
      </c>
      <c r="B582" s="202" t="s">
        <v>179</v>
      </c>
      <c r="C582" s="202" t="s">
        <v>3178</v>
      </c>
      <c r="D582" s="203" t="b">
        <v>0</v>
      </c>
      <c r="E582" s="202" t="s">
        <v>92</v>
      </c>
      <c r="F582" s="202" t="s">
        <v>3295</v>
      </c>
      <c r="G582" s="202" t="s">
        <v>3342</v>
      </c>
      <c r="H582" s="202" t="s">
        <v>377</v>
      </c>
      <c r="I582" s="202" t="s">
        <v>3296</v>
      </c>
      <c r="J582" s="202" t="s">
        <v>2496</v>
      </c>
      <c r="K582" s="202" t="s">
        <v>2925</v>
      </c>
      <c r="L582" s="202" t="s">
        <v>2477</v>
      </c>
      <c r="M582" s="202" t="s">
        <v>3297</v>
      </c>
      <c r="N582" s="202" t="s">
        <v>179</v>
      </c>
      <c r="O582" s="202" t="s">
        <v>152</v>
      </c>
      <c r="Q582" s="202" t="s">
        <v>184</v>
      </c>
      <c r="R582" s="202" t="s">
        <v>179</v>
      </c>
      <c r="S582" s="203" t="b">
        <v>0</v>
      </c>
      <c r="V582" s="193">
        <v>43683</v>
      </c>
      <c r="W582" s="202" t="s">
        <v>179</v>
      </c>
      <c r="X582"/>
      <c r="Z582" s="202" t="s">
        <v>179</v>
      </c>
      <c r="AC582" s="202" t="s">
        <v>3974</v>
      </c>
      <c r="AD582" s="221">
        <v>43754</v>
      </c>
      <c r="AE582" s="202" t="s">
        <v>432</v>
      </c>
      <c r="AF582" s="202" t="s">
        <v>3537</v>
      </c>
      <c r="AG582" s="202" t="s">
        <v>2508</v>
      </c>
      <c r="AH582" s="193">
        <v>43944</v>
      </c>
      <c r="AI582" s="202" t="s">
        <v>3370</v>
      </c>
      <c r="AJ582" s="115" t="str">
        <f t="shared" si="9"/>
        <v>FS</v>
      </c>
      <c r="AK582" s="115" t="b">
        <f>ISNUMBER(SEARCH("IRT",Table1[[#This Row],[Current_Status]]))</f>
        <v>0</v>
      </c>
      <c r="AL582" s="116">
        <f>YEAR(Table1[[#This Row],[Project_Initiated]])</f>
        <v>2019</v>
      </c>
      <c r="AM582" s="205">
        <v>44181</v>
      </c>
      <c r="AN582" s="53" t="str">
        <f>IF(AND(Table1[[#This Row],[Completed Date]]&gt;="07/01/2020"+0,Table1[[#This Row],[Completed Date]]&lt;="6/30/2021"+0),"FY 20-21",IF(AND(Table1[[#This Row],[Completed Date]]&gt;="07/01/2019"+0,Table1[[#This Row],[Completed Date]]&lt;="6/30/2020"+0),"FY 19-20",""))</f>
        <v>FY 19-20</v>
      </c>
      <c r="AO582" s="116" t="str">
        <f>IFERROR(FIND("R",Table1[[#This Row],[FS_Priority]]),"")</f>
        <v/>
      </c>
    </row>
    <row r="583" spans="1:41" x14ac:dyDescent="0.25">
      <c r="A583" s="202" t="s">
        <v>3916</v>
      </c>
      <c r="B583" s="202" t="s">
        <v>179</v>
      </c>
      <c r="C583" s="202" t="s">
        <v>3916</v>
      </c>
      <c r="D583" s="203" t="b">
        <v>0</v>
      </c>
      <c r="E583" s="202" t="s">
        <v>92</v>
      </c>
      <c r="F583" s="202" t="s">
        <v>3917</v>
      </c>
      <c r="G583" s="202" t="s">
        <v>179</v>
      </c>
      <c r="H583" s="202" t="s">
        <v>395</v>
      </c>
      <c r="I583" s="202" t="s">
        <v>3918</v>
      </c>
      <c r="J583" s="202" t="s">
        <v>2503</v>
      </c>
      <c r="K583" s="202" t="s">
        <v>2925</v>
      </c>
      <c r="L583" s="202" t="s">
        <v>2477</v>
      </c>
      <c r="M583" s="202" t="s">
        <v>2928</v>
      </c>
      <c r="N583" s="202" t="s">
        <v>179</v>
      </c>
      <c r="O583" s="202" t="s">
        <v>3899</v>
      </c>
      <c r="P583" s="220"/>
      <c r="Q583" s="202" t="s">
        <v>184</v>
      </c>
      <c r="R583" s="202" t="s">
        <v>179</v>
      </c>
      <c r="S583" s="203" t="b">
        <v>0</v>
      </c>
      <c r="T583" s="220"/>
      <c r="V583" s="193">
        <v>43852</v>
      </c>
      <c r="W583" s="202" t="s">
        <v>179</v>
      </c>
      <c r="X583"/>
      <c r="Z583" s="202" t="s">
        <v>179</v>
      </c>
      <c r="AC583" s="202" t="s">
        <v>4037</v>
      </c>
      <c r="AD583" s="201"/>
      <c r="AE583" s="202" t="s">
        <v>3899</v>
      </c>
      <c r="AF583" s="202" t="s">
        <v>4041</v>
      </c>
      <c r="AG583" s="202" t="s">
        <v>179</v>
      </c>
      <c r="AH583" s="193">
        <v>43973</v>
      </c>
      <c r="AI583" s="202" t="s">
        <v>3444</v>
      </c>
      <c r="AJ583" s="115" t="str">
        <f t="shared" si="9"/>
        <v>FS</v>
      </c>
      <c r="AK583" s="115" t="b">
        <f>ISNUMBER(SEARCH("IRT",Table1[[#This Row],[Current_Status]]))</f>
        <v>0</v>
      </c>
      <c r="AL583" s="116">
        <f>YEAR(Table1[[#This Row],[Project_Initiated]])</f>
        <v>2020</v>
      </c>
      <c r="AM583" s="205">
        <v>44181</v>
      </c>
      <c r="AN583" s="53" t="str">
        <f>IF(AND(Table1[[#This Row],[Completed Date]]&gt;="07/01/2020"+0,Table1[[#This Row],[Completed Date]]&lt;="6/30/2021"+0),"FY 20-21",IF(AND(Table1[[#This Row],[Completed Date]]&gt;="07/01/2019"+0,Table1[[#This Row],[Completed Date]]&lt;="6/30/2020"+0),"FY 19-20",""))</f>
        <v>FY 19-20</v>
      </c>
      <c r="AO583" s="116" t="str">
        <f>IFERROR(FIND("R",Table1[[#This Row],[FS_Priority]]),"")</f>
        <v/>
      </c>
    </row>
    <row r="584" spans="1:41" x14ac:dyDescent="0.25">
      <c r="A584" s="202" t="s">
        <v>2643</v>
      </c>
      <c r="B584" s="202" t="s">
        <v>179</v>
      </c>
      <c r="C584" s="202" t="s">
        <v>2643</v>
      </c>
      <c r="D584" s="203" t="b">
        <v>0</v>
      </c>
      <c r="E584" s="202" t="s">
        <v>43</v>
      </c>
      <c r="F584" s="202" t="s">
        <v>2689</v>
      </c>
      <c r="G584" s="202" t="s">
        <v>179</v>
      </c>
      <c r="H584" s="202" t="s">
        <v>246</v>
      </c>
      <c r="I584" s="202" t="s">
        <v>3024</v>
      </c>
      <c r="J584" s="202" t="s">
        <v>2502</v>
      </c>
      <c r="K584" s="202" t="s">
        <v>2868</v>
      </c>
      <c r="L584" s="202" t="s">
        <v>2477</v>
      </c>
      <c r="M584" s="202" t="s">
        <v>2869</v>
      </c>
      <c r="N584" s="202" t="s">
        <v>179</v>
      </c>
      <c r="O584" s="202" t="s">
        <v>135</v>
      </c>
      <c r="Q584" s="202" t="s">
        <v>187</v>
      </c>
      <c r="R584" s="202" t="s">
        <v>179</v>
      </c>
      <c r="S584" s="203" t="b">
        <v>1</v>
      </c>
      <c r="V584" s="193">
        <v>43599</v>
      </c>
      <c r="W584" s="202" t="s">
        <v>179</v>
      </c>
      <c r="X584"/>
      <c r="Z584" s="202" t="s">
        <v>179</v>
      </c>
      <c r="AC584" s="202" t="s">
        <v>3985</v>
      </c>
      <c r="AD584" s="220"/>
      <c r="AE584" s="202" t="s">
        <v>179</v>
      </c>
      <c r="AF584" s="202" t="s">
        <v>179</v>
      </c>
      <c r="AG584" s="202" t="s">
        <v>179</v>
      </c>
      <c r="AH584" s="193">
        <v>43973</v>
      </c>
      <c r="AI584" s="202" t="s">
        <v>3433</v>
      </c>
      <c r="AJ584" s="167" t="str">
        <f t="shared" si="9"/>
        <v>FS</v>
      </c>
      <c r="AK584" s="167" t="b">
        <f>ISNUMBER(SEARCH("IRT",Table1[[#This Row],[Current_Status]]))</f>
        <v>0</v>
      </c>
      <c r="AL584" s="168">
        <f>YEAR(Table1[[#This Row],[Project_Initiated]])</f>
        <v>2019</v>
      </c>
      <c r="AM584" s="205">
        <v>44181</v>
      </c>
      <c r="AN584" s="53" t="str">
        <f>IF(AND(Table1[[#This Row],[Completed Date]]&gt;="07/01/2020"+0,Table1[[#This Row],[Completed Date]]&lt;="6/30/2021"+0),"FY 20-21",IF(AND(Table1[[#This Row],[Completed Date]]&gt;="07/01/2019"+0,Table1[[#This Row],[Completed Date]]&lt;="6/30/2020"+0),"FY 19-20",""))</f>
        <v>FY 19-20</v>
      </c>
      <c r="AO584" s="116" t="str">
        <f>IFERROR(FIND("R",Table1[[#This Row],[FS_Priority]]),"")</f>
        <v/>
      </c>
    </row>
    <row r="585" spans="1:41" x14ac:dyDescent="0.25">
      <c r="A585" s="202" t="s">
        <v>2652</v>
      </c>
      <c r="B585" s="202" t="s">
        <v>179</v>
      </c>
      <c r="C585" s="202" t="s">
        <v>2652</v>
      </c>
      <c r="D585" s="203" t="b">
        <v>0</v>
      </c>
      <c r="E585" s="202" t="s">
        <v>43</v>
      </c>
      <c r="F585" s="202" t="s">
        <v>2697</v>
      </c>
      <c r="G585" s="202" t="s">
        <v>179</v>
      </c>
      <c r="H585" s="202" t="s">
        <v>246</v>
      </c>
      <c r="I585" s="202" t="s">
        <v>3036</v>
      </c>
      <c r="J585" s="202" t="s">
        <v>2502</v>
      </c>
      <c r="K585" s="202" t="s">
        <v>2868</v>
      </c>
      <c r="L585" s="202" t="s">
        <v>2477</v>
      </c>
      <c r="M585" s="202" t="s">
        <v>2869</v>
      </c>
      <c r="N585" s="202" t="s">
        <v>179</v>
      </c>
      <c r="O585" s="202" t="s">
        <v>135</v>
      </c>
      <c r="Q585" s="202" t="s">
        <v>93</v>
      </c>
      <c r="R585" s="202" t="s">
        <v>179</v>
      </c>
      <c r="S585" s="203" t="b">
        <v>1</v>
      </c>
      <c r="V585" s="193">
        <v>43599</v>
      </c>
      <c r="W585" s="202" t="s">
        <v>179</v>
      </c>
      <c r="X585"/>
      <c r="Z585" s="202" t="s">
        <v>179</v>
      </c>
      <c r="AC585" s="202" t="s">
        <v>3985</v>
      </c>
      <c r="AD585" s="201"/>
      <c r="AE585" s="202" t="s">
        <v>179</v>
      </c>
      <c r="AF585" s="202" t="s">
        <v>179</v>
      </c>
      <c r="AG585" s="202" t="s">
        <v>179</v>
      </c>
      <c r="AH585" s="193">
        <v>43973</v>
      </c>
      <c r="AI585" s="202" t="s">
        <v>3433</v>
      </c>
      <c r="AJ585" s="167" t="str">
        <f t="shared" si="9"/>
        <v>FS</v>
      </c>
      <c r="AK585" s="167" t="b">
        <f>ISNUMBER(SEARCH("IRT",Table1[[#This Row],[Current_Status]]))</f>
        <v>0</v>
      </c>
      <c r="AL585" s="168">
        <f>YEAR(Table1[[#This Row],[Project_Initiated]])</f>
        <v>2019</v>
      </c>
      <c r="AM585" s="205">
        <v>44181</v>
      </c>
      <c r="AN585" s="53" t="str">
        <f>IF(AND(Table1[[#This Row],[Completed Date]]&gt;="07/01/2020"+0,Table1[[#This Row],[Completed Date]]&lt;="6/30/2021"+0),"FY 20-21",IF(AND(Table1[[#This Row],[Completed Date]]&gt;="07/01/2019"+0,Table1[[#This Row],[Completed Date]]&lt;="6/30/2020"+0),"FY 19-20",""))</f>
        <v>FY 19-20</v>
      </c>
      <c r="AO585" s="116" t="str">
        <f>IFERROR(FIND("R",Table1[[#This Row],[FS_Priority]]),"")</f>
        <v/>
      </c>
    </row>
    <row r="586" spans="1:41" x14ac:dyDescent="0.25">
      <c r="A586" s="202" t="s">
        <v>3727</v>
      </c>
      <c r="B586" s="202" t="s">
        <v>179</v>
      </c>
      <c r="C586" s="202" t="s">
        <v>3727</v>
      </c>
      <c r="D586" s="203" t="b">
        <v>0</v>
      </c>
      <c r="E586" s="202" t="s">
        <v>3385</v>
      </c>
      <c r="F586" s="202" t="s">
        <v>3728</v>
      </c>
      <c r="G586" s="202" t="s">
        <v>3807</v>
      </c>
      <c r="H586" s="202" t="s">
        <v>385</v>
      </c>
      <c r="I586" s="202" t="s">
        <v>3729</v>
      </c>
      <c r="J586" s="202" t="s">
        <v>2496</v>
      </c>
      <c r="K586" s="202" t="s">
        <v>2847</v>
      </c>
      <c r="L586" s="202" t="s">
        <v>2477</v>
      </c>
      <c r="M586" s="202" t="s">
        <v>3730</v>
      </c>
      <c r="N586" s="202" t="s">
        <v>179</v>
      </c>
      <c r="O586" s="202" t="s">
        <v>468</v>
      </c>
      <c r="P586" s="220"/>
      <c r="Q586" s="202" t="s">
        <v>2814</v>
      </c>
      <c r="R586" s="202" t="s">
        <v>179</v>
      </c>
      <c r="S586" s="203" t="b">
        <v>0</v>
      </c>
      <c r="T586" s="220"/>
      <c r="V586" s="193">
        <v>43785</v>
      </c>
      <c r="W586" s="202" t="s">
        <v>179</v>
      </c>
      <c r="X586" s="220"/>
      <c r="Y586" s="220"/>
      <c r="Z586" s="202" t="s">
        <v>179</v>
      </c>
      <c r="AC586" s="202" t="s">
        <v>4030</v>
      </c>
      <c r="AE586" s="202" t="s">
        <v>468</v>
      </c>
      <c r="AF586" s="202" t="s">
        <v>179</v>
      </c>
      <c r="AG586" s="202" t="s">
        <v>179</v>
      </c>
      <c r="AH586" s="193">
        <v>43983</v>
      </c>
      <c r="AI586" s="202" t="s">
        <v>3448</v>
      </c>
      <c r="AJ586" s="115" t="str">
        <f t="shared" si="9"/>
        <v>FS</v>
      </c>
      <c r="AK586" s="115" t="b">
        <f>ISNUMBER(SEARCH("IRT",Table1[[#This Row],[Current_Status]]))</f>
        <v>0</v>
      </c>
      <c r="AL586" s="116">
        <f>YEAR(Table1[[#This Row],[Project_Initiated]])</f>
        <v>2019</v>
      </c>
      <c r="AM586" s="205">
        <v>44181</v>
      </c>
      <c r="AN586" s="53" t="str">
        <f>IF(AND(Table1[[#This Row],[Completed Date]]&gt;="07/01/2020"+0,Table1[[#This Row],[Completed Date]]&lt;="6/30/2021"+0),"FY 20-21",IF(AND(Table1[[#This Row],[Completed Date]]&gt;="07/01/2019"+0,Table1[[#This Row],[Completed Date]]&lt;="6/30/2020"+0),"FY 19-20",""))</f>
        <v>FY 19-20</v>
      </c>
      <c r="AO586" s="116">
        <f>IFERROR(FIND("R",Table1[[#This Row],[FS_Priority]]),"")</f>
        <v>1</v>
      </c>
    </row>
    <row r="587" spans="1:41" x14ac:dyDescent="0.25">
      <c r="A587" s="202" t="s">
        <v>3213</v>
      </c>
      <c r="B587" s="202" t="s">
        <v>179</v>
      </c>
      <c r="C587" s="202" t="s">
        <v>3213</v>
      </c>
      <c r="D587" s="203" t="b">
        <v>0</v>
      </c>
      <c r="E587" s="202" t="s">
        <v>117</v>
      </c>
      <c r="F587" s="202" t="s">
        <v>3229</v>
      </c>
      <c r="G587" s="202" t="s">
        <v>2477</v>
      </c>
      <c r="H587" s="202" t="s">
        <v>393</v>
      </c>
      <c r="I587" s="202" t="s">
        <v>3228</v>
      </c>
      <c r="J587" s="202" t="s">
        <v>2503</v>
      </c>
      <c r="K587" s="202" t="s">
        <v>2999</v>
      </c>
      <c r="L587" s="202" t="s">
        <v>3414</v>
      </c>
      <c r="M587" s="202" t="s">
        <v>3971</v>
      </c>
      <c r="N587" s="202" t="s">
        <v>179</v>
      </c>
      <c r="O587" s="202" t="s">
        <v>152</v>
      </c>
      <c r="Q587" s="202" t="s">
        <v>204</v>
      </c>
      <c r="R587" s="202" t="s">
        <v>179</v>
      </c>
      <c r="S587" s="203" t="b">
        <v>0</v>
      </c>
      <c r="V587" s="193">
        <v>43627</v>
      </c>
      <c r="W587" s="202" t="s">
        <v>179</v>
      </c>
      <c r="X587"/>
      <c r="Z587" s="202" t="s">
        <v>179</v>
      </c>
      <c r="AC587" s="202" t="s">
        <v>4054</v>
      </c>
      <c r="AD587" s="220"/>
      <c r="AE587" s="202" t="s">
        <v>432</v>
      </c>
      <c r="AF587" s="202" t="s">
        <v>2477</v>
      </c>
      <c r="AG587" s="202" t="s">
        <v>2507</v>
      </c>
      <c r="AH587" s="193">
        <v>44048</v>
      </c>
      <c r="AI587" s="202" t="s">
        <v>3370</v>
      </c>
      <c r="AJ587" s="115" t="str">
        <f t="shared" si="9"/>
        <v>FS</v>
      </c>
      <c r="AK587" s="115" t="b">
        <f>ISNUMBER(SEARCH("IRT",Table1[[#This Row],[Current_Status]]))</f>
        <v>0</v>
      </c>
      <c r="AL587" s="116">
        <f>YEAR(Table1[[#This Row],[Project_Initiated]])</f>
        <v>2019</v>
      </c>
      <c r="AM587" s="205">
        <v>44181</v>
      </c>
      <c r="AN587" s="53" t="str">
        <f>IF(AND(Table1[[#This Row],[Completed Date]]&gt;="07/01/2020"+0,Table1[[#This Row],[Completed Date]]&lt;="6/30/2021"+0),"FY 20-21",IF(AND(Table1[[#This Row],[Completed Date]]&gt;="07/01/2019"+0,Table1[[#This Row],[Completed Date]]&lt;="6/30/2020"+0),"FY 19-20",""))</f>
        <v>FY 20-21</v>
      </c>
      <c r="AO587" s="116" t="str">
        <f>IFERROR(FIND("R",Table1[[#This Row],[FS_Priority]]),"")</f>
        <v/>
      </c>
    </row>
    <row r="588" spans="1:41" x14ac:dyDescent="0.25">
      <c r="A588" s="202" t="s">
        <v>2547</v>
      </c>
      <c r="B588" s="202" t="s">
        <v>179</v>
      </c>
      <c r="C588" s="202" t="s">
        <v>2547</v>
      </c>
      <c r="D588" s="203" t="b">
        <v>0</v>
      </c>
      <c r="E588" s="202" t="s">
        <v>382</v>
      </c>
      <c r="F588" s="202" t="s">
        <v>2698</v>
      </c>
      <c r="G588" s="202" t="s">
        <v>2603</v>
      </c>
      <c r="H588" s="202" t="s">
        <v>42</v>
      </c>
      <c r="I588" s="202" t="s">
        <v>2894</v>
      </c>
      <c r="J588" s="202" t="s">
        <v>2496</v>
      </c>
      <c r="K588" s="202" t="s">
        <v>2892</v>
      </c>
      <c r="L588" s="202" t="s">
        <v>2477</v>
      </c>
      <c r="M588" s="202" t="s">
        <v>2895</v>
      </c>
      <c r="N588" s="202" t="s">
        <v>179</v>
      </c>
      <c r="O588" s="202" t="s">
        <v>152</v>
      </c>
      <c r="P588" s="220"/>
      <c r="Q588" s="202" t="s">
        <v>184</v>
      </c>
      <c r="R588" s="202" t="s">
        <v>249</v>
      </c>
      <c r="S588" s="203" t="b">
        <v>0</v>
      </c>
      <c r="T588" s="220"/>
      <c r="V588" s="193">
        <v>43445</v>
      </c>
      <c r="W588" s="202" t="s">
        <v>179</v>
      </c>
      <c r="X588" s="220"/>
      <c r="Y588" s="220"/>
      <c r="Z588" s="202" t="s">
        <v>179</v>
      </c>
      <c r="AC588" s="202" t="s">
        <v>4056</v>
      </c>
      <c r="AD588" s="204">
        <v>43454</v>
      </c>
      <c r="AE588" s="202" t="s">
        <v>432</v>
      </c>
      <c r="AF588" s="202" t="s">
        <v>3795</v>
      </c>
      <c r="AG588" s="202" t="s">
        <v>2508</v>
      </c>
      <c r="AH588" s="193">
        <v>44048</v>
      </c>
      <c r="AI588" s="202" t="s">
        <v>3430</v>
      </c>
      <c r="AJ588" s="115" t="str">
        <f t="shared" si="9"/>
        <v>FS</v>
      </c>
      <c r="AK588" s="115" t="b">
        <f>ISNUMBER(SEARCH("IRT",Table1[[#This Row],[Current_Status]]))</f>
        <v>0</v>
      </c>
      <c r="AL588" s="116">
        <f>YEAR(Table1[[#This Row],[Project_Initiated]])</f>
        <v>2018</v>
      </c>
      <c r="AM588" s="205">
        <v>44181</v>
      </c>
      <c r="AN588" s="53" t="str">
        <f>IF(AND(Table1[[#This Row],[Completed Date]]&gt;="07/01/2020"+0,Table1[[#This Row],[Completed Date]]&lt;="6/30/2021"+0),"FY 20-21",IF(AND(Table1[[#This Row],[Completed Date]]&gt;="07/01/2019"+0,Table1[[#This Row],[Completed Date]]&lt;="6/30/2020"+0),"FY 19-20",""))</f>
        <v>FY 20-21</v>
      </c>
      <c r="AO588" s="116" t="str">
        <f>IFERROR(FIND("R",Table1[[#This Row],[FS_Priority]]),"")</f>
        <v/>
      </c>
    </row>
    <row r="589" spans="1:41" x14ac:dyDescent="0.25">
      <c r="A589" s="202" t="s">
        <v>2754</v>
      </c>
      <c r="B589" s="202" t="s">
        <v>179</v>
      </c>
      <c r="C589" s="202" t="s">
        <v>2754</v>
      </c>
      <c r="D589" s="203" t="b">
        <v>0</v>
      </c>
      <c r="E589" s="202" t="s">
        <v>43</v>
      </c>
      <c r="F589" s="202" t="s">
        <v>2755</v>
      </c>
      <c r="G589" s="202" t="s">
        <v>3133</v>
      </c>
      <c r="H589" s="202" t="s">
        <v>246</v>
      </c>
      <c r="I589" s="202" t="s">
        <v>3028</v>
      </c>
      <c r="J589" s="202" t="s">
        <v>2496</v>
      </c>
      <c r="K589" s="202" t="s">
        <v>2868</v>
      </c>
      <c r="L589" s="202" t="s">
        <v>2477</v>
      </c>
      <c r="M589" s="202" t="s">
        <v>3029</v>
      </c>
      <c r="N589" s="202" t="s">
        <v>179</v>
      </c>
      <c r="O589" s="202" t="s">
        <v>152</v>
      </c>
      <c r="Q589" s="202" t="s">
        <v>200</v>
      </c>
      <c r="R589" s="202" t="s">
        <v>179</v>
      </c>
      <c r="S589" s="203" t="b">
        <v>0</v>
      </c>
      <c r="V589" s="193">
        <v>43594</v>
      </c>
      <c r="W589" s="202" t="s">
        <v>179</v>
      </c>
      <c r="X589"/>
      <c r="Z589" s="202" t="s">
        <v>179</v>
      </c>
      <c r="AC589" s="202" t="s">
        <v>4038</v>
      </c>
      <c r="AD589" s="204">
        <v>43679</v>
      </c>
      <c r="AE589" s="202" t="s">
        <v>432</v>
      </c>
      <c r="AF589" s="202" t="s">
        <v>3516</v>
      </c>
      <c r="AG589" s="202" t="s">
        <v>2508</v>
      </c>
      <c r="AH589" s="193">
        <v>44048</v>
      </c>
      <c r="AI589" s="202" t="s">
        <v>3433</v>
      </c>
      <c r="AJ589" s="115" t="str">
        <f t="shared" si="9"/>
        <v>FS</v>
      </c>
      <c r="AK589" s="115" t="b">
        <f>ISNUMBER(SEARCH("IRT",Table1[[#This Row],[Current_Status]]))</f>
        <v>0</v>
      </c>
      <c r="AL589" s="116">
        <f>YEAR(Table1[[#This Row],[Project_Initiated]])</f>
        <v>2019</v>
      </c>
      <c r="AM589" s="205">
        <v>44181</v>
      </c>
      <c r="AN589" s="53" t="str">
        <f>IF(AND(Table1[[#This Row],[Completed Date]]&gt;="07/01/2020"+0,Table1[[#This Row],[Completed Date]]&lt;="6/30/2021"+0),"FY 20-21",IF(AND(Table1[[#This Row],[Completed Date]]&gt;="07/01/2019"+0,Table1[[#This Row],[Completed Date]]&lt;="6/30/2020"+0),"FY 19-20",""))</f>
        <v>FY 20-21</v>
      </c>
      <c r="AO589" s="116" t="str">
        <f>IFERROR(FIND("R",Table1[[#This Row],[FS_Priority]]),"")</f>
        <v/>
      </c>
    </row>
    <row r="590" spans="1:41" x14ac:dyDescent="0.25">
      <c r="A590" s="202" t="s">
        <v>3639</v>
      </c>
      <c r="B590" s="202" t="s">
        <v>179</v>
      </c>
      <c r="C590" s="202" t="s">
        <v>3639</v>
      </c>
      <c r="D590" s="203" t="b">
        <v>0</v>
      </c>
      <c r="E590" s="202" t="s">
        <v>86</v>
      </c>
      <c r="F590" s="202" t="s">
        <v>3640</v>
      </c>
      <c r="G590" s="202" t="s">
        <v>179</v>
      </c>
      <c r="H590" s="202" t="s">
        <v>381</v>
      </c>
      <c r="I590" s="202" t="s">
        <v>3641</v>
      </c>
      <c r="J590" s="202" t="s">
        <v>2496</v>
      </c>
      <c r="K590" s="202" t="s">
        <v>4024</v>
      </c>
      <c r="L590" s="202" t="s">
        <v>257</v>
      </c>
      <c r="M590" s="202" t="s">
        <v>2901</v>
      </c>
      <c r="N590" s="202" t="s">
        <v>179</v>
      </c>
      <c r="O590" s="202" t="s">
        <v>152</v>
      </c>
      <c r="Q590" s="202" t="s">
        <v>2736</v>
      </c>
      <c r="R590" s="202" t="s">
        <v>179</v>
      </c>
      <c r="S590" s="203" t="b">
        <v>0</v>
      </c>
      <c r="V590" s="193">
        <v>43777</v>
      </c>
      <c r="W590" s="202" t="s">
        <v>179</v>
      </c>
      <c r="X590"/>
      <c r="Z590" s="202" t="s">
        <v>179</v>
      </c>
      <c r="AC590" s="202" t="s">
        <v>4040</v>
      </c>
      <c r="AD590" s="220"/>
      <c r="AE590" s="202" t="s">
        <v>148</v>
      </c>
      <c r="AF590" s="202" t="s">
        <v>179</v>
      </c>
      <c r="AG590" s="202" t="s">
        <v>179</v>
      </c>
      <c r="AH590" s="193">
        <v>44048</v>
      </c>
      <c r="AI590" s="202" t="s">
        <v>3448</v>
      </c>
      <c r="AJ590" s="115" t="str">
        <f t="shared" si="9"/>
        <v>FS</v>
      </c>
      <c r="AK590" s="115" t="b">
        <f>ISNUMBER(SEARCH("IRT",Table1[[#This Row],[Current_Status]]))</f>
        <v>0</v>
      </c>
      <c r="AL590" s="116">
        <f>YEAR(Table1[[#This Row],[Project_Initiated]])</f>
        <v>2019</v>
      </c>
      <c r="AM590" s="205">
        <v>44181</v>
      </c>
      <c r="AN590" s="53" t="str">
        <f>IF(AND(Table1[[#This Row],[Completed Date]]&gt;="07/01/2020"+0,Table1[[#This Row],[Completed Date]]&lt;="6/30/2021"+0),"FY 20-21",IF(AND(Table1[[#This Row],[Completed Date]]&gt;="07/01/2019"+0,Table1[[#This Row],[Completed Date]]&lt;="6/30/2020"+0),"FY 19-20",""))</f>
        <v>FY 20-21</v>
      </c>
      <c r="AO590" s="116">
        <f>IFERROR(FIND("R",Table1[[#This Row],[FS_Priority]]),"")</f>
        <v>1</v>
      </c>
    </row>
    <row r="591" spans="1:41" x14ac:dyDescent="0.25">
      <c r="A591" s="202" t="s">
        <v>312</v>
      </c>
      <c r="B591" s="202" t="s">
        <v>179</v>
      </c>
      <c r="C591" s="202" t="s">
        <v>312</v>
      </c>
      <c r="D591" s="203" t="b">
        <v>0</v>
      </c>
      <c r="E591" s="202" t="s">
        <v>92</v>
      </c>
      <c r="F591" s="202" t="s">
        <v>2726</v>
      </c>
      <c r="G591" s="202" t="s">
        <v>2622</v>
      </c>
      <c r="H591" s="202" t="s">
        <v>371</v>
      </c>
      <c r="I591" s="202" t="s">
        <v>2958</v>
      </c>
      <c r="J591" s="202" t="s">
        <v>2496</v>
      </c>
      <c r="K591" s="202" t="s">
        <v>2925</v>
      </c>
      <c r="L591" s="202" t="s">
        <v>2477</v>
      </c>
      <c r="M591" s="202" t="s">
        <v>2959</v>
      </c>
      <c r="N591" s="202" t="s">
        <v>179</v>
      </c>
      <c r="O591" s="202" t="s">
        <v>152</v>
      </c>
      <c r="Q591" s="202" t="s">
        <v>313</v>
      </c>
      <c r="R591" s="202" t="s">
        <v>179</v>
      </c>
      <c r="S591" s="203" t="b">
        <v>0</v>
      </c>
      <c r="V591" s="193">
        <v>43332</v>
      </c>
      <c r="W591" s="202" t="s">
        <v>179</v>
      </c>
      <c r="X591"/>
      <c r="Z591" s="202" t="s">
        <v>179</v>
      </c>
      <c r="AC591" s="202" t="s">
        <v>4045</v>
      </c>
      <c r="AD591" s="204">
        <v>43381</v>
      </c>
      <c r="AE591" s="202" t="s">
        <v>432</v>
      </c>
      <c r="AF591" s="202" t="s">
        <v>3484</v>
      </c>
      <c r="AG591" s="202" t="s">
        <v>2508</v>
      </c>
      <c r="AH591" s="193">
        <v>44048</v>
      </c>
      <c r="AI591" s="202" t="s">
        <v>3431</v>
      </c>
      <c r="AJ591" s="115" t="str">
        <f t="shared" si="9"/>
        <v>FS</v>
      </c>
      <c r="AK591" s="115" t="b">
        <f>ISNUMBER(SEARCH("IRT",Table1[[#This Row],[Current_Status]]))</f>
        <v>0</v>
      </c>
      <c r="AL591" s="116">
        <f>YEAR(Table1[[#This Row],[Project_Initiated]])</f>
        <v>2018</v>
      </c>
      <c r="AM591" s="205">
        <v>44181</v>
      </c>
      <c r="AN591" s="53" t="str">
        <f>IF(AND(Table1[[#This Row],[Completed Date]]&gt;="07/01/2020"+0,Table1[[#This Row],[Completed Date]]&lt;="6/30/2021"+0),"FY 20-21",IF(AND(Table1[[#This Row],[Completed Date]]&gt;="07/01/2019"+0,Table1[[#This Row],[Completed Date]]&lt;="6/30/2020"+0),"FY 19-20",""))</f>
        <v>FY 20-21</v>
      </c>
      <c r="AO591" s="116" t="str">
        <f>IFERROR(FIND("R",Table1[[#This Row],[FS_Priority]]),"")</f>
        <v/>
      </c>
    </row>
    <row r="592" spans="1:41" x14ac:dyDescent="0.25">
      <c r="A592" s="202" t="s">
        <v>2810</v>
      </c>
      <c r="B592" s="202" t="s">
        <v>179</v>
      </c>
      <c r="C592" s="202" t="s">
        <v>2810</v>
      </c>
      <c r="D592" s="203" t="b">
        <v>0</v>
      </c>
      <c r="E592" s="202" t="s">
        <v>92</v>
      </c>
      <c r="F592" s="202" t="s">
        <v>2811</v>
      </c>
      <c r="G592" s="202" t="s">
        <v>3127</v>
      </c>
      <c r="H592" s="202" t="s">
        <v>409</v>
      </c>
      <c r="I592" s="202" t="s">
        <v>2941</v>
      </c>
      <c r="J592" s="202" t="s">
        <v>2496</v>
      </c>
      <c r="K592" s="202" t="s">
        <v>2925</v>
      </c>
      <c r="L592" s="202" t="s">
        <v>2477</v>
      </c>
      <c r="M592" s="202" t="s">
        <v>2884</v>
      </c>
      <c r="N592" s="202" t="s">
        <v>179</v>
      </c>
      <c r="O592" s="202" t="s">
        <v>152</v>
      </c>
      <c r="Q592" s="202" t="s">
        <v>2812</v>
      </c>
      <c r="R592" s="202" t="s">
        <v>179</v>
      </c>
      <c r="S592" s="203" t="b">
        <v>1</v>
      </c>
      <c r="V592" s="193">
        <v>43550</v>
      </c>
      <c r="W592" s="202" t="s">
        <v>179</v>
      </c>
      <c r="X592"/>
      <c r="Z592" s="202" t="s">
        <v>179</v>
      </c>
      <c r="AC592" s="202" t="s">
        <v>4047</v>
      </c>
      <c r="AE592" s="202" t="s">
        <v>432</v>
      </c>
      <c r="AF592" s="202" t="s">
        <v>3510</v>
      </c>
      <c r="AG592" s="202" t="s">
        <v>2508</v>
      </c>
      <c r="AH592" s="193">
        <v>44048</v>
      </c>
      <c r="AI592" s="202" t="s">
        <v>3433</v>
      </c>
      <c r="AJ592" s="115" t="str">
        <f t="shared" si="9"/>
        <v>FS</v>
      </c>
      <c r="AK592" s="115" t="b">
        <f>ISNUMBER(SEARCH("IRT",Table1[[#This Row],[Current_Status]]))</f>
        <v>0</v>
      </c>
      <c r="AL592" s="116">
        <f>YEAR(Table1[[#This Row],[Project_Initiated]])</f>
        <v>2019</v>
      </c>
      <c r="AM592" s="205">
        <v>44181</v>
      </c>
      <c r="AN592" s="53" t="str">
        <f>IF(AND(Table1[[#This Row],[Completed Date]]&gt;="07/01/2020"+0,Table1[[#This Row],[Completed Date]]&lt;="6/30/2021"+0),"FY 20-21",IF(AND(Table1[[#This Row],[Completed Date]]&gt;="07/01/2019"+0,Table1[[#This Row],[Completed Date]]&lt;="6/30/2020"+0),"FY 19-20",""))</f>
        <v>FY 20-21</v>
      </c>
      <c r="AO592" s="116">
        <f>IFERROR(FIND("R",Table1[[#This Row],[FS_Priority]]),"")</f>
        <v>1</v>
      </c>
    </row>
    <row r="593" spans="1:41" x14ac:dyDescent="0.25">
      <c r="A593" s="202" t="s">
        <v>2790</v>
      </c>
      <c r="B593" s="202" t="s">
        <v>179</v>
      </c>
      <c r="C593" s="202" t="s">
        <v>2790</v>
      </c>
      <c r="D593" s="203" t="b">
        <v>0</v>
      </c>
      <c r="E593" s="202" t="s">
        <v>155</v>
      </c>
      <c r="F593" s="202" t="s">
        <v>2791</v>
      </c>
      <c r="G593" s="202" t="s">
        <v>2792</v>
      </c>
      <c r="H593" s="202" t="s">
        <v>388</v>
      </c>
      <c r="I593" s="202" t="s">
        <v>3074</v>
      </c>
      <c r="J593" s="202" t="s">
        <v>2496</v>
      </c>
      <c r="K593" s="202" t="s">
        <v>29</v>
      </c>
      <c r="L593" s="202" t="s">
        <v>331</v>
      </c>
      <c r="M593" s="202" t="s">
        <v>3075</v>
      </c>
      <c r="N593" s="202" t="s">
        <v>179</v>
      </c>
      <c r="O593" s="202" t="s">
        <v>152</v>
      </c>
      <c r="Q593" s="202" t="s">
        <v>184</v>
      </c>
      <c r="R593" s="202" t="s">
        <v>179</v>
      </c>
      <c r="S593" s="203" t="b">
        <v>0</v>
      </c>
      <c r="V593" s="193">
        <v>43487</v>
      </c>
      <c r="W593" s="202" t="s">
        <v>179</v>
      </c>
      <c r="X593"/>
      <c r="Z593" s="202" t="s">
        <v>179</v>
      </c>
      <c r="AC593" s="202" t="s">
        <v>4049</v>
      </c>
      <c r="AD593" s="201"/>
      <c r="AE593" s="202" t="s">
        <v>152</v>
      </c>
      <c r="AF593" s="202" t="s">
        <v>179</v>
      </c>
      <c r="AG593" s="202" t="s">
        <v>179</v>
      </c>
      <c r="AH593" s="193">
        <v>44048</v>
      </c>
      <c r="AI593" s="202" t="s">
        <v>3433</v>
      </c>
      <c r="AJ593" s="115" t="str">
        <f t="shared" si="9"/>
        <v>FS</v>
      </c>
      <c r="AK593" s="115" t="b">
        <f>ISNUMBER(SEARCH("IRT",Table1[[#This Row],[Current_Status]]))</f>
        <v>0</v>
      </c>
      <c r="AL593" s="116">
        <f>YEAR(Table1[[#This Row],[Project_Initiated]])</f>
        <v>2019</v>
      </c>
      <c r="AM593" s="205">
        <v>44181</v>
      </c>
      <c r="AN593" s="53" t="str">
        <f>IF(AND(Table1[[#This Row],[Completed Date]]&gt;="07/01/2020"+0,Table1[[#This Row],[Completed Date]]&lt;="6/30/2021"+0),"FY 20-21",IF(AND(Table1[[#This Row],[Completed Date]]&gt;="07/01/2019"+0,Table1[[#This Row],[Completed Date]]&lt;="6/30/2020"+0),"FY 19-20",""))</f>
        <v>FY 20-21</v>
      </c>
      <c r="AO593" s="116" t="str">
        <f>IFERROR(FIND("R",Table1[[#This Row],[FS_Priority]]),"")</f>
        <v/>
      </c>
    </row>
    <row r="594" spans="1:41" x14ac:dyDescent="0.25">
      <c r="A594" s="202" t="s">
        <v>2831</v>
      </c>
      <c r="B594" s="202" t="s">
        <v>179</v>
      </c>
      <c r="C594" s="202" t="s">
        <v>2831</v>
      </c>
      <c r="D594" s="203" t="b">
        <v>0</v>
      </c>
      <c r="E594" s="202" t="s">
        <v>106</v>
      </c>
      <c r="F594" s="202" t="s">
        <v>2832</v>
      </c>
      <c r="G594" s="202" t="s">
        <v>3140</v>
      </c>
      <c r="H594" s="202" t="s">
        <v>3837</v>
      </c>
      <c r="I594" s="202" t="s">
        <v>2978</v>
      </c>
      <c r="J594" s="202" t="s">
        <v>2496</v>
      </c>
      <c r="K594" s="202" t="s">
        <v>2976</v>
      </c>
      <c r="L594" s="202" t="s">
        <v>340</v>
      </c>
      <c r="M594" s="202" t="s">
        <v>3499</v>
      </c>
      <c r="N594" s="202" t="s">
        <v>179</v>
      </c>
      <c r="O594" s="202" t="s">
        <v>152</v>
      </c>
      <c r="P594" s="220"/>
      <c r="Q594" s="202" t="s">
        <v>2736</v>
      </c>
      <c r="R594" s="202" t="s">
        <v>179</v>
      </c>
      <c r="S594" s="203" t="b">
        <v>0</v>
      </c>
      <c r="V594" s="193">
        <v>43472</v>
      </c>
      <c r="W594" s="202" t="s">
        <v>179</v>
      </c>
      <c r="X594"/>
      <c r="Z594" s="202" t="s">
        <v>179</v>
      </c>
      <c r="AC594" s="202" t="s">
        <v>4051</v>
      </c>
      <c r="AE594" s="202" t="s">
        <v>148</v>
      </c>
      <c r="AF594" s="202" t="s">
        <v>179</v>
      </c>
      <c r="AG594" s="202" t="s">
        <v>179</v>
      </c>
      <c r="AH594" s="193">
        <v>44048</v>
      </c>
      <c r="AI594" s="202" t="s">
        <v>3433</v>
      </c>
      <c r="AJ594" s="115" t="str">
        <f t="shared" si="9"/>
        <v>FS</v>
      </c>
      <c r="AK594" s="115" t="b">
        <f>ISNUMBER(SEARCH("IRT",Table1[[#This Row],[Current_Status]]))</f>
        <v>0</v>
      </c>
      <c r="AL594" s="116">
        <f>YEAR(Table1[[#This Row],[Project_Initiated]])</f>
        <v>2019</v>
      </c>
      <c r="AM594" s="205">
        <v>44181</v>
      </c>
      <c r="AN594" s="53" t="str">
        <f>IF(AND(Table1[[#This Row],[Completed Date]]&gt;="07/01/2020"+0,Table1[[#This Row],[Completed Date]]&lt;="6/30/2021"+0),"FY 20-21",IF(AND(Table1[[#This Row],[Completed Date]]&gt;="07/01/2019"+0,Table1[[#This Row],[Completed Date]]&lt;="6/30/2020"+0),"FY 19-20",""))</f>
        <v>FY 20-21</v>
      </c>
      <c r="AO594" s="116">
        <f>IFERROR(FIND("R",Table1[[#This Row],[FS_Priority]]),"")</f>
        <v>1</v>
      </c>
    </row>
    <row r="595" spans="1:41" x14ac:dyDescent="0.25">
      <c r="A595" s="202" t="s">
        <v>2771</v>
      </c>
      <c r="B595" s="202" t="s">
        <v>179</v>
      </c>
      <c r="C595" s="202" t="s">
        <v>2771</v>
      </c>
      <c r="D595" s="203" t="b">
        <v>0</v>
      </c>
      <c r="E595" s="202" t="s">
        <v>3385</v>
      </c>
      <c r="F595" s="202" t="s">
        <v>2772</v>
      </c>
      <c r="G595" s="202" t="s">
        <v>3142</v>
      </c>
      <c r="H595" s="202" t="s">
        <v>384</v>
      </c>
      <c r="I595" s="202" t="s">
        <v>2846</v>
      </c>
      <c r="J595" s="202" t="s">
        <v>2496</v>
      </c>
      <c r="K595" s="202" t="s">
        <v>2847</v>
      </c>
      <c r="L595" s="202" t="s">
        <v>2477</v>
      </c>
      <c r="M595" s="202" t="s">
        <v>3879</v>
      </c>
      <c r="N595" s="202" t="s">
        <v>179</v>
      </c>
      <c r="O595" s="202" t="s">
        <v>152</v>
      </c>
      <c r="Q595" s="202" t="s">
        <v>184</v>
      </c>
      <c r="R595" s="202" t="s">
        <v>179</v>
      </c>
      <c r="S595" s="203" t="b">
        <v>0</v>
      </c>
      <c r="V595" s="193">
        <v>43451</v>
      </c>
      <c r="W595" s="202" t="s">
        <v>179</v>
      </c>
      <c r="X595"/>
      <c r="Z595" s="202" t="s">
        <v>179</v>
      </c>
      <c r="AC595" s="202" t="s">
        <v>4052</v>
      </c>
      <c r="AD595" s="201"/>
      <c r="AE595" s="202" t="s">
        <v>148</v>
      </c>
      <c r="AF595" s="202" t="s">
        <v>179</v>
      </c>
      <c r="AG595" s="202" t="s">
        <v>179</v>
      </c>
      <c r="AH595" s="193">
        <v>44048</v>
      </c>
      <c r="AI595" s="202" t="s">
        <v>3433</v>
      </c>
      <c r="AJ595" s="115" t="str">
        <f t="shared" si="9"/>
        <v>FS</v>
      </c>
      <c r="AK595" s="115" t="b">
        <f>ISNUMBER(SEARCH("IRT",Table1[[#This Row],[Current_Status]]))</f>
        <v>0</v>
      </c>
      <c r="AL595" s="116">
        <f>YEAR(Table1[[#This Row],[Project_Initiated]])</f>
        <v>2018</v>
      </c>
      <c r="AM595" s="205">
        <v>44181</v>
      </c>
      <c r="AN595" s="53" t="str">
        <f>IF(AND(Table1[[#This Row],[Completed Date]]&gt;="07/01/2020"+0,Table1[[#This Row],[Completed Date]]&lt;="6/30/2021"+0),"FY 20-21",IF(AND(Table1[[#This Row],[Completed Date]]&gt;="07/01/2019"+0,Table1[[#This Row],[Completed Date]]&lt;="6/30/2020"+0),"FY 19-20",""))</f>
        <v>FY 20-21</v>
      </c>
      <c r="AO595" s="116" t="str">
        <f>IFERROR(FIND("R",Table1[[#This Row],[FS_Priority]]),"")</f>
        <v/>
      </c>
    </row>
    <row r="596" spans="1:41" x14ac:dyDescent="0.25">
      <c r="A596" s="202" t="s">
        <v>2775</v>
      </c>
      <c r="B596" s="202" t="s">
        <v>179</v>
      </c>
      <c r="C596" s="202" t="s">
        <v>2775</v>
      </c>
      <c r="D596" s="203" t="b">
        <v>0</v>
      </c>
      <c r="E596" s="202" t="s">
        <v>3385</v>
      </c>
      <c r="F596" s="202" t="s">
        <v>2778</v>
      </c>
      <c r="G596" s="202" t="s">
        <v>2779</v>
      </c>
      <c r="H596" s="202" t="s">
        <v>228</v>
      </c>
      <c r="I596" s="202" t="s">
        <v>3072</v>
      </c>
      <c r="J596" s="202" t="s">
        <v>2496</v>
      </c>
      <c r="K596" s="202" t="s">
        <v>2847</v>
      </c>
      <c r="L596" s="202" t="s">
        <v>2477</v>
      </c>
      <c r="M596" s="202" t="s">
        <v>3073</v>
      </c>
      <c r="N596" s="202" t="s">
        <v>3014</v>
      </c>
      <c r="O596" s="202" t="s">
        <v>152</v>
      </c>
      <c r="Q596" s="202" t="s">
        <v>2736</v>
      </c>
      <c r="R596" s="202" t="s">
        <v>179</v>
      </c>
      <c r="S596" s="203" t="b">
        <v>0</v>
      </c>
      <c r="V596" s="193">
        <v>43642</v>
      </c>
      <c r="W596" s="202" t="s">
        <v>179</v>
      </c>
      <c r="X596"/>
      <c r="Z596" s="202" t="s">
        <v>179</v>
      </c>
      <c r="AC596" s="202" t="s">
        <v>4053</v>
      </c>
      <c r="AD596" s="220"/>
      <c r="AE596" s="202" t="s">
        <v>152</v>
      </c>
      <c r="AF596" s="202" t="s">
        <v>2779</v>
      </c>
      <c r="AG596" s="202" t="s">
        <v>179</v>
      </c>
      <c r="AH596" s="193">
        <v>44048</v>
      </c>
      <c r="AI596" s="202" t="s">
        <v>3433</v>
      </c>
      <c r="AJ596" s="115" t="str">
        <f t="shared" si="9"/>
        <v>FS</v>
      </c>
      <c r="AK596" s="115" t="b">
        <f>ISNUMBER(SEARCH("IRT",Table1[[#This Row],[Current_Status]]))</f>
        <v>0</v>
      </c>
      <c r="AL596" s="116">
        <f>YEAR(Table1[[#This Row],[Project_Initiated]])</f>
        <v>2019</v>
      </c>
      <c r="AM596" s="205">
        <v>44181</v>
      </c>
      <c r="AN596" s="53" t="str">
        <f>IF(AND(Table1[[#This Row],[Completed Date]]&gt;="07/01/2020"+0,Table1[[#This Row],[Completed Date]]&lt;="6/30/2021"+0),"FY 20-21",IF(AND(Table1[[#This Row],[Completed Date]]&gt;="07/01/2019"+0,Table1[[#This Row],[Completed Date]]&lt;="6/30/2020"+0),"FY 19-20",""))</f>
        <v>FY 20-21</v>
      </c>
      <c r="AO596" s="116">
        <f>IFERROR(FIND("R",Table1[[#This Row],[FS_Priority]]),"")</f>
        <v>1</v>
      </c>
    </row>
    <row r="597" spans="1:41" x14ac:dyDescent="0.25">
      <c r="A597" s="202" t="s">
        <v>3568</v>
      </c>
      <c r="B597" s="202" t="s">
        <v>179</v>
      </c>
      <c r="C597" s="202" t="s">
        <v>3568</v>
      </c>
      <c r="D597" s="203" t="b">
        <v>0</v>
      </c>
      <c r="E597" s="202" t="s">
        <v>43</v>
      </c>
      <c r="F597" s="202" t="s">
        <v>3569</v>
      </c>
      <c r="G597" s="202" t="s">
        <v>3864</v>
      </c>
      <c r="H597" s="202" t="s">
        <v>151</v>
      </c>
      <c r="I597" s="202" t="s">
        <v>3570</v>
      </c>
      <c r="J597" s="202" t="s">
        <v>2496</v>
      </c>
      <c r="K597" s="202" t="s">
        <v>2868</v>
      </c>
      <c r="L597" s="202" t="s">
        <v>2477</v>
      </c>
      <c r="M597" s="202" t="s">
        <v>3571</v>
      </c>
      <c r="N597" s="202" t="s">
        <v>179</v>
      </c>
      <c r="O597" s="202" t="s">
        <v>152</v>
      </c>
      <c r="Q597" s="202" t="s">
        <v>184</v>
      </c>
      <c r="R597" s="202" t="s">
        <v>179</v>
      </c>
      <c r="S597" s="203" t="b">
        <v>0</v>
      </c>
      <c r="V597" s="193">
        <v>43727</v>
      </c>
      <c r="W597" s="202" t="s">
        <v>179</v>
      </c>
      <c r="X597"/>
      <c r="Z597" s="202" t="s">
        <v>179</v>
      </c>
      <c r="AC597" s="202" t="s">
        <v>4074</v>
      </c>
      <c r="AD597" s="204">
        <v>43879</v>
      </c>
      <c r="AE597" s="202" t="s">
        <v>432</v>
      </c>
      <c r="AF597" s="202" t="s">
        <v>3865</v>
      </c>
      <c r="AG597" s="202" t="s">
        <v>2508</v>
      </c>
      <c r="AH597" s="193">
        <v>44104</v>
      </c>
      <c r="AI597" s="202" t="s">
        <v>3448</v>
      </c>
      <c r="AJ597" s="167" t="str">
        <f t="shared" si="9"/>
        <v>FS</v>
      </c>
      <c r="AK597" s="167" t="b">
        <f>ISNUMBER(SEARCH("IRT",Table1[[#This Row],[Current_Status]]))</f>
        <v>0</v>
      </c>
      <c r="AL597" s="168">
        <f>YEAR(Table1[[#This Row],[Project_Initiated]])</f>
        <v>2019</v>
      </c>
      <c r="AM597" s="205">
        <v>44181</v>
      </c>
      <c r="AN597" s="53" t="str">
        <f>IF(AND(Table1[[#This Row],[Completed Date]]&gt;="07/01/2020"+0,Table1[[#This Row],[Completed Date]]&lt;="6/30/2021"+0),"FY 20-21",IF(AND(Table1[[#This Row],[Completed Date]]&gt;="07/01/2019"+0,Table1[[#This Row],[Completed Date]]&lt;="6/30/2020"+0),"FY 19-20",""))</f>
        <v>FY 20-21</v>
      </c>
      <c r="AO597" s="116" t="str">
        <f>IFERROR(FIND("R",Table1[[#This Row],[FS_Priority]]),"")</f>
        <v/>
      </c>
    </row>
    <row r="598" spans="1:41" x14ac:dyDescent="0.25">
      <c r="A598" s="202" t="s">
        <v>3606</v>
      </c>
      <c r="B598" s="202" t="s">
        <v>179</v>
      </c>
      <c r="C598" s="202" t="s">
        <v>3606</v>
      </c>
      <c r="D598" s="203" t="b">
        <v>0</v>
      </c>
      <c r="E598" s="202" t="s">
        <v>86</v>
      </c>
      <c r="F598" s="202" t="s">
        <v>3607</v>
      </c>
      <c r="G598" s="202" t="s">
        <v>3796</v>
      </c>
      <c r="H598" s="202" t="s">
        <v>402</v>
      </c>
      <c r="I598" s="202" t="s">
        <v>3330</v>
      </c>
      <c r="J598" s="202" t="s">
        <v>2496</v>
      </c>
      <c r="K598" s="202" t="s">
        <v>4024</v>
      </c>
      <c r="L598" s="202" t="s">
        <v>257</v>
      </c>
      <c r="M598" s="202" t="s">
        <v>3608</v>
      </c>
      <c r="N598" s="202" t="s">
        <v>179</v>
      </c>
      <c r="O598" s="202" t="s">
        <v>152</v>
      </c>
      <c r="Q598" s="202" t="s">
        <v>200</v>
      </c>
      <c r="R598" s="202" t="s">
        <v>179</v>
      </c>
      <c r="S598" s="203" t="b">
        <v>0</v>
      </c>
      <c r="V598" s="193">
        <v>43776</v>
      </c>
      <c r="W598" s="202" t="s">
        <v>179</v>
      </c>
      <c r="X598"/>
      <c r="Z598" s="202" t="s">
        <v>179</v>
      </c>
      <c r="AC598" s="202" t="s">
        <v>4075</v>
      </c>
      <c r="AD598" s="204">
        <v>43840</v>
      </c>
      <c r="AE598" s="202" t="s">
        <v>148</v>
      </c>
      <c r="AF598" s="202" t="s">
        <v>3797</v>
      </c>
      <c r="AG598" s="202" t="s">
        <v>2508</v>
      </c>
      <c r="AH598" s="193">
        <v>44104</v>
      </c>
      <c r="AI598" s="202" t="s">
        <v>3448</v>
      </c>
      <c r="AJ598" s="167" t="str">
        <f t="shared" si="9"/>
        <v>FS</v>
      </c>
      <c r="AK598" s="167" t="b">
        <f>ISNUMBER(SEARCH("IRT",Table1[[#This Row],[Current_Status]]))</f>
        <v>0</v>
      </c>
      <c r="AL598" s="168">
        <f>YEAR(Table1[[#This Row],[Project_Initiated]])</f>
        <v>2019</v>
      </c>
      <c r="AM598" s="205">
        <v>44181</v>
      </c>
      <c r="AN598" s="53" t="str">
        <f>IF(AND(Table1[[#This Row],[Completed Date]]&gt;="07/01/2020"+0,Table1[[#This Row],[Completed Date]]&lt;="6/30/2021"+0),"FY 20-21",IF(AND(Table1[[#This Row],[Completed Date]]&gt;="07/01/2019"+0,Table1[[#This Row],[Completed Date]]&lt;="6/30/2020"+0),"FY 19-20",""))</f>
        <v>FY 20-21</v>
      </c>
      <c r="AO598" s="116" t="str">
        <f>IFERROR(FIND("R",Table1[[#This Row],[FS_Priority]]),"")</f>
        <v/>
      </c>
    </row>
    <row r="599" spans="1:41" x14ac:dyDescent="0.25">
      <c r="A599" s="202" t="s">
        <v>3653</v>
      </c>
      <c r="B599" s="202" t="s">
        <v>179</v>
      </c>
      <c r="C599" s="202" t="s">
        <v>3653</v>
      </c>
      <c r="D599" s="203" t="b">
        <v>0</v>
      </c>
      <c r="E599" s="202" t="s">
        <v>92</v>
      </c>
      <c r="F599" s="202" t="s">
        <v>3782</v>
      </c>
      <c r="G599" s="202" t="s">
        <v>3802</v>
      </c>
      <c r="H599" s="202" t="s">
        <v>2873</v>
      </c>
      <c r="I599" s="202" t="s">
        <v>3654</v>
      </c>
      <c r="J599" s="202" t="s">
        <v>2496</v>
      </c>
      <c r="K599" s="202" t="s">
        <v>2925</v>
      </c>
      <c r="L599" s="202" t="s">
        <v>2477</v>
      </c>
      <c r="M599" s="202" t="s">
        <v>2937</v>
      </c>
      <c r="N599" s="202" t="s">
        <v>3655</v>
      </c>
      <c r="O599" s="202" t="s">
        <v>152</v>
      </c>
      <c r="Q599" s="202" t="s">
        <v>184</v>
      </c>
      <c r="R599" s="202" t="s">
        <v>179</v>
      </c>
      <c r="S599" s="203" t="b">
        <v>0</v>
      </c>
      <c r="V599" s="193">
        <v>43768</v>
      </c>
      <c r="W599" s="202" t="s">
        <v>179</v>
      </c>
      <c r="X599"/>
      <c r="Z599" s="202" t="s">
        <v>179</v>
      </c>
      <c r="AC599" s="202" t="s">
        <v>4131</v>
      </c>
      <c r="AD599" s="220"/>
      <c r="AE599" s="202" t="s">
        <v>432</v>
      </c>
      <c r="AF599" s="202" t="s">
        <v>3783</v>
      </c>
      <c r="AG599" s="202" t="s">
        <v>179</v>
      </c>
      <c r="AH599" s="193">
        <v>44104</v>
      </c>
      <c r="AI599" s="202" t="s">
        <v>3448</v>
      </c>
      <c r="AJ599" s="115" t="str">
        <f t="shared" si="9"/>
        <v>FS</v>
      </c>
      <c r="AK599" s="115" t="b">
        <f>ISNUMBER(SEARCH("IRT",Table1[[#This Row],[Current_Status]]))</f>
        <v>0</v>
      </c>
      <c r="AL599" s="116">
        <f>YEAR(Table1[[#This Row],[Project_Initiated]])</f>
        <v>2019</v>
      </c>
      <c r="AM599" s="205">
        <v>44181</v>
      </c>
      <c r="AN599" s="53" t="str">
        <f>IF(AND(Table1[[#This Row],[Completed Date]]&gt;="07/01/2020"+0,Table1[[#This Row],[Completed Date]]&lt;="6/30/2021"+0),"FY 20-21",IF(AND(Table1[[#This Row],[Completed Date]]&gt;="07/01/2019"+0,Table1[[#This Row],[Completed Date]]&lt;="6/30/2020"+0),"FY 19-20",""))</f>
        <v>FY 20-21</v>
      </c>
      <c r="AO599" s="116" t="str">
        <f>IFERROR(FIND("R",Table1[[#This Row],[FS_Priority]]),"")</f>
        <v/>
      </c>
    </row>
    <row r="600" spans="1:41" x14ac:dyDescent="0.25">
      <c r="A600" s="202" t="s">
        <v>3205</v>
      </c>
      <c r="B600" s="202" t="s">
        <v>179</v>
      </c>
      <c r="C600" s="202" t="s">
        <v>3205</v>
      </c>
      <c r="D600" s="203" t="b">
        <v>0</v>
      </c>
      <c r="E600" s="202" t="s">
        <v>117</v>
      </c>
      <c r="F600" s="202" t="s">
        <v>3957</v>
      </c>
      <c r="G600" s="202" t="s">
        <v>3958</v>
      </c>
      <c r="H600" s="202" t="s">
        <v>393</v>
      </c>
      <c r="I600" s="202" t="s">
        <v>3230</v>
      </c>
      <c r="J600" s="202" t="s">
        <v>2496</v>
      </c>
      <c r="K600" s="202" t="s">
        <v>2999</v>
      </c>
      <c r="L600" s="202" t="s">
        <v>3414</v>
      </c>
      <c r="M600" s="202" t="s">
        <v>2975</v>
      </c>
      <c r="N600" s="202" t="s">
        <v>179</v>
      </c>
      <c r="O600" s="202" t="s">
        <v>152</v>
      </c>
      <c r="Q600" s="202" t="s">
        <v>184</v>
      </c>
      <c r="R600" s="202" t="s">
        <v>179</v>
      </c>
      <c r="S600" s="203" t="b">
        <v>0</v>
      </c>
      <c r="V600" s="193">
        <v>43627</v>
      </c>
      <c r="W600" s="202" t="s">
        <v>179</v>
      </c>
      <c r="X600" s="220"/>
      <c r="Y600" s="220"/>
      <c r="Z600" s="202" t="s">
        <v>179</v>
      </c>
      <c r="AC600" s="202" t="s">
        <v>4076</v>
      </c>
      <c r="AE600" s="202" t="s">
        <v>432</v>
      </c>
      <c r="AF600" s="202" t="s">
        <v>2477</v>
      </c>
      <c r="AG600" s="202" t="s">
        <v>2507</v>
      </c>
      <c r="AH600" s="221">
        <v>44104</v>
      </c>
      <c r="AI600" s="202" t="s">
        <v>3370</v>
      </c>
      <c r="AJ600" s="115" t="str">
        <f t="shared" si="9"/>
        <v>FS</v>
      </c>
      <c r="AK600" s="115" t="b">
        <f>ISNUMBER(SEARCH("IRT",Table1[[#This Row],[Current_Status]]))</f>
        <v>0</v>
      </c>
      <c r="AL600" s="116">
        <f>YEAR(Table1[[#This Row],[Project_Initiated]])</f>
        <v>2019</v>
      </c>
      <c r="AM600" s="205">
        <v>44181</v>
      </c>
      <c r="AN600" s="53" t="str">
        <f>IF(AND(Table1[[#This Row],[Completed Date]]&gt;="07/01/2020"+0,Table1[[#This Row],[Completed Date]]&lt;="6/30/2021"+0),"FY 20-21",IF(AND(Table1[[#This Row],[Completed Date]]&gt;="07/01/2019"+0,Table1[[#This Row],[Completed Date]]&lt;="6/30/2020"+0),"FY 19-20",""))</f>
        <v>FY 20-21</v>
      </c>
      <c r="AO600" s="116" t="str">
        <f>IFERROR(FIND("R",Table1[[#This Row],[FS_Priority]]),"")</f>
        <v/>
      </c>
    </row>
    <row r="601" spans="1:41" x14ac:dyDescent="0.25">
      <c r="A601" s="202" t="s">
        <v>3206</v>
      </c>
      <c r="B601" s="202" t="s">
        <v>179</v>
      </c>
      <c r="C601" s="202" t="s">
        <v>3206</v>
      </c>
      <c r="D601" s="203" t="b">
        <v>0</v>
      </c>
      <c r="E601" s="202" t="s">
        <v>117</v>
      </c>
      <c r="F601" s="202" t="s">
        <v>3289</v>
      </c>
      <c r="G601" s="202" t="s">
        <v>3464</v>
      </c>
      <c r="H601" s="202" t="s">
        <v>386</v>
      </c>
      <c r="I601" s="202" t="s">
        <v>3290</v>
      </c>
      <c r="J601" s="202" t="s">
        <v>2496</v>
      </c>
      <c r="K601" s="202" t="s">
        <v>2999</v>
      </c>
      <c r="L601" s="202" t="s">
        <v>3414</v>
      </c>
      <c r="M601" s="202" t="s">
        <v>3971</v>
      </c>
      <c r="N601" s="202" t="s">
        <v>179</v>
      </c>
      <c r="O601" s="202" t="s">
        <v>152</v>
      </c>
      <c r="Q601" s="202" t="s">
        <v>200</v>
      </c>
      <c r="R601" s="202" t="s">
        <v>179</v>
      </c>
      <c r="S601" s="203" t="b">
        <v>0</v>
      </c>
      <c r="V601" s="193">
        <v>43677</v>
      </c>
      <c r="W601" s="202" t="s">
        <v>179</v>
      </c>
      <c r="X601"/>
      <c r="Z601" s="202" t="s">
        <v>179</v>
      </c>
      <c r="AC601" s="202" t="s">
        <v>4077</v>
      </c>
      <c r="AD601" s="201"/>
      <c r="AE601" s="202" t="s">
        <v>432</v>
      </c>
      <c r="AF601" s="202" t="s">
        <v>3748</v>
      </c>
      <c r="AG601" s="202" t="s">
        <v>179</v>
      </c>
      <c r="AH601" s="193">
        <v>44104</v>
      </c>
      <c r="AI601" s="202" t="s">
        <v>3370</v>
      </c>
      <c r="AJ601" s="115" t="str">
        <f t="shared" si="9"/>
        <v>FS</v>
      </c>
      <c r="AK601" s="115" t="b">
        <f>ISNUMBER(SEARCH("IRT",Table1[[#This Row],[Current_Status]]))</f>
        <v>0</v>
      </c>
      <c r="AL601" s="116">
        <f>YEAR(Table1[[#This Row],[Project_Initiated]])</f>
        <v>2019</v>
      </c>
      <c r="AM601" s="205">
        <v>44181</v>
      </c>
      <c r="AN601" s="53" t="str">
        <f>IF(AND(Table1[[#This Row],[Completed Date]]&gt;="07/01/2020"+0,Table1[[#This Row],[Completed Date]]&lt;="6/30/2021"+0),"FY 20-21",IF(AND(Table1[[#This Row],[Completed Date]]&gt;="07/01/2019"+0,Table1[[#This Row],[Completed Date]]&lt;="6/30/2020"+0),"FY 19-20",""))</f>
        <v>FY 20-21</v>
      </c>
      <c r="AO601" s="116" t="str">
        <f>IFERROR(FIND("R",Table1[[#This Row],[FS_Priority]]),"")</f>
        <v/>
      </c>
    </row>
    <row r="602" spans="1:41" x14ac:dyDescent="0.25">
      <c r="A602" s="202" t="s">
        <v>3579</v>
      </c>
      <c r="B602" s="202" t="s">
        <v>179</v>
      </c>
      <c r="C602" s="202" t="s">
        <v>3579</v>
      </c>
      <c r="D602" s="203" t="b">
        <v>0</v>
      </c>
      <c r="E602" s="202" t="s">
        <v>43</v>
      </c>
      <c r="F602" s="202" t="s">
        <v>3580</v>
      </c>
      <c r="G602" s="202" t="s">
        <v>3866</v>
      </c>
      <c r="H602" s="202" t="s">
        <v>784</v>
      </c>
      <c r="I602" s="202" t="s">
        <v>3276</v>
      </c>
      <c r="J602" s="202" t="s">
        <v>2502</v>
      </c>
      <c r="K602" s="202" t="s">
        <v>2868</v>
      </c>
      <c r="L602" s="202" t="s">
        <v>2477</v>
      </c>
      <c r="M602" s="202" t="s">
        <v>2872</v>
      </c>
      <c r="N602" s="202" t="s">
        <v>179</v>
      </c>
      <c r="O602" s="202" t="s">
        <v>152</v>
      </c>
      <c r="Q602" s="202" t="s">
        <v>200</v>
      </c>
      <c r="R602" s="202" t="s">
        <v>179</v>
      </c>
      <c r="S602" s="203" t="b">
        <v>0</v>
      </c>
      <c r="V602" s="193">
        <v>43774</v>
      </c>
      <c r="W602" s="202" t="s">
        <v>179</v>
      </c>
      <c r="X602"/>
      <c r="Z602" s="202" t="s">
        <v>179</v>
      </c>
      <c r="AC602" s="202" t="s">
        <v>4238</v>
      </c>
      <c r="AD602" s="204">
        <v>43872</v>
      </c>
      <c r="AE602" s="202" t="s">
        <v>432</v>
      </c>
      <c r="AF602" s="202" t="s">
        <v>3867</v>
      </c>
      <c r="AG602" s="202" t="s">
        <v>2508</v>
      </c>
      <c r="AH602" s="193">
        <v>44154</v>
      </c>
      <c r="AI602" s="202" t="s">
        <v>3448</v>
      </c>
      <c r="AJ602" s="115" t="str">
        <f t="shared" si="9"/>
        <v>FS</v>
      </c>
      <c r="AK602" s="115" t="b">
        <f>ISNUMBER(SEARCH("IRT",Table1[[#This Row],[Current_Status]]))</f>
        <v>0</v>
      </c>
      <c r="AL602" s="116">
        <f>YEAR(Table1[[#This Row],[Project_Initiated]])</f>
        <v>2019</v>
      </c>
      <c r="AM602" s="205">
        <v>44181</v>
      </c>
      <c r="AN602" s="53" t="str">
        <f>IF(AND(Table1[[#This Row],[Completed Date]]&gt;="07/01/2020"+0,Table1[[#This Row],[Completed Date]]&lt;="6/30/2021"+0),"FY 20-21",IF(AND(Table1[[#This Row],[Completed Date]]&gt;="07/01/2019"+0,Table1[[#This Row],[Completed Date]]&lt;="6/30/2020"+0),"FY 19-20",""))</f>
        <v>FY 20-21</v>
      </c>
      <c r="AO602" s="116" t="str">
        <f>IFERROR(FIND("R",Table1[[#This Row],[FS_Priority]]),"")</f>
        <v/>
      </c>
    </row>
    <row r="603" spans="1:41" x14ac:dyDescent="0.25">
      <c r="A603" s="202" t="s">
        <v>3157</v>
      </c>
      <c r="B603" s="202" t="s">
        <v>179</v>
      </c>
      <c r="C603" s="202" t="s">
        <v>3157</v>
      </c>
      <c r="D603" s="203" t="b">
        <v>0</v>
      </c>
      <c r="E603" s="202" t="s">
        <v>43</v>
      </c>
      <c r="F603" s="202" t="s">
        <v>3520</v>
      </c>
      <c r="G603" s="202" t="s">
        <v>3479</v>
      </c>
      <c r="H603" s="202" t="s">
        <v>246</v>
      </c>
      <c r="I603" s="202" t="s">
        <v>2870</v>
      </c>
      <c r="J603" s="202" t="s">
        <v>2502</v>
      </c>
      <c r="K603" s="202" t="s">
        <v>2868</v>
      </c>
      <c r="L603" s="202" t="s">
        <v>2477</v>
      </c>
      <c r="M603" s="202" t="s">
        <v>2869</v>
      </c>
      <c r="N603" s="202" t="s">
        <v>179</v>
      </c>
      <c r="O603" s="202" t="s">
        <v>152</v>
      </c>
      <c r="Q603" s="202" t="s">
        <v>153</v>
      </c>
      <c r="R603" s="202" t="s">
        <v>179</v>
      </c>
      <c r="S603" s="203" t="b">
        <v>0</v>
      </c>
      <c r="V603" s="193">
        <v>43600</v>
      </c>
      <c r="W603" s="202" t="s">
        <v>179</v>
      </c>
      <c r="X603"/>
      <c r="Z603" s="202" t="s">
        <v>179</v>
      </c>
      <c r="AC603" s="202" t="s">
        <v>4232</v>
      </c>
      <c r="AD603" s="204">
        <v>43776</v>
      </c>
      <c r="AE603" s="202" t="s">
        <v>432</v>
      </c>
      <c r="AF603" s="202" t="s">
        <v>3521</v>
      </c>
      <c r="AG603" s="202" t="s">
        <v>2508</v>
      </c>
      <c r="AH603" s="193">
        <v>44154</v>
      </c>
      <c r="AI603" s="202" t="s">
        <v>3370</v>
      </c>
      <c r="AJ603" s="167" t="str">
        <f t="shared" si="9"/>
        <v>FS</v>
      </c>
      <c r="AK603" s="167" t="b">
        <f>ISNUMBER(SEARCH("IRT",Table1[[#This Row],[Current_Status]]))</f>
        <v>0</v>
      </c>
      <c r="AL603" s="168">
        <f>YEAR(Table1[[#This Row],[Project_Initiated]])</f>
        <v>2019</v>
      </c>
      <c r="AM603" s="205">
        <v>44181</v>
      </c>
      <c r="AN603" s="53" t="str">
        <f>IF(AND(Table1[[#This Row],[Completed Date]]&gt;="07/01/2020"+0,Table1[[#This Row],[Completed Date]]&lt;="6/30/2021"+0),"FY 20-21",IF(AND(Table1[[#This Row],[Completed Date]]&gt;="07/01/2019"+0,Table1[[#This Row],[Completed Date]]&lt;="6/30/2020"+0),"FY 19-20",""))</f>
        <v>FY 20-21</v>
      </c>
      <c r="AO603" s="116" t="str">
        <f>IFERROR(FIND("R",Table1[[#This Row],[FS_Priority]]),"")</f>
        <v/>
      </c>
    </row>
    <row r="604" spans="1:41" x14ac:dyDescent="0.25">
      <c r="A604" s="202" t="s">
        <v>3158</v>
      </c>
      <c r="B604" s="202" t="s">
        <v>179</v>
      </c>
      <c r="C604" s="202" t="s">
        <v>3158</v>
      </c>
      <c r="D604" s="203" t="b">
        <v>0</v>
      </c>
      <c r="E604" s="202" t="s">
        <v>43</v>
      </c>
      <c r="F604" s="202" t="s">
        <v>3530</v>
      </c>
      <c r="G604" s="202" t="s">
        <v>179</v>
      </c>
      <c r="H604" s="202" t="s">
        <v>246</v>
      </c>
      <c r="I604" s="202" t="s">
        <v>3281</v>
      </c>
      <c r="J604" s="202" t="s">
        <v>2502</v>
      </c>
      <c r="K604" s="202" t="s">
        <v>2868</v>
      </c>
      <c r="L604" s="202" t="s">
        <v>2477</v>
      </c>
      <c r="M604" s="202" t="s">
        <v>3282</v>
      </c>
      <c r="N604" s="202" t="s">
        <v>179</v>
      </c>
      <c r="O604" s="202" t="s">
        <v>152</v>
      </c>
      <c r="Q604" s="202" t="s">
        <v>203</v>
      </c>
      <c r="R604" s="202" t="s">
        <v>179</v>
      </c>
      <c r="S604" s="203" t="b">
        <v>0</v>
      </c>
      <c r="V604" s="193">
        <v>43598</v>
      </c>
      <c r="W604" s="202" t="s">
        <v>179</v>
      </c>
      <c r="X604"/>
      <c r="Z604" s="202" t="s">
        <v>179</v>
      </c>
      <c r="AC604" s="202" t="s">
        <v>4233</v>
      </c>
      <c r="AE604" s="202" t="s">
        <v>135</v>
      </c>
      <c r="AF604" s="202" t="s">
        <v>179</v>
      </c>
      <c r="AG604" s="202" t="s">
        <v>179</v>
      </c>
      <c r="AH604" s="193">
        <v>44154</v>
      </c>
      <c r="AI604" s="202" t="s">
        <v>3370</v>
      </c>
      <c r="AJ604" s="115" t="str">
        <f t="shared" si="9"/>
        <v>FS</v>
      </c>
      <c r="AK604" s="115" t="b">
        <f>ISNUMBER(SEARCH("IRT",Table1[[#This Row],[Current_Status]]))</f>
        <v>0</v>
      </c>
      <c r="AL604" s="116">
        <f>YEAR(Table1[[#This Row],[Project_Initiated]])</f>
        <v>2019</v>
      </c>
      <c r="AM604" s="205">
        <v>44181</v>
      </c>
      <c r="AN604" s="53" t="str">
        <f>IF(AND(Table1[[#This Row],[Completed Date]]&gt;="07/01/2020"+0,Table1[[#This Row],[Completed Date]]&lt;="6/30/2021"+0),"FY 20-21",IF(AND(Table1[[#This Row],[Completed Date]]&gt;="07/01/2019"+0,Table1[[#This Row],[Completed Date]]&lt;="6/30/2020"+0),"FY 19-20",""))</f>
        <v>FY 20-21</v>
      </c>
      <c r="AO604" s="116" t="str">
        <f>IFERROR(FIND("R",Table1[[#This Row],[FS_Priority]]),"")</f>
        <v/>
      </c>
    </row>
    <row r="605" spans="1:41" x14ac:dyDescent="0.25">
      <c r="A605" s="202" t="s">
        <v>2807</v>
      </c>
      <c r="B605" s="202" t="s">
        <v>2807</v>
      </c>
      <c r="C605" s="202" t="s">
        <v>179</v>
      </c>
      <c r="D605" s="203" t="b">
        <v>0</v>
      </c>
      <c r="E605" s="202" t="s">
        <v>86</v>
      </c>
      <c r="F605" s="202" t="s">
        <v>3859</v>
      </c>
      <c r="G605" s="202" t="s">
        <v>4078</v>
      </c>
      <c r="H605" s="202" t="s">
        <v>413</v>
      </c>
      <c r="I605" s="202" t="s">
        <v>3548</v>
      </c>
      <c r="J605" s="202" t="s">
        <v>2511</v>
      </c>
      <c r="K605" s="202" t="s">
        <v>4024</v>
      </c>
      <c r="L605" s="202" t="s">
        <v>257</v>
      </c>
      <c r="M605" s="202" t="s">
        <v>2923</v>
      </c>
      <c r="N605" s="202" t="s">
        <v>179</v>
      </c>
      <c r="O605" s="202" t="s">
        <v>56</v>
      </c>
      <c r="P605" s="219">
        <v>1</v>
      </c>
      <c r="Q605" s="202" t="s">
        <v>179</v>
      </c>
      <c r="R605" s="202" t="s">
        <v>179</v>
      </c>
      <c r="S605" s="203" t="b">
        <v>0</v>
      </c>
      <c r="T605" s="219">
        <v>133500</v>
      </c>
      <c r="V605" s="193">
        <v>43656</v>
      </c>
      <c r="W605" s="202" t="s">
        <v>30</v>
      </c>
      <c r="X605" s="221">
        <v>44105</v>
      </c>
      <c r="Y605" s="221">
        <v>44197</v>
      </c>
      <c r="Z605" s="202" t="s">
        <v>179</v>
      </c>
      <c r="AC605" s="202" t="s">
        <v>179</v>
      </c>
      <c r="AE605" s="202" t="s">
        <v>179</v>
      </c>
      <c r="AF605" s="202" t="s">
        <v>179</v>
      </c>
      <c r="AG605" s="202" t="s">
        <v>179</v>
      </c>
      <c r="AH605" s="201"/>
      <c r="AI605" s="202" t="s">
        <v>179</v>
      </c>
      <c r="AJ605" s="115" t="str">
        <f t="shared" si="9"/>
        <v>PD&amp;C</v>
      </c>
      <c r="AK605" s="115" t="b">
        <f>ISNUMBER(SEARCH("IRT",Table1[[#This Row],[Current_Status]]))</f>
        <v>0</v>
      </c>
      <c r="AL605" s="116">
        <f>YEAR(Table1[[#This Row],[Project_Initiated]])</f>
        <v>2019</v>
      </c>
      <c r="AM605" s="205">
        <v>44181</v>
      </c>
      <c r="AN605" s="53" t="str">
        <f>IF(AND(Table1[[#This Row],[Completed Date]]&gt;="07/01/2020"+0,Table1[[#This Row],[Completed Date]]&lt;="6/30/2021"+0),"FY 20-21",IF(AND(Table1[[#This Row],[Completed Date]]&gt;="07/01/2019"+0,Table1[[#This Row],[Completed Date]]&lt;="6/30/2020"+0),"FY 19-20",""))</f>
        <v/>
      </c>
      <c r="AO605" s="116" t="str">
        <f>IFERROR(FIND("R",Table1[[#This Row],[FS_Priority]]),"")</f>
        <v/>
      </c>
    </row>
    <row r="606" spans="1:41" x14ac:dyDescent="0.25">
      <c r="A606" s="202" t="s">
        <v>3483</v>
      </c>
      <c r="B606" s="202" t="s">
        <v>3483</v>
      </c>
      <c r="C606" s="202" t="s">
        <v>179</v>
      </c>
      <c r="D606" s="203" t="b">
        <v>0</v>
      </c>
      <c r="E606" s="202" t="s">
        <v>86</v>
      </c>
      <c r="F606" s="202" t="s">
        <v>3860</v>
      </c>
      <c r="G606" s="202" t="s">
        <v>3549</v>
      </c>
      <c r="H606" s="202" t="s">
        <v>179</v>
      </c>
      <c r="I606" s="202" t="s">
        <v>179</v>
      </c>
      <c r="J606" s="202" t="s">
        <v>2511</v>
      </c>
      <c r="K606" s="202" t="s">
        <v>4024</v>
      </c>
      <c r="L606" s="202" t="s">
        <v>257</v>
      </c>
      <c r="M606" s="202" t="s">
        <v>3550</v>
      </c>
      <c r="N606" s="202" t="s">
        <v>179</v>
      </c>
      <c r="O606" s="202" t="s">
        <v>56</v>
      </c>
      <c r="P606" s="217">
        <v>3</v>
      </c>
      <c r="Q606" s="202" t="s">
        <v>179</v>
      </c>
      <c r="R606" s="202" t="s">
        <v>179</v>
      </c>
      <c r="S606" s="203" t="b">
        <v>0</v>
      </c>
      <c r="T606" s="217">
        <v>82000</v>
      </c>
      <c r="V606" s="193">
        <v>43796</v>
      </c>
      <c r="W606" s="202" t="s">
        <v>30</v>
      </c>
      <c r="X606" s="204">
        <v>44075</v>
      </c>
      <c r="Y606" s="204">
        <v>44166</v>
      </c>
      <c r="Z606" s="202" t="s">
        <v>179</v>
      </c>
      <c r="AC606" s="202" t="s">
        <v>179</v>
      </c>
      <c r="AE606" s="202" t="s">
        <v>179</v>
      </c>
      <c r="AF606" s="202" t="s">
        <v>179</v>
      </c>
      <c r="AG606" s="202" t="s">
        <v>179</v>
      </c>
      <c r="AH606" s="201"/>
      <c r="AI606" s="202" t="s">
        <v>179</v>
      </c>
      <c r="AJ606" s="115" t="str">
        <f t="shared" si="9"/>
        <v>PD&amp;C</v>
      </c>
      <c r="AK606" s="115" t="b">
        <f>ISNUMBER(SEARCH("IRT",Table1[[#This Row],[Current_Status]]))</f>
        <v>0</v>
      </c>
      <c r="AL606" s="116">
        <f>YEAR(Table1[[#This Row],[Project_Initiated]])</f>
        <v>2019</v>
      </c>
      <c r="AM606" s="205">
        <v>44181</v>
      </c>
      <c r="AN606" s="53" t="str">
        <f>IF(AND(Table1[[#This Row],[Completed Date]]&gt;="07/01/2020"+0,Table1[[#This Row],[Completed Date]]&lt;="6/30/2021"+0),"FY 20-21",IF(AND(Table1[[#This Row],[Completed Date]]&gt;="07/01/2019"+0,Table1[[#This Row],[Completed Date]]&lt;="6/30/2020"+0),"FY 19-20",""))</f>
        <v/>
      </c>
      <c r="AO606" s="116" t="str">
        <f>IFERROR(FIND("R",Table1[[#This Row],[FS_Priority]]),"")</f>
        <v/>
      </c>
    </row>
    <row r="607" spans="1:41" x14ac:dyDescent="0.25">
      <c r="A607" s="202" t="s">
        <v>96</v>
      </c>
      <c r="B607" s="202" t="s">
        <v>96</v>
      </c>
      <c r="C607" s="202" t="s">
        <v>179</v>
      </c>
      <c r="D607" s="203" t="b">
        <v>0</v>
      </c>
      <c r="E607" s="202" t="s">
        <v>155</v>
      </c>
      <c r="F607" s="202" t="s">
        <v>4136</v>
      </c>
      <c r="G607" s="202" t="s">
        <v>4137</v>
      </c>
      <c r="H607" s="202" t="s">
        <v>179</v>
      </c>
      <c r="I607" s="202" t="s">
        <v>179</v>
      </c>
      <c r="J607" s="202" t="s">
        <v>2511</v>
      </c>
      <c r="K607" s="202" t="s">
        <v>29</v>
      </c>
      <c r="L607" s="202" t="s">
        <v>331</v>
      </c>
      <c r="M607" s="202" t="s">
        <v>2966</v>
      </c>
      <c r="N607" s="202" t="s">
        <v>179</v>
      </c>
      <c r="O607" s="202" t="s">
        <v>2856</v>
      </c>
      <c r="P607" s="219">
        <v>12</v>
      </c>
      <c r="Q607" s="202" t="s">
        <v>179</v>
      </c>
      <c r="R607" s="202" t="s">
        <v>179</v>
      </c>
      <c r="S607" s="203" t="b">
        <v>0</v>
      </c>
      <c r="T607" s="217">
        <v>703750</v>
      </c>
      <c r="V607" s="193">
        <v>42837</v>
      </c>
      <c r="W607" s="202" t="s">
        <v>30</v>
      </c>
      <c r="X607" s="204">
        <v>44013</v>
      </c>
      <c r="Y607" s="204">
        <v>44166</v>
      </c>
      <c r="Z607" s="202" t="s">
        <v>179</v>
      </c>
      <c r="AC607" s="202" t="s">
        <v>179</v>
      </c>
      <c r="AE607" s="202" t="s">
        <v>179</v>
      </c>
      <c r="AF607" s="202" t="s">
        <v>179</v>
      </c>
      <c r="AG607" s="202" t="s">
        <v>179</v>
      </c>
      <c r="AH607" s="201"/>
      <c r="AI607" s="202" t="s">
        <v>179</v>
      </c>
      <c r="AJ607" s="115" t="str">
        <f t="shared" si="9"/>
        <v>PD&amp;C</v>
      </c>
      <c r="AK607" s="115" t="b">
        <f>ISNUMBER(SEARCH("IRT",Table1[[#This Row],[Current_Status]]))</f>
        <v>0</v>
      </c>
      <c r="AL607" s="116">
        <f>YEAR(Table1[[#This Row],[Project_Initiated]])</f>
        <v>2017</v>
      </c>
      <c r="AM607" s="205">
        <v>44181</v>
      </c>
      <c r="AN607" s="53" t="str">
        <f>IF(AND(Table1[[#This Row],[Completed Date]]&gt;="07/01/2020"+0,Table1[[#This Row],[Completed Date]]&lt;="6/30/2021"+0),"FY 20-21",IF(AND(Table1[[#This Row],[Completed Date]]&gt;="07/01/2019"+0,Table1[[#This Row],[Completed Date]]&lt;="6/30/2020"+0),"FY 19-20",""))</f>
        <v/>
      </c>
      <c r="AO607" s="116" t="str">
        <f>IFERROR(FIND("R",Table1[[#This Row],[FS_Priority]]),"")</f>
        <v/>
      </c>
    </row>
    <row r="608" spans="1:41" x14ac:dyDescent="0.25">
      <c r="A608" s="202" t="s">
        <v>2600</v>
      </c>
      <c r="B608" s="202" t="s">
        <v>2600</v>
      </c>
      <c r="C608" s="202" t="s">
        <v>179</v>
      </c>
      <c r="D608" s="203" t="b">
        <v>0</v>
      </c>
      <c r="E608" s="202" t="s">
        <v>3385</v>
      </c>
      <c r="F608" s="202" t="s">
        <v>3861</v>
      </c>
      <c r="G608" s="202" t="s">
        <v>2988</v>
      </c>
      <c r="H608" s="202" t="s">
        <v>386</v>
      </c>
      <c r="I608" s="202" t="s">
        <v>179</v>
      </c>
      <c r="J608" s="202" t="s">
        <v>40</v>
      </c>
      <c r="K608" s="202" t="s">
        <v>2847</v>
      </c>
      <c r="L608" s="202" t="s">
        <v>2477</v>
      </c>
      <c r="M608" s="202" t="s">
        <v>2856</v>
      </c>
      <c r="N608" s="202" t="s">
        <v>179</v>
      </c>
      <c r="O608" s="202" t="s">
        <v>56</v>
      </c>
      <c r="P608" s="219">
        <v>4</v>
      </c>
      <c r="Q608" s="202" t="s">
        <v>179</v>
      </c>
      <c r="R608" s="202" t="s">
        <v>179</v>
      </c>
      <c r="S608" s="203" t="b">
        <v>0</v>
      </c>
      <c r="T608" s="219">
        <v>1312000</v>
      </c>
      <c r="V608" s="193">
        <v>43528</v>
      </c>
      <c r="W608" s="202" t="s">
        <v>41</v>
      </c>
      <c r="X608" s="204">
        <v>44256</v>
      </c>
      <c r="Y608" s="204">
        <v>44378</v>
      </c>
      <c r="Z608" s="202" t="s">
        <v>179</v>
      </c>
      <c r="AC608" s="202" t="s">
        <v>179</v>
      </c>
      <c r="AE608" s="202" t="s">
        <v>179</v>
      </c>
      <c r="AF608" s="202" t="s">
        <v>179</v>
      </c>
      <c r="AG608" s="202" t="s">
        <v>179</v>
      </c>
      <c r="AH608" s="201"/>
      <c r="AI608" s="202" t="s">
        <v>179</v>
      </c>
      <c r="AJ608" s="115" t="str">
        <f t="shared" si="9"/>
        <v>PD&amp;C</v>
      </c>
      <c r="AK608" s="115" t="b">
        <f>ISNUMBER(SEARCH("IRT",Table1[[#This Row],[Current_Status]]))</f>
        <v>0</v>
      </c>
      <c r="AL608" s="116">
        <f>YEAR(Table1[[#This Row],[Project_Initiated]])</f>
        <v>2019</v>
      </c>
      <c r="AM608" s="205">
        <v>44181</v>
      </c>
      <c r="AN608" s="53" t="str">
        <f>IF(AND(Table1[[#This Row],[Completed Date]]&gt;="07/01/2020"+0,Table1[[#This Row],[Completed Date]]&lt;="6/30/2021"+0),"FY 20-21",IF(AND(Table1[[#This Row],[Completed Date]]&gt;="07/01/2019"+0,Table1[[#This Row],[Completed Date]]&lt;="6/30/2020"+0),"FY 19-20",""))</f>
        <v/>
      </c>
      <c r="AO608" s="116" t="str">
        <f>IFERROR(FIND("R",Table1[[#This Row],[FS_Priority]]),"")</f>
        <v/>
      </c>
    </row>
    <row r="609" spans="1:41" x14ac:dyDescent="0.25">
      <c r="A609" s="202" t="s">
        <v>36</v>
      </c>
      <c r="B609" s="202" t="s">
        <v>36</v>
      </c>
      <c r="C609" s="202" t="s">
        <v>179</v>
      </c>
      <c r="D609" s="203" t="b">
        <v>0</v>
      </c>
      <c r="E609" s="202" t="s">
        <v>3385</v>
      </c>
      <c r="F609" s="202" t="s">
        <v>2493</v>
      </c>
      <c r="G609" s="202" t="s">
        <v>2862</v>
      </c>
      <c r="H609" s="202" t="s">
        <v>230</v>
      </c>
      <c r="I609" s="202" t="s">
        <v>179</v>
      </c>
      <c r="J609" s="202" t="s">
        <v>40</v>
      </c>
      <c r="K609" s="202" t="s">
        <v>2847</v>
      </c>
      <c r="L609" s="202" t="s">
        <v>2477</v>
      </c>
      <c r="M609" s="202" t="s">
        <v>2849</v>
      </c>
      <c r="N609" s="202" t="s">
        <v>179</v>
      </c>
      <c r="O609" s="202" t="s">
        <v>2856</v>
      </c>
      <c r="P609" s="219">
        <v>20</v>
      </c>
      <c r="Q609" s="202" t="s">
        <v>179</v>
      </c>
      <c r="R609" s="202" t="s">
        <v>179</v>
      </c>
      <c r="S609" s="203" t="b">
        <v>0</v>
      </c>
      <c r="T609" s="217">
        <v>315000</v>
      </c>
      <c r="V609" s="193">
        <v>43312</v>
      </c>
      <c r="W609" s="202" t="s">
        <v>41</v>
      </c>
      <c r="X609" s="204">
        <v>44287</v>
      </c>
      <c r="Y609" s="204">
        <v>44348</v>
      </c>
      <c r="Z609" s="202" t="s">
        <v>179</v>
      </c>
      <c r="AC609" s="202" t="s">
        <v>179</v>
      </c>
      <c r="AE609" s="202" t="s">
        <v>179</v>
      </c>
      <c r="AF609" s="202" t="s">
        <v>179</v>
      </c>
      <c r="AG609" s="202" t="s">
        <v>179</v>
      </c>
      <c r="AH609" s="201"/>
      <c r="AI609" s="202" t="s">
        <v>179</v>
      </c>
      <c r="AJ609" s="115" t="str">
        <f t="shared" si="9"/>
        <v>PD&amp;C</v>
      </c>
      <c r="AK609" s="115" t="b">
        <f>ISNUMBER(SEARCH("IRT",Table1[[#This Row],[Current_Status]]))</f>
        <v>0</v>
      </c>
      <c r="AL609" s="116">
        <f>YEAR(Table1[[#This Row],[Project_Initiated]])</f>
        <v>2018</v>
      </c>
      <c r="AM609" s="205">
        <v>44181</v>
      </c>
      <c r="AN609" s="53" t="str">
        <f>IF(AND(Table1[[#This Row],[Completed Date]]&gt;="07/01/2020"+0,Table1[[#This Row],[Completed Date]]&lt;="6/30/2021"+0),"FY 20-21",IF(AND(Table1[[#This Row],[Completed Date]]&gt;="07/01/2019"+0,Table1[[#This Row],[Completed Date]]&lt;="6/30/2020"+0),"FY 19-20",""))</f>
        <v/>
      </c>
      <c r="AO609" s="116" t="str">
        <f>IFERROR(FIND("R",Table1[[#This Row],[FS_Priority]]),"")</f>
        <v/>
      </c>
    </row>
    <row r="610" spans="1:41" x14ac:dyDescent="0.25">
      <c r="A610" s="202" t="s">
        <v>4109</v>
      </c>
      <c r="B610" s="202" t="s">
        <v>4109</v>
      </c>
      <c r="C610" s="202" t="s">
        <v>179</v>
      </c>
      <c r="D610" s="203" t="b">
        <v>0</v>
      </c>
      <c r="E610" s="202" t="s">
        <v>3385</v>
      </c>
      <c r="F610" s="202" t="s">
        <v>4110</v>
      </c>
      <c r="G610" s="202" t="s">
        <v>179</v>
      </c>
      <c r="H610" s="202" t="s">
        <v>179</v>
      </c>
      <c r="I610" s="202" t="s">
        <v>179</v>
      </c>
      <c r="J610" s="202" t="s">
        <v>40</v>
      </c>
      <c r="K610" s="202" t="s">
        <v>2847</v>
      </c>
      <c r="L610" s="202" t="s">
        <v>2477</v>
      </c>
      <c r="M610" s="202" t="s">
        <v>179</v>
      </c>
      <c r="N610" s="202" t="s">
        <v>179</v>
      </c>
      <c r="O610" s="202" t="s">
        <v>2856</v>
      </c>
      <c r="P610" s="217">
        <v>99</v>
      </c>
      <c r="Q610" s="202" t="s">
        <v>179</v>
      </c>
      <c r="R610" s="202" t="s">
        <v>179</v>
      </c>
      <c r="S610" s="203" t="b">
        <v>0</v>
      </c>
      <c r="T610" s="217">
        <v>116000</v>
      </c>
      <c r="V610" s="193">
        <v>44089</v>
      </c>
      <c r="W610" s="202" t="s">
        <v>41</v>
      </c>
      <c r="X610" s="204">
        <v>44228</v>
      </c>
      <c r="Y610" s="204">
        <v>44228</v>
      </c>
      <c r="Z610" s="202" t="s">
        <v>179</v>
      </c>
      <c r="AC610" s="202" t="s">
        <v>179</v>
      </c>
      <c r="AE610" s="202" t="s">
        <v>179</v>
      </c>
      <c r="AF610" s="202" t="s">
        <v>179</v>
      </c>
      <c r="AG610" s="202" t="s">
        <v>179</v>
      </c>
      <c r="AH610" s="201"/>
      <c r="AI610" s="202" t="s">
        <v>179</v>
      </c>
      <c r="AJ610" s="115" t="str">
        <f t="shared" si="9"/>
        <v>PD&amp;C</v>
      </c>
      <c r="AK610" s="115" t="b">
        <f>ISNUMBER(SEARCH("IRT",Table1[[#This Row],[Current_Status]]))</f>
        <v>0</v>
      </c>
      <c r="AL610" s="116">
        <f>YEAR(Table1[[#This Row],[Project_Initiated]])</f>
        <v>2020</v>
      </c>
      <c r="AM610" s="205">
        <v>44181</v>
      </c>
      <c r="AN610" s="53" t="str">
        <f>IF(AND(Table1[[#This Row],[Completed Date]]&gt;="07/01/2020"+0,Table1[[#This Row],[Completed Date]]&lt;="6/30/2021"+0),"FY 20-21",IF(AND(Table1[[#This Row],[Completed Date]]&gt;="07/01/2019"+0,Table1[[#This Row],[Completed Date]]&lt;="6/30/2020"+0),"FY 19-20",""))</f>
        <v/>
      </c>
      <c r="AO610" s="116" t="str">
        <f>IFERROR(FIND("R",Table1[[#This Row],[FS_Priority]]),"")</f>
        <v/>
      </c>
    </row>
    <row r="611" spans="1:41" x14ac:dyDescent="0.25">
      <c r="A611" s="202" t="s">
        <v>4106</v>
      </c>
      <c r="B611" s="202" t="s">
        <v>4106</v>
      </c>
      <c r="C611" s="202" t="s">
        <v>179</v>
      </c>
      <c r="D611" s="203" t="b">
        <v>0</v>
      </c>
      <c r="E611" s="202" t="s">
        <v>3385</v>
      </c>
      <c r="F611" s="202" t="s">
        <v>4107</v>
      </c>
      <c r="G611" s="202" t="s">
        <v>4108</v>
      </c>
      <c r="H611" s="202" t="s">
        <v>179</v>
      </c>
      <c r="I611" s="202" t="s">
        <v>179</v>
      </c>
      <c r="J611" s="202" t="s">
        <v>40</v>
      </c>
      <c r="K611" s="202" t="s">
        <v>2847</v>
      </c>
      <c r="L611" s="202" t="s">
        <v>2477</v>
      </c>
      <c r="M611" s="202" t="s">
        <v>3910</v>
      </c>
      <c r="N611" s="202" t="s">
        <v>179</v>
      </c>
      <c r="O611" s="202" t="s">
        <v>229</v>
      </c>
      <c r="P611" s="217">
        <v>99</v>
      </c>
      <c r="Q611" s="202" t="s">
        <v>179</v>
      </c>
      <c r="R611" s="202" t="s">
        <v>179</v>
      </c>
      <c r="S611" s="203" t="b">
        <v>0</v>
      </c>
      <c r="T611" s="217">
        <v>500000</v>
      </c>
      <c r="V611" s="193">
        <v>44096</v>
      </c>
      <c r="W611" s="202" t="s">
        <v>41</v>
      </c>
      <c r="X611" s="204">
        <v>44287</v>
      </c>
      <c r="Y611" s="204">
        <v>44378</v>
      </c>
      <c r="Z611" s="202" t="s">
        <v>179</v>
      </c>
      <c r="AC611" s="202" t="s">
        <v>179</v>
      </c>
      <c r="AD611" s="220"/>
      <c r="AE611" s="202" t="s">
        <v>179</v>
      </c>
      <c r="AF611" s="202" t="s">
        <v>179</v>
      </c>
      <c r="AG611" s="202" t="s">
        <v>179</v>
      </c>
      <c r="AH611" s="201"/>
      <c r="AI611" s="202" t="s">
        <v>179</v>
      </c>
      <c r="AJ611" s="115" t="str">
        <f t="shared" si="9"/>
        <v>PD&amp;C</v>
      </c>
      <c r="AK611" s="115" t="b">
        <f>ISNUMBER(SEARCH("IRT",Table1[[#This Row],[Current_Status]]))</f>
        <v>0</v>
      </c>
      <c r="AL611" s="116">
        <f>YEAR(Table1[[#This Row],[Project_Initiated]])</f>
        <v>2020</v>
      </c>
      <c r="AM611" s="205">
        <v>44181</v>
      </c>
      <c r="AN611" s="53" t="str">
        <f>IF(AND(Table1[[#This Row],[Completed Date]]&gt;="07/01/2020"+0,Table1[[#This Row],[Completed Date]]&lt;="6/30/2021"+0),"FY 20-21",IF(AND(Table1[[#This Row],[Completed Date]]&gt;="07/01/2019"+0,Table1[[#This Row],[Completed Date]]&lt;="6/30/2020"+0),"FY 19-20",""))</f>
        <v/>
      </c>
      <c r="AO611" s="116" t="str">
        <f>IFERROR(FIND("R",Table1[[#This Row],[FS_Priority]]),"")</f>
        <v/>
      </c>
    </row>
    <row r="612" spans="1:41" x14ac:dyDescent="0.25">
      <c r="A612" s="202" t="s">
        <v>2628</v>
      </c>
      <c r="B612" s="202" t="s">
        <v>2628</v>
      </c>
      <c r="C612" s="202" t="s">
        <v>179</v>
      </c>
      <c r="D612" s="203" t="b">
        <v>0</v>
      </c>
      <c r="E612" s="202" t="s">
        <v>3399</v>
      </c>
      <c r="F612" s="202" t="s">
        <v>3547</v>
      </c>
      <c r="G612" s="202" t="s">
        <v>3012</v>
      </c>
      <c r="H612" s="202" t="s">
        <v>383</v>
      </c>
      <c r="I612" s="202" t="s">
        <v>179</v>
      </c>
      <c r="J612" s="202" t="s">
        <v>40</v>
      </c>
      <c r="K612" s="202" t="s">
        <v>3010</v>
      </c>
      <c r="L612" s="202" t="s">
        <v>373</v>
      </c>
      <c r="M612" s="202" t="s">
        <v>3013</v>
      </c>
      <c r="N612" s="202" t="s">
        <v>179</v>
      </c>
      <c r="O612" s="202" t="s">
        <v>2856</v>
      </c>
      <c r="P612" s="219">
        <v>1</v>
      </c>
      <c r="Q612" s="202" t="s">
        <v>179</v>
      </c>
      <c r="R612" s="202" t="s">
        <v>179</v>
      </c>
      <c r="S612" s="203" t="b">
        <v>0</v>
      </c>
      <c r="T612" s="219">
        <v>450000</v>
      </c>
      <c r="V612" s="193">
        <v>43571</v>
      </c>
      <c r="W612" s="202" t="s">
        <v>4057</v>
      </c>
      <c r="X612" s="221">
        <v>44287</v>
      </c>
      <c r="Y612" s="221">
        <v>44317</v>
      </c>
      <c r="Z612" s="202" t="s">
        <v>179</v>
      </c>
      <c r="AC612" s="202" t="s">
        <v>179</v>
      </c>
      <c r="AE612" s="202" t="s">
        <v>179</v>
      </c>
      <c r="AF612" s="202" t="s">
        <v>179</v>
      </c>
      <c r="AG612" s="202" t="s">
        <v>179</v>
      </c>
      <c r="AH612" s="201"/>
      <c r="AI612" s="202" t="s">
        <v>179</v>
      </c>
      <c r="AJ612" s="115" t="str">
        <f t="shared" si="9"/>
        <v>PD&amp;C</v>
      </c>
      <c r="AK612" s="115" t="b">
        <f>ISNUMBER(SEARCH("IRT",Table1[[#This Row],[Current_Status]]))</f>
        <v>0</v>
      </c>
      <c r="AL612" s="116">
        <f>YEAR(Table1[[#This Row],[Project_Initiated]])</f>
        <v>2019</v>
      </c>
      <c r="AM612" s="205">
        <v>44181</v>
      </c>
      <c r="AN612" s="53" t="str">
        <f>IF(AND(Table1[[#This Row],[Completed Date]]&gt;="07/01/2020"+0,Table1[[#This Row],[Completed Date]]&lt;="6/30/2021"+0),"FY 20-21",IF(AND(Table1[[#This Row],[Completed Date]]&gt;="07/01/2019"+0,Table1[[#This Row],[Completed Date]]&lt;="6/30/2020"+0),"FY 19-20",""))</f>
        <v/>
      </c>
      <c r="AO612" s="116" t="str">
        <f>IFERROR(FIND("R",Table1[[#This Row],[FS_Priority]]),"")</f>
        <v/>
      </c>
    </row>
    <row r="613" spans="1:41" x14ac:dyDescent="0.25">
      <c r="A613" s="202" t="s">
        <v>122</v>
      </c>
      <c r="B613" s="202" t="s">
        <v>122</v>
      </c>
      <c r="C613" s="202" t="s">
        <v>179</v>
      </c>
      <c r="D613" s="203" t="b">
        <v>0</v>
      </c>
      <c r="E613" s="202" t="s">
        <v>3399</v>
      </c>
      <c r="F613" s="202" t="s">
        <v>3440</v>
      </c>
      <c r="G613" s="202" t="s">
        <v>3018</v>
      </c>
      <c r="H613" s="202" t="s">
        <v>228</v>
      </c>
      <c r="I613" s="202" t="s">
        <v>179</v>
      </c>
      <c r="J613" s="202" t="s">
        <v>40</v>
      </c>
      <c r="K613" s="202" t="s">
        <v>3010</v>
      </c>
      <c r="L613" s="202" t="s">
        <v>373</v>
      </c>
      <c r="M613" s="202" t="s">
        <v>3019</v>
      </c>
      <c r="N613" s="202" t="s">
        <v>179</v>
      </c>
      <c r="O613" s="202" t="s">
        <v>56</v>
      </c>
      <c r="P613" s="219">
        <v>3</v>
      </c>
      <c r="Q613" s="202" t="s">
        <v>179</v>
      </c>
      <c r="R613" s="202" t="s">
        <v>179</v>
      </c>
      <c r="S613" s="203" t="b">
        <v>0</v>
      </c>
      <c r="T613" s="219">
        <v>200000</v>
      </c>
      <c r="V613" s="193">
        <v>43332</v>
      </c>
      <c r="W613" s="202" t="s">
        <v>41</v>
      </c>
      <c r="X613"/>
      <c r="Z613" s="202" t="s">
        <v>179</v>
      </c>
      <c r="AC613" s="202" t="s">
        <v>179</v>
      </c>
      <c r="AE613" s="202" t="s">
        <v>179</v>
      </c>
      <c r="AF613" s="202" t="s">
        <v>179</v>
      </c>
      <c r="AG613" s="202" t="s">
        <v>179</v>
      </c>
      <c r="AH613" s="201"/>
      <c r="AI613" s="202" t="s">
        <v>179</v>
      </c>
      <c r="AJ613" s="115" t="str">
        <f t="shared" si="9"/>
        <v>PD&amp;C</v>
      </c>
      <c r="AK613" s="115" t="b">
        <f>ISNUMBER(SEARCH("IRT",Table1[[#This Row],[Current_Status]]))</f>
        <v>0</v>
      </c>
      <c r="AL613" s="116">
        <f>YEAR(Table1[[#This Row],[Project_Initiated]])</f>
        <v>2018</v>
      </c>
      <c r="AM613" s="205">
        <v>44181</v>
      </c>
      <c r="AN613" s="53" t="str">
        <f>IF(AND(Table1[[#This Row],[Completed Date]]&gt;="07/01/2020"+0,Table1[[#This Row],[Completed Date]]&lt;="6/30/2021"+0),"FY 20-21",IF(AND(Table1[[#This Row],[Completed Date]]&gt;="07/01/2019"+0,Table1[[#This Row],[Completed Date]]&lt;="6/30/2020"+0),"FY 19-20",""))</f>
        <v/>
      </c>
      <c r="AO613" s="116" t="str">
        <f>IFERROR(FIND("R",Table1[[#This Row],[FS_Priority]]),"")</f>
        <v/>
      </c>
    </row>
    <row r="614" spans="1:41" x14ac:dyDescent="0.25">
      <c r="A614" s="202" t="s">
        <v>34</v>
      </c>
      <c r="B614" s="202" t="s">
        <v>34</v>
      </c>
      <c r="C614" s="202" t="s">
        <v>179</v>
      </c>
      <c r="D614" s="203" t="b">
        <v>0</v>
      </c>
      <c r="E614" s="202" t="s">
        <v>3385</v>
      </c>
      <c r="F614" s="202" t="s">
        <v>35</v>
      </c>
      <c r="G614" s="202" t="s">
        <v>2861</v>
      </c>
      <c r="H614" s="202" t="s">
        <v>236</v>
      </c>
      <c r="I614" s="202" t="s">
        <v>179</v>
      </c>
      <c r="J614" s="202" t="s">
        <v>4033</v>
      </c>
      <c r="K614" s="202" t="s">
        <v>2847</v>
      </c>
      <c r="L614" s="202" t="s">
        <v>2477</v>
      </c>
      <c r="M614" s="202" t="s">
        <v>2849</v>
      </c>
      <c r="N614" s="202" t="s">
        <v>179</v>
      </c>
      <c r="O614" s="202" t="s">
        <v>2856</v>
      </c>
      <c r="P614" s="203">
        <v>18</v>
      </c>
      <c r="Q614" s="202" t="s">
        <v>179</v>
      </c>
      <c r="R614" s="202" t="s">
        <v>179</v>
      </c>
      <c r="S614" s="203" t="b">
        <v>0</v>
      </c>
      <c r="T614" s="203">
        <v>235000</v>
      </c>
      <c r="V614" s="193">
        <v>43312</v>
      </c>
      <c r="W614" s="202" t="s">
        <v>41</v>
      </c>
      <c r="X614" s="193">
        <v>44197</v>
      </c>
      <c r="Y614" s="193">
        <v>44287</v>
      </c>
      <c r="Z614" s="202" t="s">
        <v>179</v>
      </c>
      <c r="AC614" s="202" t="s">
        <v>179</v>
      </c>
      <c r="AE614" s="202" t="s">
        <v>179</v>
      </c>
      <c r="AF614" s="202" t="s">
        <v>179</v>
      </c>
      <c r="AG614" s="202" t="s">
        <v>179</v>
      </c>
      <c r="AH614"/>
      <c r="AI614" s="202" t="s">
        <v>179</v>
      </c>
      <c r="AJ614" s="115" t="str">
        <f t="shared" si="9"/>
        <v>PD&amp;C</v>
      </c>
      <c r="AK614" s="115" t="b">
        <f>ISNUMBER(SEARCH("IRT",Table1[[#This Row],[Current_Status]]))</f>
        <v>0</v>
      </c>
      <c r="AL614" s="116">
        <f>YEAR(Table1[[#This Row],[Project_Initiated]])</f>
        <v>2018</v>
      </c>
      <c r="AM614" s="205">
        <v>44181</v>
      </c>
      <c r="AN614" s="53" t="str">
        <f>IF(AND(Table1[[#This Row],[Completed Date]]&gt;="07/01/2020"+0,Table1[[#This Row],[Completed Date]]&lt;="6/30/2021"+0),"FY 20-21",IF(AND(Table1[[#This Row],[Completed Date]]&gt;="07/01/2019"+0,Table1[[#This Row],[Completed Date]]&lt;="6/30/2020"+0),"FY 19-20",""))</f>
        <v/>
      </c>
      <c r="AO614" s="116" t="str">
        <f>IFERROR(FIND("R",Table1[[#This Row],[FS_Priority]]),"")</f>
        <v/>
      </c>
    </row>
    <row r="615" spans="1:41" x14ac:dyDescent="0.25">
      <c r="A615" s="202" t="s">
        <v>3919</v>
      </c>
      <c r="B615" s="202" t="s">
        <v>179</v>
      </c>
      <c r="C615" s="202" t="s">
        <v>3919</v>
      </c>
      <c r="D615" s="203" t="b">
        <v>0</v>
      </c>
      <c r="E615" s="202" t="s">
        <v>92</v>
      </c>
      <c r="F615" s="202" t="s">
        <v>3920</v>
      </c>
      <c r="G615" s="202" t="s">
        <v>179</v>
      </c>
      <c r="H615" s="202" t="s">
        <v>408</v>
      </c>
      <c r="I615" s="202" t="s">
        <v>3921</v>
      </c>
      <c r="J615" s="202" t="s">
        <v>2494</v>
      </c>
      <c r="K615" s="202" t="s">
        <v>2925</v>
      </c>
      <c r="L615" s="202" t="s">
        <v>2477</v>
      </c>
      <c r="M615" s="202" t="s">
        <v>2885</v>
      </c>
      <c r="N615" s="202" t="s">
        <v>3922</v>
      </c>
      <c r="O615" s="202" t="s">
        <v>3899</v>
      </c>
      <c r="P615" s="201"/>
      <c r="Q615" s="202" t="s">
        <v>187</v>
      </c>
      <c r="R615" s="202" t="s">
        <v>179</v>
      </c>
      <c r="S615" s="203" t="b">
        <v>0</v>
      </c>
      <c r="T615" s="201"/>
      <c r="V615" s="193">
        <v>43879</v>
      </c>
      <c r="W615" s="202" t="s">
        <v>179</v>
      </c>
      <c r="X615" s="201"/>
      <c r="Y615" s="201"/>
      <c r="Z615" s="202" t="s">
        <v>179</v>
      </c>
      <c r="AC615" s="202" t="s">
        <v>4037</v>
      </c>
      <c r="AE615" s="202" t="s">
        <v>3899</v>
      </c>
      <c r="AF615" s="202" t="s">
        <v>179</v>
      </c>
      <c r="AG615" s="202" t="s">
        <v>179</v>
      </c>
      <c r="AH615" s="220"/>
      <c r="AI615" s="202" t="s">
        <v>3444</v>
      </c>
      <c r="AJ615" s="115" t="str">
        <f t="shared" si="9"/>
        <v>FS</v>
      </c>
      <c r="AK615" s="115" t="b">
        <f>ISNUMBER(SEARCH("IRT",Table1[[#This Row],[Current_Status]]))</f>
        <v>0</v>
      </c>
      <c r="AL615" s="116">
        <f>YEAR(Table1[[#This Row],[Project_Initiated]])</f>
        <v>2020</v>
      </c>
      <c r="AM615" s="205">
        <v>44181</v>
      </c>
      <c r="AN615" s="53" t="str">
        <f>IF(AND(Table1[[#This Row],[Completed Date]]&gt;="07/01/2020"+0,Table1[[#This Row],[Completed Date]]&lt;="6/30/2021"+0),"FY 20-21",IF(AND(Table1[[#This Row],[Completed Date]]&gt;="07/01/2019"+0,Table1[[#This Row],[Completed Date]]&lt;="6/30/2020"+0),"FY 19-20",""))</f>
        <v/>
      </c>
      <c r="AO615" s="116" t="str">
        <f>IFERROR(FIND("R",Table1[[#This Row],[FS_Priority]]),"")</f>
        <v/>
      </c>
    </row>
    <row r="616" spans="1:41" x14ac:dyDescent="0.25">
      <c r="A616" s="202" t="s">
        <v>3945</v>
      </c>
      <c r="B616" s="202" t="s">
        <v>179</v>
      </c>
      <c r="C616" s="202" t="s">
        <v>3945</v>
      </c>
      <c r="D616" s="203" t="b">
        <v>0</v>
      </c>
      <c r="E616" s="202" t="s">
        <v>92</v>
      </c>
      <c r="F616" s="202" t="s">
        <v>3946</v>
      </c>
      <c r="G616" s="202" t="s">
        <v>179</v>
      </c>
      <c r="H616" s="202" t="s">
        <v>408</v>
      </c>
      <c r="I616" s="202" t="s">
        <v>2881</v>
      </c>
      <c r="J616" s="202" t="s">
        <v>2494</v>
      </c>
      <c r="K616" s="202" t="s">
        <v>2925</v>
      </c>
      <c r="L616" s="202" t="s">
        <v>2477</v>
      </c>
      <c r="M616" s="202" t="s">
        <v>2885</v>
      </c>
      <c r="N616" s="202" t="s">
        <v>3922</v>
      </c>
      <c r="O616" s="202" t="s">
        <v>3899</v>
      </c>
      <c r="P616" s="201"/>
      <c r="Q616" s="202" t="s">
        <v>93</v>
      </c>
      <c r="R616" s="202" t="s">
        <v>179</v>
      </c>
      <c r="S616" s="203" t="b">
        <v>0</v>
      </c>
      <c r="V616" s="193">
        <v>43880</v>
      </c>
      <c r="W616" s="202" t="s">
        <v>179</v>
      </c>
      <c r="X616"/>
      <c r="Z616" s="202" t="s">
        <v>179</v>
      </c>
      <c r="AC616" s="202" t="s">
        <v>4037</v>
      </c>
      <c r="AE616" s="202" t="s">
        <v>3899</v>
      </c>
      <c r="AF616" s="202" t="s">
        <v>179</v>
      </c>
      <c r="AG616" s="202" t="s">
        <v>179</v>
      </c>
      <c r="AH616"/>
      <c r="AI616" s="202" t="s">
        <v>3444</v>
      </c>
      <c r="AJ616" s="115" t="str">
        <f t="shared" si="9"/>
        <v>FS</v>
      </c>
      <c r="AK616" s="115" t="b">
        <f>ISNUMBER(SEARCH("IRT",Table1[[#This Row],[Current_Status]]))</f>
        <v>0</v>
      </c>
      <c r="AL616" s="116">
        <f>YEAR(Table1[[#This Row],[Project_Initiated]])</f>
        <v>2020</v>
      </c>
      <c r="AM616" s="205">
        <v>44181</v>
      </c>
      <c r="AN616" s="53" t="str">
        <f>IF(AND(Table1[[#This Row],[Completed Date]]&gt;="07/01/2020"+0,Table1[[#This Row],[Completed Date]]&lt;="6/30/2021"+0),"FY 20-21",IF(AND(Table1[[#This Row],[Completed Date]]&gt;="07/01/2019"+0,Table1[[#This Row],[Completed Date]]&lt;="6/30/2020"+0),"FY 19-20",""))</f>
        <v/>
      </c>
      <c r="AO616" s="116" t="str">
        <f>IFERROR(FIND("R",Table1[[#This Row],[FS_Priority]]),"")</f>
        <v/>
      </c>
    </row>
    <row r="617" spans="1:41" x14ac:dyDescent="0.25">
      <c r="A617" s="202" t="s">
        <v>3947</v>
      </c>
      <c r="B617" s="202" t="s">
        <v>179</v>
      </c>
      <c r="C617" s="202" t="s">
        <v>3947</v>
      </c>
      <c r="D617" s="203" t="b">
        <v>0</v>
      </c>
      <c r="E617" s="202" t="s">
        <v>2489</v>
      </c>
      <c r="F617" s="202" t="s">
        <v>3948</v>
      </c>
      <c r="G617" s="202" t="s">
        <v>179</v>
      </c>
      <c r="H617" s="202" t="s">
        <v>383</v>
      </c>
      <c r="I617" s="202" t="s">
        <v>3949</v>
      </c>
      <c r="J617" s="202" t="s">
        <v>2494</v>
      </c>
      <c r="K617" s="202" t="s">
        <v>2964</v>
      </c>
      <c r="L617" s="202" t="s">
        <v>2477</v>
      </c>
      <c r="M617" s="202" t="s">
        <v>3950</v>
      </c>
      <c r="N617" s="202" t="s">
        <v>3951</v>
      </c>
      <c r="O617" s="202" t="s">
        <v>3899</v>
      </c>
      <c r="P617" s="201"/>
      <c r="Q617" s="202" t="s">
        <v>184</v>
      </c>
      <c r="R617" s="202" t="s">
        <v>179</v>
      </c>
      <c r="S617" s="203" t="b">
        <v>0</v>
      </c>
      <c r="V617" s="193">
        <v>43852</v>
      </c>
      <c r="W617" s="202" t="s">
        <v>179</v>
      </c>
      <c r="X617" s="201"/>
      <c r="Y617" s="201"/>
      <c r="Z617" s="202" t="s">
        <v>179</v>
      </c>
      <c r="AC617" s="202" t="s">
        <v>4037</v>
      </c>
      <c r="AE617" s="202" t="s">
        <v>3899</v>
      </c>
      <c r="AF617" s="202" t="s">
        <v>179</v>
      </c>
      <c r="AG617" s="202" t="s">
        <v>179</v>
      </c>
      <c r="AH617" s="220"/>
      <c r="AI617" s="202" t="s">
        <v>3444</v>
      </c>
      <c r="AJ617" s="115" t="str">
        <f t="shared" si="9"/>
        <v>FS</v>
      </c>
      <c r="AK617" s="115" t="b">
        <f>ISNUMBER(SEARCH("IRT",Table1[[#This Row],[Current_Status]]))</f>
        <v>0</v>
      </c>
      <c r="AL617" s="116">
        <f>YEAR(Table1[[#This Row],[Project_Initiated]])</f>
        <v>2020</v>
      </c>
      <c r="AM617" s="205">
        <v>44181</v>
      </c>
      <c r="AN617" s="53" t="str">
        <f>IF(AND(Table1[[#This Row],[Completed Date]]&gt;="07/01/2020"+0,Table1[[#This Row],[Completed Date]]&lt;="6/30/2021"+0),"FY 20-21",IF(AND(Table1[[#This Row],[Completed Date]]&gt;="07/01/2019"+0,Table1[[#This Row],[Completed Date]]&lt;="6/30/2020"+0),"FY 19-20",""))</f>
        <v/>
      </c>
      <c r="AO617" s="116" t="str">
        <f>IFERROR(FIND("R",Table1[[#This Row],[FS_Priority]]),"")</f>
        <v/>
      </c>
    </row>
    <row r="618" spans="1:41" x14ac:dyDescent="0.25">
      <c r="A618" s="202" t="s">
        <v>3952</v>
      </c>
      <c r="B618" s="202" t="s">
        <v>179</v>
      </c>
      <c r="C618" s="202" t="s">
        <v>3952</v>
      </c>
      <c r="D618" s="203" t="b">
        <v>0</v>
      </c>
      <c r="E618" s="202" t="s">
        <v>3385</v>
      </c>
      <c r="F618" s="202" t="s">
        <v>3953</v>
      </c>
      <c r="G618" s="202" t="s">
        <v>179</v>
      </c>
      <c r="H618" s="202" t="s">
        <v>233</v>
      </c>
      <c r="I618" s="202" t="s">
        <v>2850</v>
      </c>
      <c r="J618" s="202" t="s">
        <v>2494</v>
      </c>
      <c r="K618" s="202" t="s">
        <v>2847</v>
      </c>
      <c r="L618" s="202" t="s">
        <v>2477</v>
      </c>
      <c r="M618" s="202" t="s">
        <v>3954</v>
      </c>
      <c r="N618" s="202" t="s">
        <v>3955</v>
      </c>
      <c r="O618" s="202" t="s">
        <v>3899</v>
      </c>
      <c r="P618" s="201"/>
      <c r="Q618" s="202" t="s">
        <v>184</v>
      </c>
      <c r="R618" s="202" t="s">
        <v>179</v>
      </c>
      <c r="S618" s="203" t="b">
        <v>0</v>
      </c>
      <c r="V618" s="193">
        <v>43803</v>
      </c>
      <c r="W618" s="202" t="s">
        <v>179</v>
      </c>
      <c r="X618"/>
      <c r="Z618" s="202" t="s">
        <v>179</v>
      </c>
      <c r="AC618" s="202" t="s">
        <v>4037</v>
      </c>
      <c r="AD618" s="220"/>
      <c r="AE618" s="202" t="s">
        <v>3899</v>
      </c>
      <c r="AF618" s="202" t="s">
        <v>179</v>
      </c>
      <c r="AG618" s="202" t="s">
        <v>179</v>
      </c>
      <c r="AH618" s="220"/>
      <c r="AI618" s="202" t="s">
        <v>3444</v>
      </c>
      <c r="AJ618" s="115" t="str">
        <f t="shared" si="9"/>
        <v>FS</v>
      </c>
      <c r="AK618" s="115" t="b">
        <f>ISNUMBER(SEARCH("IRT",Table1[[#This Row],[Current_Status]]))</f>
        <v>0</v>
      </c>
      <c r="AL618" s="116">
        <f>YEAR(Table1[[#This Row],[Project_Initiated]])</f>
        <v>2019</v>
      </c>
      <c r="AM618" s="205">
        <v>44181</v>
      </c>
      <c r="AN618" s="53" t="str">
        <f>IF(AND(Table1[[#This Row],[Completed Date]]&gt;="07/01/2020"+0,Table1[[#This Row],[Completed Date]]&lt;="6/30/2021"+0),"FY 20-21",IF(AND(Table1[[#This Row],[Completed Date]]&gt;="07/01/2019"+0,Table1[[#This Row],[Completed Date]]&lt;="6/30/2020"+0),"FY 19-20",""))</f>
        <v/>
      </c>
      <c r="AO618" s="116" t="str">
        <f>IFERROR(FIND("R",Table1[[#This Row],[FS_Priority]]),"")</f>
        <v/>
      </c>
    </row>
    <row r="619" spans="1:41" x14ac:dyDescent="0.25">
      <c r="A619" s="202" t="s">
        <v>3963</v>
      </c>
      <c r="B619" s="202" t="s">
        <v>179</v>
      </c>
      <c r="C619" s="202" t="s">
        <v>3963</v>
      </c>
      <c r="D619" s="203" t="b">
        <v>0</v>
      </c>
      <c r="E619" s="202" t="s">
        <v>118</v>
      </c>
      <c r="F619" s="202" t="s">
        <v>3964</v>
      </c>
      <c r="G619" s="202" t="s">
        <v>179</v>
      </c>
      <c r="H619" s="202" t="s">
        <v>392</v>
      </c>
      <c r="I619" s="202" t="s">
        <v>2957</v>
      </c>
      <c r="J619" s="202" t="s">
        <v>2494</v>
      </c>
      <c r="K619" s="202" t="s">
        <v>3406</v>
      </c>
      <c r="L619" s="202" t="s">
        <v>370</v>
      </c>
      <c r="M619" s="202" t="s">
        <v>3002</v>
      </c>
      <c r="N619" s="202" t="s">
        <v>179</v>
      </c>
      <c r="O619" s="202" t="s">
        <v>3899</v>
      </c>
      <c r="P619" s="201"/>
      <c r="Q619" s="202" t="s">
        <v>184</v>
      </c>
      <c r="R619" s="202" t="s">
        <v>179</v>
      </c>
      <c r="S619" s="203" t="b">
        <v>0</v>
      </c>
      <c r="T619" s="201"/>
      <c r="V619" s="193">
        <v>43868</v>
      </c>
      <c r="W619" s="202" t="s">
        <v>179</v>
      </c>
      <c r="X619" s="201"/>
      <c r="Y619" s="201"/>
      <c r="Z619" s="202" t="s">
        <v>179</v>
      </c>
      <c r="AC619" s="202" t="s">
        <v>4037</v>
      </c>
      <c r="AE619" s="202" t="s">
        <v>3899</v>
      </c>
      <c r="AF619" s="202" t="s">
        <v>179</v>
      </c>
      <c r="AG619" s="202" t="s">
        <v>179</v>
      </c>
      <c r="AH619"/>
      <c r="AI619" s="202" t="s">
        <v>3444</v>
      </c>
      <c r="AJ619" s="115" t="str">
        <f t="shared" si="9"/>
        <v>FS</v>
      </c>
      <c r="AK619" s="115" t="b">
        <f>ISNUMBER(SEARCH("IRT",Table1[[#This Row],[Current_Status]]))</f>
        <v>0</v>
      </c>
      <c r="AL619" s="116">
        <f>YEAR(Table1[[#This Row],[Project_Initiated]])</f>
        <v>2020</v>
      </c>
      <c r="AM619" s="205">
        <v>44181</v>
      </c>
      <c r="AN619" s="53" t="str">
        <f>IF(AND(Table1[[#This Row],[Completed Date]]&gt;="07/01/2020"+0,Table1[[#This Row],[Completed Date]]&lt;="6/30/2021"+0),"FY 20-21",IF(AND(Table1[[#This Row],[Completed Date]]&gt;="07/01/2019"+0,Table1[[#This Row],[Completed Date]]&lt;="6/30/2020"+0),"FY 19-20",""))</f>
        <v/>
      </c>
      <c r="AO619" s="116" t="str">
        <f>IFERROR(FIND("R",Table1[[#This Row],[FS_Priority]]),"")</f>
        <v/>
      </c>
    </row>
    <row r="620" spans="1:41" x14ac:dyDescent="0.25">
      <c r="A620" s="202" t="s">
        <v>63</v>
      </c>
      <c r="B620" s="202" t="s">
        <v>63</v>
      </c>
      <c r="C620" s="202" t="s">
        <v>179</v>
      </c>
      <c r="D620" s="203" t="b">
        <v>0</v>
      </c>
      <c r="E620" s="202" t="s">
        <v>3371</v>
      </c>
      <c r="F620" s="202" t="s">
        <v>64</v>
      </c>
      <c r="G620" s="202" t="s">
        <v>4072</v>
      </c>
      <c r="H620" s="202" t="s">
        <v>179</v>
      </c>
      <c r="I620" s="202" t="s">
        <v>179</v>
      </c>
      <c r="J620" s="202" t="s">
        <v>2855</v>
      </c>
      <c r="K620" s="202" t="s">
        <v>48</v>
      </c>
      <c r="L620" s="202" t="s">
        <v>28</v>
      </c>
      <c r="M620" s="202" t="s">
        <v>65</v>
      </c>
      <c r="N620" s="202" t="s">
        <v>179</v>
      </c>
      <c r="O620" s="202" t="s">
        <v>97</v>
      </c>
      <c r="P620" s="203">
        <v>4</v>
      </c>
      <c r="Q620" s="202" t="s">
        <v>179</v>
      </c>
      <c r="R620" s="202" t="s">
        <v>179</v>
      </c>
      <c r="S620" s="203" t="b">
        <v>0</v>
      </c>
      <c r="T620" s="219">
        <v>10000000</v>
      </c>
      <c r="V620" s="193">
        <v>42725</v>
      </c>
      <c r="W620" s="202" t="s">
        <v>4315</v>
      </c>
      <c r="X620" s="193">
        <v>44228</v>
      </c>
      <c r="Y620" s="193">
        <v>44317</v>
      </c>
      <c r="Z620" s="202" t="s">
        <v>179</v>
      </c>
      <c r="AC620" s="202" t="s">
        <v>179</v>
      </c>
      <c r="AE620" s="202" t="s">
        <v>179</v>
      </c>
      <c r="AF620" s="202" t="s">
        <v>179</v>
      </c>
      <c r="AG620" s="202" t="s">
        <v>179</v>
      </c>
      <c r="AH620"/>
      <c r="AI620" s="202" t="s">
        <v>179</v>
      </c>
      <c r="AJ620" s="115" t="str">
        <f t="shared" si="9"/>
        <v>PD&amp;C</v>
      </c>
      <c r="AK620" s="115" t="b">
        <f>ISNUMBER(SEARCH("IRT",Table1[[#This Row],[Current_Status]]))</f>
        <v>0</v>
      </c>
      <c r="AL620" s="116">
        <f>YEAR(Table1[[#This Row],[Project_Initiated]])</f>
        <v>2016</v>
      </c>
      <c r="AM620" s="205">
        <v>44181</v>
      </c>
      <c r="AN620" s="53" t="str">
        <f>IF(AND(Table1[[#This Row],[Completed Date]]&gt;="07/01/2020"+0,Table1[[#This Row],[Completed Date]]&lt;="6/30/2021"+0),"FY 20-21",IF(AND(Table1[[#This Row],[Completed Date]]&gt;="07/01/2019"+0,Table1[[#This Row],[Completed Date]]&lt;="6/30/2020"+0),"FY 19-20",""))</f>
        <v/>
      </c>
      <c r="AO620" s="116" t="str">
        <f>IFERROR(FIND("R",Table1[[#This Row],[FS_Priority]]),"")</f>
        <v/>
      </c>
    </row>
    <row r="621" spans="1:41" x14ac:dyDescent="0.25">
      <c r="A621" s="202" t="s">
        <v>3105</v>
      </c>
      <c r="B621" s="202" t="s">
        <v>3105</v>
      </c>
      <c r="C621" s="202" t="s">
        <v>179</v>
      </c>
      <c r="D621" s="203" t="b">
        <v>0</v>
      </c>
      <c r="E621" s="202" t="s">
        <v>3371</v>
      </c>
      <c r="F621" s="202" t="s">
        <v>4001</v>
      </c>
      <c r="G621" s="202" t="s">
        <v>80</v>
      </c>
      <c r="H621" s="202" t="s">
        <v>179</v>
      </c>
      <c r="I621" s="202" t="s">
        <v>179</v>
      </c>
      <c r="J621" s="202" t="s">
        <v>2855</v>
      </c>
      <c r="K621" s="202" t="s">
        <v>48</v>
      </c>
      <c r="L621" s="202" t="s">
        <v>28</v>
      </c>
      <c r="M621" s="202" t="s">
        <v>52</v>
      </c>
      <c r="N621" s="202" t="s">
        <v>179</v>
      </c>
      <c r="O621" s="202" t="s">
        <v>56</v>
      </c>
      <c r="P621" s="203">
        <v>13</v>
      </c>
      <c r="Q621" s="202" t="s">
        <v>179</v>
      </c>
      <c r="R621" s="202" t="s">
        <v>179</v>
      </c>
      <c r="S621" s="203" t="b">
        <v>0</v>
      </c>
      <c r="T621" s="201"/>
      <c r="V621" s="193">
        <v>42340</v>
      </c>
      <c r="W621" s="202" t="s">
        <v>27</v>
      </c>
      <c r="X621" s="204">
        <v>44197</v>
      </c>
      <c r="Y621" s="204">
        <v>44256</v>
      </c>
      <c r="Z621" s="202" t="s">
        <v>179</v>
      </c>
      <c r="AC621" s="202" t="s">
        <v>179</v>
      </c>
      <c r="AE621" s="202" t="s">
        <v>179</v>
      </c>
      <c r="AF621" s="202" t="s">
        <v>179</v>
      </c>
      <c r="AG621" s="202" t="s">
        <v>179</v>
      </c>
      <c r="AH621"/>
      <c r="AI621" s="202" t="s">
        <v>179</v>
      </c>
      <c r="AJ621" s="115" t="str">
        <f t="shared" si="9"/>
        <v>PD&amp;C</v>
      </c>
      <c r="AK621" s="115" t="b">
        <f>ISNUMBER(SEARCH("IRT",Table1[[#This Row],[Current_Status]]))</f>
        <v>0</v>
      </c>
      <c r="AL621" s="116">
        <f>YEAR(Table1[[#This Row],[Project_Initiated]])</f>
        <v>2015</v>
      </c>
      <c r="AM621" s="205">
        <v>44181</v>
      </c>
      <c r="AN621" s="53" t="str">
        <f>IF(AND(Table1[[#This Row],[Completed Date]]&gt;="07/01/2020"+0,Table1[[#This Row],[Completed Date]]&lt;="6/30/2021"+0),"FY 20-21",IF(AND(Table1[[#This Row],[Completed Date]]&gt;="07/01/2019"+0,Table1[[#This Row],[Completed Date]]&lt;="6/30/2020"+0),"FY 19-20",""))</f>
        <v/>
      </c>
      <c r="AO621" s="116" t="str">
        <f>IFERROR(FIND("R",Table1[[#This Row],[FS_Priority]]),"")</f>
        <v/>
      </c>
    </row>
    <row r="622" spans="1:41" x14ac:dyDescent="0.25">
      <c r="A622" s="202" t="s">
        <v>94</v>
      </c>
      <c r="B622" s="202" t="s">
        <v>94</v>
      </c>
      <c r="C622" s="202" t="s">
        <v>179</v>
      </c>
      <c r="D622" s="203" t="b">
        <v>0</v>
      </c>
      <c r="E622" s="202" t="s">
        <v>92</v>
      </c>
      <c r="F622" s="202" t="s">
        <v>95</v>
      </c>
      <c r="G622" s="202" t="s">
        <v>4084</v>
      </c>
      <c r="H622" s="202" t="s">
        <v>179</v>
      </c>
      <c r="I622" s="202" t="s">
        <v>179</v>
      </c>
      <c r="J622" s="202" t="s">
        <v>2855</v>
      </c>
      <c r="K622" s="202" t="s">
        <v>2925</v>
      </c>
      <c r="L622" s="202" t="s">
        <v>2477</v>
      </c>
      <c r="M622" s="202" t="s">
        <v>2963</v>
      </c>
      <c r="N622" s="202" t="s">
        <v>179</v>
      </c>
      <c r="O622" s="202" t="s">
        <v>99</v>
      </c>
      <c r="P622" s="203">
        <v>1</v>
      </c>
      <c r="Q622" s="202" t="s">
        <v>179</v>
      </c>
      <c r="R622" s="202" t="s">
        <v>179</v>
      </c>
      <c r="S622" s="203" t="b">
        <v>0</v>
      </c>
      <c r="T622" s="203">
        <v>1575000</v>
      </c>
      <c r="V622" s="193">
        <v>43108</v>
      </c>
      <c r="W622" s="202" t="s">
        <v>4138</v>
      </c>
      <c r="X622" s="193">
        <v>44197</v>
      </c>
      <c r="Y622" s="193">
        <v>44287</v>
      </c>
      <c r="Z622" s="202" t="s">
        <v>179</v>
      </c>
      <c r="AC622" s="202" t="s">
        <v>179</v>
      </c>
      <c r="AE622" s="202" t="s">
        <v>179</v>
      </c>
      <c r="AF622" s="202" t="s">
        <v>179</v>
      </c>
      <c r="AG622" s="202" t="s">
        <v>179</v>
      </c>
      <c r="AH622"/>
      <c r="AI622" s="202" t="s">
        <v>179</v>
      </c>
      <c r="AJ622" s="115" t="str">
        <f t="shared" si="9"/>
        <v>PD&amp;C</v>
      </c>
      <c r="AK622" s="115" t="b">
        <f>ISNUMBER(SEARCH("IRT",Table1[[#This Row],[Current_Status]]))</f>
        <v>0</v>
      </c>
      <c r="AL622" s="116">
        <f>YEAR(Table1[[#This Row],[Project_Initiated]])</f>
        <v>2018</v>
      </c>
      <c r="AM622" s="205">
        <v>44181</v>
      </c>
      <c r="AN622" s="53" t="str">
        <f>IF(AND(Table1[[#This Row],[Completed Date]]&gt;="07/01/2020"+0,Table1[[#This Row],[Completed Date]]&lt;="6/30/2021"+0),"FY 20-21",IF(AND(Table1[[#This Row],[Completed Date]]&gt;="07/01/2019"+0,Table1[[#This Row],[Completed Date]]&lt;="6/30/2020"+0),"FY 19-20",""))</f>
        <v/>
      </c>
      <c r="AO622" s="116" t="str">
        <f>IFERROR(FIND("R",Table1[[#This Row],[FS_Priority]]),"")</f>
        <v/>
      </c>
    </row>
    <row r="623" spans="1:41" x14ac:dyDescent="0.25">
      <c r="A623" s="202" t="s">
        <v>4018</v>
      </c>
      <c r="B623" s="202" t="s">
        <v>4018</v>
      </c>
      <c r="C623" s="202" t="s">
        <v>179</v>
      </c>
      <c r="D623" s="203" t="b">
        <v>0</v>
      </c>
      <c r="E623" s="202" t="s">
        <v>92</v>
      </c>
      <c r="F623" s="202" t="s">
        <v>4019</v>
      </c>
      <c r="G623" s="202" t="s">
        <v>4025</v>
      </c>
      <c r="H623" s="202" t="s">
        <v>179</v>
      </c>
      <c r="I623" s="202" t="s">
        <v>179</v>
      </c>
      <c r="J623" s="202" t="s">
        <v>2855</v>
      </c>
      <c r="K623" s="202" t="s">
        <v>2925</v>
      </c>
      <c r="L623" s="202" t="s">
        <v>2477</v>
      </c>
      <c r="M623" s="202" t="s">
        <v>4020</v>
      </c>
      <c r="N623" s="202" t="s">
        <v>179</v>
      </c>
      <c r="O623" s="202" t="s">
        <v>99</v>
      </c>
      <c r="P623" s="203">
        <v>5</v>
      </c>
      <c r="Q623" s="202" t="s">
        <v>179</v>
      </c>
      <c r="R623" s="202" t="s">
        <v>179</v>
      </c>
      <c r="S623" s="203" t="b">
        <v>0</v>
      </c>
      <c r="T623" s="203">
        <v>32871.65</v>
      </c>
      <c r="V623" s="193">
        <v>44026</v>
      </c>
      <c r="W623" s="202" t="s">
        <v>2511</v>
      </c>
      <c r="X623" s="193">
        <v>44136</v>
      </c>
      <c r="Y623" s="193">
        <v>44166</v>
      </c>
      <c r="Z623" s="202" t="s">
        <v>179</v>
      </c>
      <c r="AC623" s="202" t="s">
        <v>179</v>
      </c>
      <c r="AE623" s="202" t="s">
        <v>179</v>
      </c>
      <c r="AF623" s="202" t="s">
        <v>179</v>
      </c>
      <c r="AG623" s="202" t="s">
        <v>179</v>
      </c>
      <c r="AH623"/>
      <c r="AI623" s="202" t="s">
        <v>179</v>
      </c>
      <c r="AJ623" s="115" t="str">
        <f t="shared" si="9"/>
        <v>PD&amp;C</v>
      </c>
      <c r="AK623" s="115" t="b">
        <f>ISNUMBER(SEARCH("IRT",Table1[[#This Row],[Current_Status]]))</f>
        <v>0</v>
      </c>
      <c r="AL623" s="116">
        <f>YEAR(Table1[[#This Row],[Project_Initiated]])</f>
        <v>2020</v>
      </c>
      <c r="AM623" s="205">
        <v>44181</v>
      </c>
      <c r="AN623" s="53" t="str">
        <f>IF(AND(Table1[[#This Row],[Completed Date]]&gt;="07/01/2020"+0,Table1[[#This Row],[Completed Date]]&lt;="6/30/2021"+0),"FY 20-21",IF(AND(Table1[[#This Row],[Completed Date]]&gt;="07/01/2019"+0,Table1[[#This Row],[Completed Date]]&lt;="6/30/2020"+0),"FY 19-20",""))</f>
        <v/>
      </c>
      <c r="AO623" s="116" t="str">
        <f>IFERROR(FIND("R",Table1[[#This Row],[FS_Priority]]),"")</f>
        <v/>
      </c>
    </row>
    <row r="624" spans="1:41" x14ac:dyDescent="0.25">
      <c r="A624" s="202" t="s">
        <v>3191</v>
      </c>
      <c r="B624" s="202" t="s">
        <v>3191</v>
      </c>
      <c r="C624" s="202" t="s">
        <v>179</v>
      </c>
      <c r="D624" s="203" t="b">
        <v>0</v>
      </c>
      <c r="E624" s="202" t="s">
        <v>155</v>
      </c>
      <c r="F624" s="202" t="s">
        <v>3556</v>
      </c>
      <c r="G624" s="202" t="s">
        <v>3340</v>
      </c>
      <c r="H624" s="202" t="s">
        <v>2873</v>
      </c>
      <c r="I624" s="202" t="s">
        <v>179</v>
      </c>
      <c r="J624" s="202" t="s">
        <v>2855</v>
      </c>
      <c r="K624" s="202" t="s">
        <v>29</v>
      </c>
      <c r="L624" s="202" t="s">
        <v>331</v>
      </c>
      <c r="M624" s="202" t="s">
        <v>99</v>
      </c>
      <c r="N624" s="202" t="s">
        <v>179</v>
      </c>
      <c r="O624" s="202" t="s">
        <v>56</v>
      </c>
      <c r="P624" s="203">
        <v>8</v>
      </c>
      <c r="Q624" s="202" t="s">
        <v>179</v>
      </c>
      <c r="R624" s="202" t="s">
        <v>179</v>
      </c>
      <c r="S624" s="203" t="b">
        <v>0</v>
      </c>
      <c r="T624" s="203">
        <v>1177000</v>
      </c>
      <c r="V624" s="193">
        <v>43713</v>
      </c>
      <c r="W624" s="202" t="s">
        <v>27</v>
      </c>
      <c r="X624" s="204">
        <v>44197</v>
      </c>
      <c r="Y624" s="204">
        <v>44317</v>
      </c>
      <c r="Z624" s="202" t="s">
        <v>179</v>
      </c>
      <c r="AC624" s="202" t="s">
        <v>179</v>
      </c>
      <c r="AE624" s="202" t="s">
        <v>179</v>
      </c>
      <c r="AF624" s="202" t="s">
        <v>179</v>
      </c>
      <c r="AG624" s="202" t="s">
        <v>179</v>
      </c>
      <c r="AH624"/>
      <c r="AI624" s="202" t="s">
        <v>179</v>
      </c>
      <c r="AJ624" s="115" t="str">
        <f t="shared" si="9"/>
        <v>PD&amp;C</v>
      </c>
      <c r="AK624" s="115" t="b">
        <f>ISNUMBER(SEARCH("IRT",Table1[[#This Row],[Current_Status]]))</f>
        <v>0</v>
      </c>
      <c r="AL624" s="116">
        <f>YEAR(Table1[[#This Row],[Project_Initiated]])</f>
        <v>2019</v>
      </c>
      <c r="AM624" s="205">
        <v>44181</v>
      </c>
      <c r="AN624" s="53" t="str">
        <f>IF(AND(Table1[[#This Row],[Completed Date]]&gt;="07/01/2020"+0,Table1[[#This Row],[Completed Date]]&lt;="6/30/2021"+0),"FY 20-21",IF(AND(Table1[[#This Row],[Completed Date]]&gt;="07/01/2019"+0,Table1[[#This Row],[Completed Date]]&lt;="6/30/2020"+0),"FY 19-20",""))</f>
        <v/>
      </c>
      <c r="AO624" s="116" t="str">
        <f>IFERROR(FIND("R",Table1[[#This Row],[FS_Priority]]),"")</f>
        <v/>
      </c>
    </row>
    <row r="625" spans="1:41" x14ac:dyDescent="0.25">
      <c r="A625" s="202" t="s">
        <v>4003</v>
      </c>
      <c r="B625" s="202" t="s">
        <v>4003</v>
      </c>
      <c r="C625" s="202" t="s">
        <v>179</v>
      </c>
      <c r="D625" s="203" t="b">
        <v>0</v>
      </c>
      <c r="E625" s="202" t="s">
        <v>3385</v>
      </c>
      <c r="F625" s="202" t="s">
        <v>4008</v>
      </c>
      <c r="G625" s="202" t="s">
        <v>4009</v>
      </c>
      <c r="H625" s="202" t="s">
        <v>179</v>
      </c>
      <c r="I625" s="202" t="s">
        <v>179</v>
      </c>
      <c r="J625" s="202" t="s">
        <v>2855</v>
      </c>
      <c r="K625" s="202" t="s">
        <v>2847</v>
      </c>
      <c r="L625" s="202" t="s">
        <v>2477</v>
      </c>
      <c r="M625" s="202" t="s">
        <v>4010</v>
      </c>
      <c r="N625" s="202" t="s">
        <v>179</v>
      </c>
      <c r="O625" s="202" t="s">
        <v>229</v>
      </c>
      <c r="P625" s="203">
        <v>19</v>
      </c>
      <c r="Q625" s="202" t="s">
        <v>179</v>
      </c>
      <c r="R625" s="202" t="s">
        <v>179</v>
      </c>
      <c r="S625" s="203" t="b">
        <v>0</v>
      </c>
      <c r="T625" s="203">
        <v>250000</v>
      </c>
      <c r="V625" s="193">
        <v>43999</v>
      </c>
      <c r="W625" s="202" t="s">
        <v>27</v>
      </c>
      <c r="X625" s="204">
        <v>44197</v>
      </c>
      <c r="Y625" s="204">
        <v>44228</v>
      </c>
      <c r="Z625" s="202" t="s">
        <v>179</v>
      </c>
      <c r="AC625" s="202" t="s">
        <v>179</v>
      </c>
      <c r="AE625" s="202" t="s">
        <v>179</v>
      </c>
      <c r="AF625" s="202" t="s">
        <v>179</v>
      </c>
      <c r="AG625" s="202" t="s">
        <v>179</v>
      </c>
      <c r="AH625"/>
      <c r="AI625" s="202" t="s">
        <v>179</v>
      </c>
      <c r="AJ625" s="115" t="str">
        <f t="shared" si="9"/>
        <v>PD&amp;C</v>
      </c>
      <c r="AK625" s="115" t="b">
        <f>ISNUMBER(SEARCH("IRT",Table1[[#This Row],[Current_Status]]))</f>
        <v>0</v>
      </c>
      <c r="AL625" s="116">
        <f>YEAR(Table1[[#This Row],[Project_Initiated]])</f>
        <v>2020</v>
      </c>
      <c r="AM625" s="205">
        <v>44181</v>
      </c>
      <c r="AN625" s="53" t="str">
        <f>IF(AND(Table1[[#This Row],[Completed Date]]&gt;="07/01/2020"+0,Table1[[#This Row],[Completed Date]]&lt;="6/30/2021"+0),"FY 20-21",IF(AND(Table1[[#This Row],[Completed Date]]&gt;="07/01/2019"+0,Table1[[#This Row],[Completed Date]]&lt;="6/30/2020"+0),"FY 19-20",""))</f>
        <v/>
      </c>
      <c r="AO625" s="116" t="str">
        <f>IFERROR(FIND("R",Table1[[#This Row],[FS_Priority]]),"")</f>
        <v/>
      </c>
    </row>
    <row r="626" spans="1:41" x14ac:dyDescent="0.25">
      <c r="A626" s="202" t="s">
        <v>78</v>
      </c>
      <c r="B626" s="202" t="s">
        <v>78</v>
      </c>
      <c r="C626" s="202" t="s">
        <v>179</v>
      </c>
      <c r="D626" s="203" t="b">
        <v>0</v>
      </c>
      <c r="E626" s="202" t="s">
        <v>3371</v>
      </c>
      <c r="F626" s="202" t="s">
        <v>79</v>
      </c>
      <c r="G626" s="202" t="s">
        <v>4080</v>
      </c>
      <c r="H626" s="202" t="s">
        <v>254</v>
      </c>
      <c r="I626" s="202" t="s">
        <v>179</v>
      </c>
      <c r="J626" s="202" t="s">
        <v>4081</v>
      </c>
      <c r="K626" s="202" t="s">
        <v>48</v>
      </c>
      <c r="L626" s="202" t="s">
        <v>28</v>
      </c>
      <c r="M626" s="202" t="s">
        <v>28</v>
      </c>
      <c r="N626" s="202" t="s">
        <v>179</v>
      </c>
      <c r="O626" s="202" t="s">
        <v>253</v>
      </c>
      <c r="P626" s="203">
        <v>12</v>
      </c>
      <c r="Q626" s="202" t="s">
        <v>179</v>
      </c>
      <c r="R626" s="202" t="s">
        <v>179</v>
      </c>
      <c r="S626" s="203" t="b">
        <v>0</v>
      </c>
      <c r="T626" s="203">
        <v>8837000</v>
      </c>
      <c r="V626" s="193">
        <v>42402</v>
      </c>
      <c r="W626" s="202" t="s">
        <v>27</v>
      </c>
      <c r="X626" s="193">
        <v>44197</v>
      </c>
      <c r="Y626" s="193">
        <v>45139</v>
      </c>
      <c r="Z626" s="202" t="s">
        <v>179</v>
      </c>
      <c r="AC626" s="202" t="s">
        <v>179</v>
      </c>
      <c r="AE626" s="202" t="s">
        <v>179</v>
      </c>
      <c r="AF626" s="202" t="s">
        <v>179</v>
      </c>
      <c r="AG626" s="202" t="s">
        <v>179</v>
      </c>
      <c r="AH626"/>
      <c r="AI626" s="202" t="s">
        <v>179</v>
      </c>
      <c r="AJ626" s="115" t="str">
        <f t="shared" si="9"/>
        <v>PD&amp;C</v>
      </c>
      <c r="AK626" s="115" t="b">
        <f>ISNUMBER(SEARCH("IRT",Table1[[#This Row],[Current_Status]]))</f>
        <v>0</v>
      </c>
      <c r="AL626" s="116">
        <f>YEAR(Table1[[#This Row],[Project_Initiated]])</f>
        <v>2016</v>
      </c>
      <c r="AM626" s="205">
        <v>44181</v>
      </c>
      <c r="AN626" s="53" t="str">
        <f>IF(AND(Table1[[#This Row],[Completed Date]]&gt;="07/01/2020"+0,Table1[[#This Row],[Completed Date]]&lt;="6/30/2021"+0),"FY 20-21",IF(AND(Table1[[#This Row],[Completed Date]]&gt;="07/01/2019"+0,Table1[[#This Row],[Completed Date]]&lt;="6/30/2020"+0),"FY 19-20",""))</f>
        <v/>
      </c>
      <c r="AO626" s="116" t="str">
        <f>IFERROR(FIND("R",Table1[[#This Row],[FS_Priority]]),"")</f>
        <v/>
      </c>
    </row>
    <row r="627" spans="1:41" x14ac:dyDescent="0.25">
      <c r="A627" s="202" t="s">
        <v>74</v>
      </c>
      <c r="B627" s="202" t="s">
        <v>74</v>
      </c>
      <c r="C627" s="202" t="s">
        <v>179</v>
      </c>
      <c r="D627" s="203" t="b">
        <v>0</v>
      </c>
      <c r="E627" s="202" t="s">
        <v>3385</v>
      </c>
      <c r="F627" s="202" t="s">
        <v>75</v>
      </c>
      <c r="G627" s="202" t="s">
        <v>4082</v>
      </c>
      <c r="H627" s="202" t="s">
        <v>254</v>
      </c>
      <c r="I627" s="202" t="s">
        <v>179</v>
      </c>
      <c r="J627" s="202" t="s">
        <v>4081</v>
      </c>
      <c r="K627" s="202" t="s">
        <v>2847</v>
      </c>
      <c r="L627" s="202" t="s">
        <v>2477</v>
      </c>
      <c r="M627" s="202" t="s">
        <v>28</v>
      </c>
      <c r="N627" s="202" t="s">
        <v>179</v>
      </c>
      <c r="O627" s="202" t="s">
        <v>253</v>
      </c>
      <c r="P627" s="203">
        <v>16</v>
      </c>
      <c r="Q627" s="202" t="s">
        <v>179</v>
      </c>
      <c r="R627" s="202" t="s">
        <v>179</v>
      </c>
      <c r="S627" s="203" t="b">
        <v>0</v>
      </c>
      <c r="T627" s="203">
        <v>18179000</v>
      </c>
      <c r="V627" s="193">
        <v>42353</v>
      </c>
      <c r="W627" s="202" t="s">
        <v>27</v>
      </c>
      <c r="X627" s="193">
        <v>44197</v>
      </c>
      <c r="Y627" s="193">
        <v>45139</v>
      </c>
      <c r="Z627" s="202" t="s">
        <v>179</v>
      </c>
      <c r="AC627" s="202" t="s">
        <v>179</v>
      </c>
      <c r="AE627" s="202" t="s">
        <v>179</v>
      </c>
      <c r="AF627" s="202" t="s">
        <v>179</v>
      </c>
      <c r="AG627" s="202" t="s">
        <v>179</v>
      </c>
      <c r="AH627"/>
      <c r="AI627" s="202" t="s">
        <v>179</v>
      </c>
      <c r="AJ627" s="115" t="str">
        <f t="shared" si="9"/>
        <v>PD&amp;C</v>
      </c>
      <c r="AK627" s="115" t="b">
        <f>ISNUMBER(SEARCH("IRT",Table1[[#This Row],[Current_Status]]))</f>
        <v>0</v>
      </c>
      <c r="AL627" s="116">
        <f>YEAR(Table1[[#This Row],[Project_Initiated]])</f>
        <v>2015</v>
      </c>
      <c r="AM627" s="205">
        <v>44181</v>
      </c>
      <c r="AN627" s="53" t="str">
        <f>IF(AND(Table1[[#This Row],[Completed Date]]&gt;="07/01/2020"+0,Table1[[#This Row],[Completed Date]]&lt;="6/30/2021"+0),"FY 20-21",IF(AND(Table1[[#This Row],[Completed Date]]&gt;="07/01/2019"+0,Table1[[#This Row],[Completed Date]]&lt;="6/30/2020"+0),"FY 19-20",""))</f>
        <v/>
      </c>
      <c r="AO627" s="116" t="str">
        <f>IFERROR(FIND("R",Table1[[#This Row],[FS_Priority]]),"")</f>
        <v/>
      </c>
    </row>
    <row r="628" spans="1:41" x14ac:dyDescent="0.25">
      <c r="A628" s="202" t="s">
        <v>76</v>
      </c>
      <c r="B628" s="202" t="s">
        <v>76</v>
      </c>
      <c r="C628" s="202" t="s">
        <v>179</v>
      </c>
      <c r="D628" s="203" t="b">
        <v>0</v>
      </c>
      <c r="E628" s="202" t="s">
        <v>3371</v>
      </c>
      <c r="F628" s="202" t="s">
        <v>77</v>
      </c>
      <c r="G628" s="202" t="s">
        <v>4083</v>
      </c>
      <c r="H628" s="202" t="s">
        <v>179</v>
      </c>
      <c r="I628" s="202" t="s">
        <v>179</v>
      </c>
      <c r="J628" s="202" t="s">
        <v>2860</v>
      </c>
      <c r="K628" s="202" t="s">
        <v>48</v>
      </c>
      <c r="L628" s="202" t="s">
        <v>28</v>
      </c>
      <c r="M628" s="202" t="s">
        <v>2859</v>
      </c>
      <c r="N628" s="202" t="s">
        <v>179</v>
      </c>
      <c r="O628" s="202" t="s">
        <v>157</v>
      </c>
      <c r="P628" s="203">
        <v>11</v>
      </c>
      <c r="Q628" s="202" t="s">
        <v>179</v>
      </c>
      <c r="R628" s="202" t="s">
        <v>179</v>
      </c>
      <c r="S628" s="203" t="b">
        <v>0</v>
      </c>
      <c r="T628" s="203">
        <v>57950000</v>
      </c>
      <c r="V628" s="193">
        <v>42887</v>
      </c>
      <c r="W628" s="202" t="s">
        <v>30</v>
      </c>
      <c r="X628" s="204">
        <v>43770</v>
      </c>
      <c r="Y628" s="204">
        <v>44409</v>
      </c>
      <c r="Z628" s="202" t="s">
        <v>179</v>
      </c>
      <c r="AC628" s="202" t="s">
        <v>179</v>
      </c>
      <c r="AE628" s="202" t="s">
        <v>179</v>
      </c>
      <c r="AF628" s="202" t="s">
        <v>179</v>
      </c>
      <c r="AG628" s="202" t="s">
        <v>179</v>
      </c>
      <c r="AH628"/>
      <c r="AI628" s="202" t="s">
        <v>179</v>
      </c>
      <c r="AJ628" s="115" t="str">
        <f t="shared" si="9"/>
        <v>PD&amp;C</v>
      </c>
      <c r="AK628" s="115" t="b">
        <f>ISNUMBER(SEARCH("IRT",Table1[[#This Row],[Current_Status]]))</f>
        <v>0</v>
      </c>
      <c r="AL628" s="116">
        <f>YEAR(Table1[[#This Row],[Project_Initiated]])</f>
        <v>2017</v>
      </c>
      <c r="AM628" s="205">
        <v>44181</v>
      </c>
      <c r="AN628" s="53" t="str">
        <f>IF(AND(Table1[[#This Row],[Completed Date]]&gt;="07/01/2020"+0,Table1[[#This Row],[Completed Date]]&lt;="6/30/2021"+0),"FY 20-21",IF(AND(Table1[[#This Row],[Completed Date]]&gt;="07/01/2019"+0,Table1[[#This Row],[Completed Date]]&lt;="6/30/2020"+0),"FY 19-20",""))</f>
        <v/>
      </c>
      <c r="AO628" s="116" t="str">
        <f>IFERROR(FIND("R",Table1[[#This Row],[FS_Priority]]),"")</f>
        <v/>
      </c>
    </row>
    <row r="629" spans="1:41" x14ac:dyDescent="0.25">
      <c r="A629" s="202" t="s">
        <v>54</v>
      </c>
      <c r="B629" s="202" t="s">
        <v>54</v>
      </c>
      <c r="C629" s="202" t="s">
        <v>179</v>
      </c>
      <c r="D629" s="203" t="b">
        <v>0</v>
      </c>
      <c r="E629" s="202" t="s">
        <v>3371</v>
      </c>
      <c r="F629" s="202" t="s">
        <v>2583</v>
      </c>
      <c r="G629" s="202" t="s">
        <v>2889</v>
      </c>
      <c r="H629" s="202" t="s">
        <v>252</v>
      </c>
      <c r="I629" s="202" t="s">
        <v>179</v>
      </c>
      <c r="J629" s="202" t="s">
        <v>2860</v>
      </c>
      <c r="K629" s="202" t="s">
        <v>48</v>
      </c>
      <c r="L629" s="202" t="s">
        <v>28</v>
      </c>
      <c r="M629" s="202" t="s">
        <v>157</v>
      </c>
      <c r="N629" s="202" t="s">
        <v>179</v>
      </c>
      <c r="O629" s="202" t="s">
        <v>3415</v>
      </c>
      <c r="P629" s="203">
        <v>14</v>
      </c>
      <c r="Q629" s="202" t="s">
        <v>179</v>
      </c>
      <c r="R629" s="202" t="s">
        <v>179</v>
      </c>
      <c r="S629" s="203" t="b">
        <v>0</v>
      </c>
      <c r="T629" s="203">
        <v>8754623.1099999994</v>
      </c>
      <c r="V629" s="193">
        <v>43072</v>
      </c>
      <c r="W629" s="202" t="s">
        <v>30</v>
      </c>
      <c r="X629" s="193">
        <v>43952</v>
      </c>
      <c r="Y629" s="193">
        <v>44197</v>
      </c>
      <c r="Z629" s="202" t="s">
        <v>179</v>
      </c>
      <c r="AC629" s="202" t="s">
        <v>179</v>
      </c>
      <c r="AE629" s="202" t="s">
        <v>179</v>
      </c>
      <c r="AF629" s="202" t="s">
        <v>179</v>
      </c>
      <c r="AG629" s="202" t="s">
        <v>179</v>
      </c>
      <c r="AH629"/>
      <c r="AI629" s="202" t="s">
        <v>179</v>
      </c>
      <c r="AJ629" s="167" t="str">
        <f t="shared" si="9"/>
        <v>PD&amp;C</v>
      </c>
      <c r="AK629" s="167" t="b">
        <f>ISNUMBER(SEARCH("IRT",Table1[[#This Row],[Current_Status]]))</f>
        <v>0</v>
      </c>
      <c r="AL629" s="168">
        <f>YEAR(Table1[[#This Row],[Project_Initiated]])</f>
        <v>2017</v>
      </c>
      <c r="AM629" s="205">
        <v>44181</v>
      </c>
      <c r="AN629" s="53" t="str">
        <f>IF(AND(Table1[[#This Row],[Completed Date]]&gt;="07/01/2020"+0,Table1[[#This Row],[Completed Date]]&lt;="6/30/2021"+0),"FY 20-21",IF(AND(Table1[[#This Row],[Completed Date]]&gt;="07/01/2019"+0,Table1[[#This Row],[Completed Date]]&lt;="6/30/2020"+0),"FY 19-20",""))</f>
        <v/>
      </c>
      <c r="AO629" s="116" t="str">
        <f>IFERROR(FIND("R",Table1[[#This Row],[FS_Priority]]),"")</f>
        <v/>
      </c>
    </row>
    <row r="630" spans="1:41" x14ac:dyDescent="0.25">
      <c r="A630" s="202" t="s">
        <v>81</v>
      </c>
      <c r="B630" s="202" t="s">
        <v>81</v>
      </c>
      <c r="C630" s="202" t="s">
        <v>179</v>
      </c>
      <c r="D630" s="203" t="b">
        <v>0</v>
      </c>
      <c r="E630" s="202" t="s">
        <v>3371</v>
      </c>
      <c r="F630" s="202" t="s">
        <v>82</v>
      </c>
      <c r="G630" s="202" t="s">
        <v>83</v>
      </c>
      <c r="H630" s="202" t="s">
        <v>69</v>
      </c>
      <c r="I630" s="202" t="s">
        <v>179</v>
      </c>
      <c r="J630" s="202" t="s">
        <v>2860</v>
      </c>
      <c r="K630" s="202" t="s">
        <v>48</v>
      </c>
      <c r="L630" s="202" t="s">
        <v>28</v>
      </c>
      <c r="M630" s="202" t="s">
        <v>2890</v>
      </c>
      <c r="N630" s="202" t="s">
        <v>179</v>
      </c>
      <c r="O630" s="202" t="s">
        <v>2845</v>
      </c>
      <c r="P630" s="203">
        <v>15</v>
      </c>
      <c r="Q630" s="202" t="s">
        <v>179</v>
      </c>
      <c r="R630" s="202" t="s">
        <v>179</v>
      </c>
      <c r="S630" s="203" t="b">
        <v>0</v>
      </c>
      <c r="T630" s="203">
        <v>23895000</v>
      </c>
      <c r="V630" s="193">
        <v>42258</v>
      </c>
      <c r="W630" s="202" t="s">
        <v>3147</v>
      </c>
      <c r="X630" s="193">
        <v>43467</v>
      </c>
      <c r="Y630" s="193">
        <v>44317</v>
      </c>
      <c r="Z630" s="202" t="s">
        <v>179</v>
      </c>
      <c r="AC630" s="202" t="s">
        <v>179</v>
      </c>
      <c r="AE630" s="202" t="s">
        <v>179</v>
      </c>
      <c r="AF630" s="202" t="s">
        <v>179</v>
      </c>
      <c r="AG630" s="202" t="s">
        <v>179</v>
      </c>
      <c r="AH630"/>
      <c r="AI630" s="202" t="s">
        <v>179</v>
      </c>
      <c r="AJ630" s="167" t="str">
        <f t="shared" si="9"/>
        <v>PD&amp;C</v>
      </c>
      <c r="AK630" s="167" t="b">
        <f>ISNUMBER(SEARCH("IRT",Table1[[#This Row],[Current_Status]]))</f>
        <v>0</v>
      </c>
      <c r="AL630" s="168">
        <f>YEAR(Table1[[#This Row],[Project_Initiated]])</f>
        <v>2015</v>
      </c>
      <c r="AM630" s="205">
        <v>44181</v>
      </c>
      <c r="AN630" s="53" t="str">
        <f>IF(AND(Table1[[#This Row],[Completed Date]]&gt;="07/01/2020"+0,Table1[[#This Row],[Completed Date]]&lt;="6/30/2021"+0),"FY 20-21",IF(AND(Table1[[#This Row],[Completed Date]]&gt;="07/01/2019"+0,Table1[[#This Row],[Completed Date]]&lt;="6/30/2020"+0),"FY 19-20",""))</f>
        <v/>
      </c>
      <c r="AO630" s="116" t="str">
        <f>IFERROR(FIND("R",Table1[[#This Row],[FS_Priority]]),"")</f>
        <v/>
      </c>
    </row>
    <row r="631" spans="1:41" x14ac:dyDescent="0.25">
      <c r="A631" s="202" t="s">
        <v>420</v>
      </c>
      <c r="B631" s="202" t="s">
        <v>420</v>
      </c>
      <c r="C631" s="202" t="s">
        <v>179</v>
      </c>
      <c r="D631" s="203" t="b">
        <v>0</v>
      </c>
      <c r="E631" s="202" t="s">
        <v>155</v>
      </c>
      <c r="F631" s="202" t="s">
        <v>2639</v>
      </c>
      <c r="G631" s="202" t="s">
        <v>421</v>
      </c>
      <c r="H631" s="202" t="s">
        <v>246</v>
      </c>
      <c r="I631" s="202" t="s">
        <v>179</v>
      </c>
      <c r="J631" s="202" t="s">
        <v>2860</v>
      </c>
      <c r="K631" s="202" t="s">
        <v>29</v>
      </c>
      <c r="L631" s="202" t="s">
        <v>331</v>
      </c>
      <c r="M631" s="202" t="s">
        <v>2966</v>
      </c>
      <c r="N631" s="202" t="s">
        <v>179</v>
      </c>
      <c r="O631" s="202" t="s">
        <v>97</v>
      </c>
      <c r="P631" s="203">
        <v>7</v>
      </c>
      <c r="Q631" s="202" t="s">
        <v>179</v>
      </c>
      <c r="R631" s="202" t="s">
        <v>179</v>
      </c>
      <c r="S631" s="203" t="b">
        <v>0</v>
      </c>
      <c r="T631" s="203">
        <v>600000</v>
      </c>
      <c r="V631" s="193">
        <v>43634</v>
      </c>
      <c r="W631" s="202" t="s">
        <v>4316</v>
      </c>
      <c r="X631" s="193">
        <v>44166</v>
      </c>
      <c r="Y631" s="193">
        <v>44344</v>
      </c>
      <c r="Z631" s="202" t="s">
        <v>179</v>
      </c>
      <c r="AC631" s="202" t="s">
        <v>179</v>
      </c>
      <c r="AE631" s="202" t="s">
        <v>179</v>
      </c>
      <c r="AF631" s="202" t="s">
        <v>179</v>
      </c>
      <c r="AG631" s="202" t="s">
        <v>179</v>
      </c>
      <c r="AH631"/>
      <c r="AI631" s="202" t="s">
        <v>179</v>
      </c>
      <c r="AJ631" s="115" t="str">
        <f t="shared" si="9"/>
        <v>PD&amp;C</v>
      </c>
      <c r="AK631" s="115" t="b">
        <f>ISNUMBER(SEARCH("IRT",Table1[[#This Row],[Current_Status]]))</f>
        <v>0</v>
      </c>
      <c r="AL631" s="116">
        <f>YEAR(Table1[[#This Row],[Project_Initiated]])</f>
        <v>2019</v>
      </c>
      <c r="AM631" s="205">
        <v>44181</v>
      </c>
      <c r="AN631" s="53" t="str">
        <f>IF(AND(Table1[[#This Row],[Completed Date]]&gt;="07/01/2020"+0,Table1[[#This Row],[Completed Date]]&lt;="6/30/2021"+0),"FY 20-21",IF(AND(Table1[[#This Row],[Completed Date]]&gt;="07/01/2019"+0,Table1[[#This Row],[Completed Date]]&lt;="6/30/2020"+0),"FY 19-20",""))</f>
        <v/>
      </c>
      <c r="AO631" s="116" t="str">
        <f>IFERROR(FIND("R",Table1[[#This Row],[FS_Priority]]),"")</f>
        <v/>
      </c>
    </row>
    <row r="632" spans="1:41" x14ac:dyDescent="0.25">
      <c r="A632" s="202" t="s">
        <v>84</v>
      </c>
      <c r="B632" s="202" t="s">
        <v>84</v>
      </c>
      <c r="C632" s="202" t="s">
        <v>179</v>
      </c>
      <c r="D632" s="203" t="b">
        <v>0</v>
      </c>
      <c r="E632" s="202" t="s">
        <v>155</v>
      </c>
      <c r="F632" s="202" t="s">
        <v>3835</v>
      </c>
      <c r="G632" s="202" t="s">
        <v>85</v>
      </c>
      <c r="H632" s="202" t="s">
        <v>179</v>
      </c>
      <c r="I632" s="202" t="s">
        <v>179</v>
      </c>
      <c r="J632" s="202" t="s">
        <v>2860</v>
      </c>
      <c r="K632" s="202" t="s">
        <v>29</v>
      </c>
      <c r="L632" s="202" t="s">
        <v>331</v>
      </c>
      <c r="M632" s="202" t="s">
        <v>2993</v>
      </c>
      <c r="N632" s="202" t="s">
        <v>179</v>
      </c>
      <c r="O632" s="202" t="s">
        <v>235</v>
      </c>
      <c r="P632" s="203">
        <v>99</v>
      </c>
      <c r="Q632" s="202" t="s">
        <v>179</v>
      </c>
      <c r="R632" s="202" t="s">
        <v>179</v>
      </c>
      <c r="S632" s="203" t="b">
        <v>0</v>
      </c>
      <c r="T632" s="203">
        <v>4146146.55</v>
      </c>
      <c r="V632" s="193">
        <v>42669</v>
      </c>
      <c r="W632" s="202" t="s">
        <v>30</v>
      </c>
      <c r="X632" s="204">
        <v>43647</v>
      </c>
      <c r="Y632" s="204">
        <v>44409</v>
      </c>
      <c r="Z632" s="202" t="s">
        <v>179</v>
      </c>
      <c r="AC632" s="202" t="s">
        <v>179</v>
      </c>
      <c r="AE632" s="202" t="s">
        <v>179</v>
      </c>
      <c r="AF632" s="202" t="s">
        <v>179</v>
      </c>
      <c r="AG632" s="202" t="s">
        <v>179</v>
      </c>
      <c r="AH632" s="220"/>
      <c r="AI632" s="202" t="s">
        <v>179</v>
      </c>
      <c r="AJ632" s="115" t="str">
        <f t="shared" si="9"/>
        <v>PD&amp;C</v>
      </c>
      <c r="AK632" s="115" t="b">
        <f>ISNUMBER(SEARCH("IRT",Table1[[#This Row],[Current_Status]]))</f>
        <v>0</v>
      </c>
      <c r="AL632" s="116">
        <f>YEAR(Table1[[#This Row],[Project_Initiated]])</f>
        <v>2016</v>
      </c>
      <c r="AM632" s="205">
        <v>44181</v>
      </c>
      <c r="AN632" s="53" t="str">
        <f>IF(AND(Table1[[#This Row],[Completed Date]]&gt;="07/01/2020"+0,Table1[[#This Row],[Completed Date]]&lt;="6/30/2021"+0),"FY 20-21",IF(AND(Table1[[#This Row],[Completed Date]]&gt;="07/01/2019"+0,Table1[[#This Row],[Completed Date]]&lt;="6/30/2020"+0),"FY 19-20",""))</f>
        <v/>
      </c>
      <c r="AO632" s="116" t="str">
        <f>IFERROR(FIND("R",Table1[[#This Row],[FS_Priority]]),"")</f>
        <v/>
      </c>
    </row>
    <row r="633" spans="1:41" x14ac:dyDescent="0.25">
      <c r="A633" s="202" t="s">
        <v>2505</v>
      </c>
      <c r="B633" s="202" t="s">
        <v>2505</v>
      </c>
      <c r="C633" s="202" t="s">
        <v>179</v>
      </c>
      <c r="D633" s="203" t="b">
        <v>0</v>
      </c>
      <c r="E633" s="202" t="s">
        <v>3385</v>
      </c>
      <c r="F633" s="202" t="s">
        <v>2629</v>
      </c>
      <c r="G633" s="202" t="s">
        <v>2867</v>
      </c>
      <c r="H633" s="202" t="s">
        <v>3836</v>
      </c>
      <c r="I633" s="202" t="s">
        <v>179</v>
      </c>
      <c r="J633" s="202" t="s">
        <v>2860</v>
      </c>
      <c r="K633" s="202" t="s">
        <v>2847</v>
      </c>
      <c r="L633" s="202" t="s">
        <v>2477</v>
      </c>
      <c r="M633" s="202" t="s">
        <v>2858</v>
      </c>
      <c r="N633" s="202" t="s">
        <v>179</v>
      </c>
      <c r="O633" s="202" t="s">
        <v>2852</v>
      </c>
      <c r="P633" s="203">
        <v>1</v>
      </c>
      <c r="Q633" s="202" t="s">
        <v>179</v>
      </c>
      <c r="R633" s="202" t="s">
        <v>179</v>
      </c>
      <c r="S633" s="203" t="b">
        <v>0</v>
      </c>
      <c r="T633" s="203">
        <v>31844000</v>
      </c>
      <c r="V633" s="193">
        <v>43440</v>
      </c>
      <c r="W633" s="202" t="s">
        <v>30</v>
      </c>
      <c r="X633" s="193">
        <v>43862</v>
      </c>
      <c r="Y633" s="193">
        <v>44256</v>
      </c>
      <c r="Z633" s="202" t="s">
        <v>179</v>
      </c>
      <c r="AC633" s="202" t="s">
        <v>179</v>
      </c>
      <c r="AE633" s="202" t="s">
        <v>179</v>
      </c>
      <c r="AF633" s="202" t="s">
        <v>179</v>
      </c>
      <c r="AG633" s="202" t="s">
        <v>179</v>
      </c>
      <c r="AH633"/>
      <c r="AI633" s="202" t="s">
        <v>179</v>
      </c>
      <c r="AJ633" s="115" t="str">
        <f t="shared" si="9"/>
        <v>PD&amp;C</v>
      </c>
      <c r="AK633" s="115" t="b">
        <f>ISNUMBER(SEARCH("IRT",Table1[[#This Row],[Current_Status]]))</f>
        <v>0</v>
      </c>
      <c r="AL633" s="116">
        <f>YEAR(Table1[[#This Row],[Project_Initiated]])</f>
        <v>2018</v>
      </c>
      <c r="AM633" s="205">
        <v>44181</v>
      </c>
      <c r="AN633" s="53" t="str">
        <f>IF(AND(Table1[[#This Row],[Completed Date]]&gt;="07/01/2020"+0,Table1[[#This Row],[Completed Date]]&lt;="6/30/2021"+0),"FY 20-21",IF(AND(Table1[[#This Row],[Completed Date]]&gt;="07/01/2019"+0,Table1[[#This Row],[Completed Date]]&lt;="6/30/2020"+0),"FY 19-20",""))</f>
        <v/>
      </c>
      <c r="AO633" s="116" t="str">
        <f>IFERROR(FIND("R",Table1[[#This Row],[FS_Priority]]),"")</f>
        <v/>
      </c>
    </row>
    <row r="634" spans="1:41" x14ac:dyDescent="0.25">
      <c r="A634" s="202" t="s">
        <v>3471</v>
      </c>
      <c r="B634" s="202" t="s">
        <v>3471</v>
      </c>
      <c r="C634" s="202" t="s">
        <v>179</v>
      </c>
      <c r="D634" s="203" t="b">
        <v>0</v>
      </c>
      <c r="E634" s="202" t="s">
        <v>3385</v>
      </c>
      <c r="F634" s="202" t="s">
        <v>4000</v>
      </c>
      <c r="G634" s="202" t="s">
        <v>3337</v>
      </c>
      <c r="H634" s="202" t="s">
        <v>179</v>
      </c>
      <c r="I634" s="202" t="s">
        <v>179</v>
      </c>
      <c r="J634" s="202" t="s">
        <v>2860</v>
      </c>
      <c r="K634" s="202" t="s">
        <v>2847</v>
      </c>
      <c r="L634" s="202" t="s">
        <v>2477</v>
      </c>
      <c r="M634" s="202" t="s">
        <v>2965</v>
      </c>
      <c r="N634" s="202" t="s">
        <v>179</v>
      </c>
      <c r="O634" s="202" t="s">
        <v>3077</v>
      </c>
      <c r="P634" s="203">
        <v>2</v>
      </c>
      <c r="Q634" s="202" t="s">
        <v>179</v>
      </c>
      <c r="R634" s="202" t="s">
        <v>179</v>
      </c>
      <c r="S634" s="203" t="b">
        <v>0</v>
      </c>
      <c r="T634" s="201"/>
      <c r="V634" s="193">
        <v>43532</v>
      </c>
      <c r="W634" s="202" t="s">
        <v>30</v>
      </c>
      <c r="X634" s="193">
        <v>44166</v>
      </c>
      <c r="Y634" s="193">
        <v>44348</v>
      </c>
      <c r="Z634" s="202" t="s">
        <v>179</v>
      </c>
      <c r="AC634" s="202" t="s">
        <v>179</v>
      </c>
      <c r="AE634" s="202" t="s">
        <v>179</v>
      </c>
      <c r="AF634" s="202" t="s">
        <v>179</v>
      </c>
      <c r="AG634" s="202" t="s">
        <v>179</v>
      </c>
      <c r="AH634"/>
      <c r="AI634" s="202" t="s">
        <v>179</v>
      </c>
      <c r="AJ634" s="115" t="str">
        <f t="shared" si="9"/>
        <v>PD&amp;C</v>
      </c>
      <c r="AK634" s="115" t="b">
        <f>ISNUMBER(SEARCH("IRT",Table1[[#This Row],[Current_Status]]))</f>
        <v>0</v>
      </c>
      <c r="AL634" s="116">
        <f>YEAR(Table1[[#This Row],[Project_Initiated]])</f>
        <v>2019</v>
      </c>
      <c r="AM634" s="205">
        <v>44181</v>
      </c>
      <c r="AN634" s="53" t="str">
        <f>IF(AND(Table1[[#This Row],[Completed Date]]&gt;="07/01/2020"+0,Table1[[#This Row],[Completed Date]]&lt;="6/30/2021"+0),"FY 20-21",IF(AND(Table1[[#This Row],[Completed Date]]&gt;="07/01/2019"+0,Table1[[#This Row],[Completed Date]]&lt;="6/30/2020"+0),"FY 19-20",""))</f>
        <v/>
      </c>
      <c r="AO634" s="116" t="str">
        <f>IFERROR(FIND("R",Table1[[#This Row],[FS_Priority]]),"")</f>
        <v/>
      </c>
    </row>
    <row r="635" spans="1:41" x14ac:dyDescent="0.25">
      <c r="A635" s="202" t="s">
        <v>2598</v>
      </c>
      <c r="B635" s="202" t="s">
        <v>2598</v>
      </c>
      <c r="C635" s="202" t="s">
        <v>179</v>
      </c>
      <c r="D635" s="203" t="b">
        <v>0</v>
      </c>
      <c r="E635" s="202" t="s">
        <v>3385</v>
      </c>
      <c r="F635" s="202" t="s">
        <v>3553</v>
      </c>
      <c r="G635" s="202" t="s">
        <v>2606</v>
      </c>
      <c r="H635" s="202" t="s">
        <v>387</v>
      </c>
      <c r="I635" s="202" t="s">
        <v>179</v>
      </c>
      <c r="J635" s="202" t="s">
        <v>2860</v>
      </c>
      <c r="K635" s="202" t="s">
        <v>2847</v>
      </c>
      <c r="L635" s="202" t="s">
        <v>2477</v>
      </c>
      <c r="M635" s="202" t="s">
        <v>99</v>
      </c>
      <c r="N635" s="202" t="s">
        <v>179</v>
      </c>
      <c r="O635" s="202" t="s">
        <v>56</v>
      </c>
      <c r="P635" s="203">
        <v>7</v>
      </c>
      <c r="Q635" s="202" t="s">
        <v>179</v>
      </c>
      <c r="R635" s="202" t="s">
        <v>179</v>
      </c>
      <c r="S635" s="203" t="b">
        <v>0</v>
      </c>
      <c r="T635" s="203">
        <v>750000</v>
      </c>
      <c r="V635" s="193">
        <v>43528</v>
      </c>
      <c r="W635" s="202" t="s">
        <v>30</v>
      </c>
      <c r="X635" s="204">
        <v>44013</v>
      </c>
      <c r="Y635" s="204">
        <v>44166</v>
      </c>
      <c r="Z635" s="202" t="s">
        <v>179</v>
      </c>
      <c r="AC635" s="202" t="s">
        <v>179</v>
      </c>
      <c r="AE635" s="202" t="s">
        <v>179</v>
      </c>
      <c r="AF635" s="202" t="s">
        <v>179</v>
      </c>
      <c r="AG635" s="202" t="s">
        <v>179</v>
      </c>
      <c r="AH635"/>
      <c r="AI635" s="202" t="s">
        <v>179</v>
      </c>
      <c r="AJ635" s="115" t="str">
        <f t="shared" si="9"/>
        <v>PD&amp;C</v>
      </c>
      <c r="AK635" s="115" t="b">
        <f>ISNUMBER(SEARCH("IRT",Table1[[#This Row],[Current_Status]]))</f>
        <v>0</v>
      </c>
      <c r="AL635" s="116">
        <f>YEAR(Table1[[#This Row],[Project_Initiated]])</f>
        <v>2019</v>
      </c>
      <c r="AM635" s="205">
        <v>44181</v>
      </c>
      <c r="AN635" s="53" t="str">
        <f>IF(AND(Table1[[#This Row],[Completed Date]]&gt;="07/01/2020"+0,Table1[[#This Row],[Completed Date]]&lt;="6/30/2021"+0),"FY 20-21",IF(AND(Table1[[#This Row],[Completed Date]]&gt;="07/01/2019"+0,Table1[[#This Row],[Completed Date]]&lt;="6/30/2020"+0),"FY 19-20",""))</f>
        <v/>
      </c>
      <c r="AO635" s="116" t="str">
        <f>IFERROR(FIND("R",Table1[[#This Row],[FS_Priority]]),"")</f>
        <v/>
      </c>
    </row>
    <row r="636" spans="1:41" x14ac:dyDescent="0.25">
      <c r="A636" s="202" t="s">
        <v>2637</v>
      </c>
      <c r="B636" s="202" t="s">
        <v>2637</v>
      </c>
      <c r="C636" s="202" t="s">
        <v>179</v>
      </c>
      <c r="D636" s="203" t="b">
        <v>0</v>
      </c>
      <c r="E636" s="202" t="s">
        <v>3385</v>
      </c>
      <c r="F636" s="202" t="s">
        <v>2638</v>
      </c>
      <c r="G636" s="202" t="s">
        <v>4085</v>
      </c>
      <c r="H636" s="202" t="s">
        <v>3834</v>
      </c>
      <c r="I636" s="202" t="s">
        <v>179</v>
      </c>
      <c r="J636" s="202" t="s">
        <v>2860</v>
      </c>
      <c r="K636" s="202" t="s">
        <v>2847</v>
      </c>
      <c r="L636" s="202" t="s">
        <v>2477</v>
      </c>
      <c r="M636" s="202" t="s">
        <v>2849</v>
      </c>
      <c r="N636" s="202" t="s">
        <v>179</v>
      </c>
      <c r="O636" s="202" t="s">
        <v>229</v>
      </c>
      <c r="P636" s="203">
        <v>11</v>
      </c>
      <c r="Q636" s="202" t="s">
        <v>179</v>
      </c>
      <c r="R636" s="202" t="s">
        <v>179</v>
      </c>
      <c r="S636" s="203" t="b">
        <v>0</v>
      </c>
      <c r="T636" s="219">
        <v>2165000</v>
      </c>
      <c r="V636" s="193">
        <v>43619</v>
      </c>
      <c r="W636" s="202" t="s">
        <v>30</v>
      </c>
      <c r="X636" s="204">
        <v>44105</v>
      </c>
      <c r="Y636" s="204">
        <v>44228</v>
      </c>
      <c r="Z636" s="202" t="s">
        <v>179</v>
      </c>
      <c r="AC636" s="202" t="s">
        <v>179</v>
      </c>
      <c r="AE636" s="202" t="s">
        <v>179</v>
      </c>
      <c r="AF636" s="202" t="s">
        <v>179</v>
      </c>
      <c r="AG636" s="202" t="s">
        <v>179</v>
      </c>
      <c r="AH636"/>
      <c r="AI636" s="202" t="s">
        <v>179</v>
      </c>
      <c r="AJ636" s="115" t="str">
        <f t="shared" si="9"/>
        <v>PD&amp;C</v>
      </c>
      <c r="AK636" s="115" t="b">
        <f>ISNUMBER(SEARCH("IRT",Table1[[#This Row],[Current_Status]]))</f>
        <v>0</v>
      </c>
      <c r="AL636" s="116">
        <f>YEAR(Table1[[#This Row],[Project_Initiated]])</f>
        <v>2019</v>
      </c>
      <c r="AM636" s="205">
        <v>44181</v>
      </c>
      <c r="AN636" s="53" t="str">
        <f>IF(AND(Table1[[#This Row],[Completed Date]]&gt;="07/01/2020"+0,Table1[[#This Row],[Completed Date]]&lt;="6/30/2021"+0),"FY 20-21",IF(AND(Table1[[#This Row],[Completed Date]]&gt;="07/01/2019"+0,Table1[[#This Row],[Completed Date]]&lt;="6/30/2020"+0),"FY 19-20",""))</f>
        <v/>
      </c>
      <c r="AO636" s="116" t="str">
        <f>IFERROR(FIND("R",Table1[[#This Row],[FS_Priority]]),"")</f>
        <v/>
      </c>
    </row>
    <row r="637" spans="1:41" x14ac:dyDescent="0.25">
      <c r="A637" s="202" t="s">
        <v>4034</v>
      </c>
      <c r="B637" s="202" t="s">
        <v>4034</v>
      </c>
      <c r="C637" s="202" t="s">
        <v>179</v>
      </c>
      <c r="D637" s="203" t="b">
        <v>0</v>
      </c>
      <c r="E637" s="202" t="s">
        <v>117</v>
      </c>
      <c r="F637" s="202" t="s">
        <v>4035</v>
      </c>
      <c r="G637" s="202" t="s">
        <v>4036</v>
      </c>
      <c r="H637" s="202" t="s">
        <v>179</v>
      </c>
      <c r="I637" s="202" t="s">
        <v>179</v>
      </c>
      <c r="J637" s="202" t="s">
        <v>2860</v>
      </c>
      <c r="K637" s="202" t="s">
        <v>2999</v>
      </c>
      <c r="L637" s="202" t="s">
        <v>3414</v>
      </c>
      <c r="M637" s="202" t="s">
        <v>3414</v>
      </c>
      <c r="N637" s="202" t="s">
        <v>179</v>
      </c>
      <c r="O637" s="202" t="s">
        <v>3415</v>
      </c>
      <c r="P637" s="203">
        <v>1</v>
      </c>
      <c r="Q637" s="202" t="s">
        <v>179</v>
      </c>
      <c r="R637" s="202" t="s">
        <v>179</v>
      </c>
      <c r="S637" s="203" t="b">
        <v>0</v>
      </c>
      <c r="T637" s="203">
        <v>1652000</v>
      </c>
      <c r="V637" s="193">
        <v>44039</v>
      </c>
      <c r="W637" s="202" t="s">
        <v>30</v>
      </c>
      <c r="X637" s="193">
        <v>44166</v>
      </c>
      <c r="Y637" s="193">
        <v>44256</v>
      </c>
      <c r="Z637" s="202" t="s">
        <v>179</v>
      </c>
      <c r="AC637" s="202" t="s">
        <v>179</v>
      </c>
      <c r="AE637" s="202" t="s">
        <v>179</v>
      </c>
      <c r="AF637" s="202" t="s">
        <v>179</v>
      </c>
      <c r="AG637" s="202" t="s">
        <v>179</v>
      </c>
      <c r="AH637"/>
      <c r="AI637" s="202" t="s">
        <v>179</v>
      </c>
      <c r="AJ637" s="115" t="str">
        <f t="shared" ref="AJ637:AJ700" si="10">IF(LEN(A637)&gt;6,"FS","PD&amp;C")</f>
        <v>PD&amp;C</v>
      </c>
      <c r="AK637" s="115" t="b">
        <f>ISNUMBER(SEARCH("IRT",Table1[[#This Row],[Current_Status]]))</f>
        <v>0</v>
      </c>
      <c r="AL637" s="116">
        <f>YEAR(Table1[[#This Row],[Project_Initiated]])</f>
        <v>2020</v>
      </c>
      <c r="AM637" s="205">
        <v>44181</v>
      </c>
      <c r="AN637" s="53" t="str">
        <f>IF(AND(Table1[[#This Row],[Completed Date]]&gt;="07/01/2020"+0,Table1[[#This Row],[Completed Date]]&lt;="6/30/2021"+0),"FY 20-21",IF(AND(Table1[[#This Row],[Completed Date]]&gt;="07/01/2019"+0,Table1[[#This Row],[Completed Date]]&lt;="6/30/2020"+0),"FY 19-20",""))</f>
        <v/>
      </c>
      <c r="AO637" s="116" t="str">
        <f>IFERROR(FIND("R",Table1[[#This Row],[FS_Priority]]),"")</f>
        <v/>
      </c>
    </row>
    <row r="638" spans="1:41" x14ac:dyDescent="0.25">
      <c r="A638" s="202" t="s">
        <v>44</v>
      </c>
      <c r="B638" s="202" t="s">
        <v>44</v>
      </c>
      <c r="C638" s="202" t="s">
        <v>179</v>
      </c>
      <c r="D638" s="203" t="b">
        <v>0</v>
      </c>
      <c r="E638" s="202" t="s">
        <v>43</v>
      </c>
      <c r="F638" s="202" t="s">
        <v>2582</v>
      </c>
      <c r="G638" s="202" t="s">
        <v>2883</v>
      </c>
      <c r="H638" s="202" t="s">
        <v>151</v>
      </c>
      <c r="I638" s="202" t="s">
        <v>179</v>
      </c>
      <c r="J638" s="202" t="s">
        <v>3878</v>
      </c>
      <c r="K638" s="202" t="s">
        <v>2868</v>
      </c>
      <c r="L638" s="202" t="s">
        <v>2477</v>
      </c>
      <c r="M638" s="202" t="s">
        <v>2882</v>
      </c>
      <c r="N638" s="202" t="s">
        <v>179</v>
      </c>
      <c r="O638" s="202" t="s">
        <v>99</v>
      </c>
      <c r="P638" s="203">
        <v>4</v>
      </c>
      <c r="Q638" s="202" t="s">
        <v>179</v>
      </c>
      <c r="R638" s="202" t="s">
        <v>179</v>
      </c>
      <c r="S638" s="203" t="b">
        <v>0</v>
      </c>
      <c r="T638" s="203">
        <v>700000</v>
      </c>
      <c r="V638" s="193">
        <v>43194</v>
      </c>
      <c r="W638" s="202" t="s">
        <v>3459</v>
      </c>
      <c r="X638" s="193">
        <v>43770</v>
      </c>
      <c r="Y638" s="193">
        <v>44197</v>
      </c>
      <c r="Z638" s="202" t="s">
        <v>179</v>
      </c>
      <c r="AC638" s="202" t="s">
        <v>179</v>
      </c>
      <c r="AE638" s="202" t="s">
        <v>179</v>
      </c>
      <c r="AF638" s="202" t="s">
        <v>179</v>
      </c>
      <c r="AG638" s="202" t="s">
        <v>179</v>
      </c>
      <c r="AH638" s="220"/>
      <c r="AI638" s="202" t="s">
        <v>179</v>
      </c>
      <c r="AJ638" s="115" t="str">
        <f t="shared" si="10"/>
        <v>PD&amp;C</v>
      </c>
      <c r="AK638" s="115" t="b">
        <f>ISNUMBER(SEARCH("IRT",Table1[[#This Row],[Current_Status]]))</f>
        <v>0</v>
      </c>
      <c r="AL638" s="116">
        <f>YEAR(Table1[[#This Row],[Project_Initiated]])</f>
        <v>2018</v>
      </c>
      <c r="AM638" s="205">
        <v>44181</v>
      </c>
      <c r="AN638" s="53" t="str">
        <f>IF(AND(Table1[[#This Row],[Completed Date]]&gt;="07/01/2020"+0,Table1[[#This Row],[Completed Date]]&lt;="6/30/2021"+0),"FY 20-21",IF(AND(Table1[[#This Row],[Completed Date]]&gt;="07/01/2019"+0,Table1[[#This Row],[Completed Date]]&lt;="6/30/2020"+0),"FY 19-20",""))</f>
        <v/>
      </c>
      <c r="AO638" s="116" t="str">
        <f>IFERROR(FIND("R",Table1[[#This Row],[FS_Priority]]),"")</f>
        <v/>
      </c>
    </row>
    <row r="639" spans="1:41" x14ac:dyDescent="0.25">
      <c r="A639" s="202" t="s">
        <v>3422</v>
      </c>
      <c r="B639" s="202" t="s">
        <v>3422</v>
      </c>
      <c r="C639" s="202" t="s">
        <v>179</v>
      </c>
      <c r="D639" s="203" t="b">
        <v>0</v>
      </c>
      <c r="E639" s="202" t="s">
        <v>92</v>
      </c>
      <c r="F639" s="202" t="s">
        <v>3423</v>
      </c>
      <c r="G639" s="202" t="s">
        <v>3424</v>
      </c>
      <c r="H639" s="202" t="s">
        <v>251</v>
      </c>
      <c r="I639" s="202" t="s">
        <v>179</v>
      </c>
      <c r="J639" s="202" t="s">
        <v>4141</v>
      </c>
      <c r="K639" s="202" t="s">
        <v>2925</v>
      </c>
      <c r="L639" s="202" t="s">
        <v>2477</v>
      </c>
      <c r="M639" s="202" t="s">
        <v>3145</v>
      </c>
      <c r="N639" s="202" t="s">
        <v>179</v>
      </c>
      <c r="O639" s="202" t="s">
        <v>99</v>
      </c>
      <c r="P639" s="203">
        <v>3</v>
      </c>
      <c r="Q639" s="202" t="s">
        <v>179</v>
      </c>
      <c r="R639" s="202" t="s">
        <v>179</v>
      </c>
      <c r="S639" s="203" t="b">
        <v>0</v>
      </c>
      <c r="T639" s="203">
        <v>2500</v>
      </c>
      <c r="V639" s="221">
        <v>43742</v>
      </c>
      <c r="W639" s="202" t="s">
        <v>4142</v>
      </c>
      <c r="X639" s="221">
        <v>44166</v>
      </c>
      <c r="Y639" s="221">
        <v>44317</v>
      </c>
      <c r="Z639" s="202" t="s">
        <v>179</v>
      </c>
      <c r="AC639" s="202" t="s">
        <v>179</v>
      </c>
      <c r="AE639" s="202" t="s">
        <v>179</v>
      </c>
      <c r="AF639" s="202" t="s">
        <v>179</v>
      </c>
      <c r="AG639" s="202" t="s">
        <v>179</v>
      </c>
      <c r="AH639"/>
      <c r="AI639" s="202" t="s">
        <v>179</v>
      </c>
      <c r="AJ639" s="115" t="str">
        <f t="shared" si="10"/>
        <v>PD&amp;C</v>
      </c>
      <c r="AK639" s="115" t="b">
        <f>ISNUMBER(SEARCH("IRT",Table1[[#This Row],[Current_Status]]))</f>
        <v>0</v>
      </c>
      <c r="AL639" s="116">
        <f>YEAR(Table1[[#This Row],[Project_Initiated]])</f>
        <v>2019</v>
      </c>
      <c r="AM639" s="205">
        <v>44181</v>
      </c>
      <c r="AN639" s="53" t="str">
        <f>IF(AND(Table1[[#This Row],[Completed Date]]&gt;="07/01/2020"+0,Table1[[#This Row],[Completed Date]]&lt;="6/30/2021"+0),"FY 20-21",IF(AND(Table1[[#This Row],[Completed Date]]&gt;="07/01/2019"+0,Table1[[#This Row],[Completed Date]]&lt;="6/30/2020"+0),"FY 19-20",""))</f>
        <v/>
      </c>
      <c r="AO639" s="116" t="str">
        <f>IFERROR(FIND("R",Table1[[#This Row],[FS_Priority]]),"")</f>
        <v/>
      </c>
    </row>
    <row r="640" spans="1:41" x14ac:dyDescent="0.25">
      <c r="A640" s="202" t="s">
        <v>3106</v>
      </c>
      <c r="B640" s="202" t="s">
        <v>3106</v>
      </c>
      <c r="C640" s="202" t="s">
        <v>179</v>
      </c>
      <c r="D640" s="203" t="b">
        <v>0</v>
      </c>
      <c r="E640" s="202" t="s">
        <v>3371</v>
      </c>
      <c r="F640" s="202" t="s">
        <v>4001</v>
      </c>
      <c r="G640" s="202" t="s">
        <v>80</v>
      </c>
      <c r="H640" s="202" t="s">
        <v>179</v>
      </c>
      <c r="I640" s="202" t="s">
        <v>179</v>
      </c>
      <c r="J640" s="202" t="s">
        <v>2857</v>
      </c>
      <c r="K640" s="202" t="s">
        <v>48</v>
      </c>
      <c r="L640" s="202" t="s">
        <v>28</v>
      </c>
      <c r="M640" s="202" t="s">
        <v>52</v>
      </c>
      <c r="N640" s="202" t="s">
        <v>179</v>
      </c>
      <c r="O640" s="202" t="s">
        <v>56</v>
      </c>
      <c r="P640" s="203">
        <v>13</v>
      </c>
      <c r="Q640" s="202" t="s">
        <v>179</v>
      </c>
      <c r="R640" s="202" t="s">
        <v>179</v>
      </c>
      <c r="S640" s="203" t="b">
        <v>0</v>
      </c>
      <c r="T640" s="201"/>
      <c r="V640" s="193">
        <v>42340</v>
      </c>
      <c r="W640" s="202" t="s">
        <v>4066</v>
      </c>
      <c r="X640" s="201"/>
      <c r="Y640" s="201"/>
      <c r="Z640" s="202" t="s">
        <v>179</v>
      </c>
      <c r="AC640" s="202" t="s">
        <v>179</v>
      </c>
      <c r="AE640" s="202" t="s">
        <v>179</v>
      </c>
      <c r="AF640" s="202" t="s">
        <v>179</v>
      </c>
      <c r="AG640" s="202" t="s">
        <v>179</v>
      </c>
      <c r="AH640"/>
      <c r="AI640" s="202" t="s">
        <v>179</v>
      </c>
      <c r="AJ640" s="167" t="str">
        <f t="shared" si="10"/>
        <v>PD&amp;C</v>
      </c>
      <c r="AK640" s="167" t="b">
        <f>ISNUMBER(SEARCH("IRT",Table1[[#This Row],[Current_Status]]))</f>
        <v>0</v>
      </c>
      <c r="AL640" s="168">
        <f>YEAR(Table1[[#This Row],[Project_Initiated]])</f>
        <v>2015</v>
      </c>
      <c r="AM640" s="205">
        <v>44181</v>
      </c>
      <c r="AN640" s="53" t="str">
        <f>IF(AND(Table1[[#This Row],[Completed Date]]&gt;="07/01/2020"+0,Table1[[#This Row],[Completed Date]]&lt;="6/30/2021"+0),"FY 20-21",IF(AND(Table1[[#This Row],[Completed Date]]&gt;="07/01/2019"+0,Table1[[#This Row],[Completed Date]]&lt;="6/30/2020"+0),"FY 19-20",""))</f>
        <v/>
      </c>
      <c r="AO640" s="116" t="str">
        <f>IFERROR(FIND("R",Table1[[#This Row],[FS_Priority]]),"")</f>
        <v/>
      </c>
    </row>
    <row r="641" spans="1:41" x14ac:dyDescent="0.25">
      <c r="A641" s="202" t="s">
        <v>3907</v>
      </c>
      <c r="B641" s="202" t="s">
        <v>3907</v>
      </c>
      <c r="C641" s="202" t="s">
        <v>179</v>
      </c>
      <c r="D641" s="203" t="b">
        <v>0</v>
      </c>
      <c r="E641" s="202" t="s">
        <v>3371</v>
      </c>
      <c r="F641" s="202" t="s">
        <v>3908</v>
      </c>
      <c r="G641" s="202" t="s">
        <v>3909</v>
      </c>
      <c r="H641" s="202" t="s">
        <v>179</v>
      </c>
      <c r="I641" s="202" t="s">
        <v>179</v>
      </c>
      <c r="J641" s="202" t="s">
        <v>2857</v>
      </c>
      <c r="K641" s="202" t="s">
        <v>48</v>
      </c>
      <c r="L641" s="202" t="s">
        <v>28</v>
      </c>
      <c r="M641" s="202" t="s">
        <v>3910</v>
      </c>
      <c r="N641" s="202" t="s">
        <v>179</v>
      </c>
      <c r="O641" s="202" t="s">
        <v>97</v>
      </c>
      <c r="P641" s="203">
        <v>19</v>
      </c>
      <c r="Q641" s="202" t="s">
        <v>179</v>
      </c>
      <c r="R641" s="202" t="s">
        <v>179</v>
      </c>
      <c r="S641" s="203" t="b">
        <v>0</v>
      </c>
      <c r="T641" s="203">
        <v>780545</v>
      </c>
      <c r="V641" s="193">
        <v>43901</v>
      </c>
      <c r="W641" s="202" t="s">
        <v>4150</v>
      </c>
      <c r="X641" s="193">
        <v>44256</v>
      </c>
      <c r="Y641" s="193">
        <v>44317</v>
      </c>
      <c r="Z641" s="202" t="s">
        <v>179</v>
      </c>
      <c r="AC641" s="202" t="s">
        <v>179</v>
      </c>
      <c r="AE641" s="202" t="s">
        <v>179</v>
      </c>
      <c r="AF641" s="202" t="s">
        <v>179</v>
      </c>
      <c r="AG641" s="202" t="s">
        <v>179</v>
      </c>
      <c r="AH641" s="220"/>
      <c r="AI641" s="202" t="s">
        <v>179</v>
      </c>
      <c r="AJ641" s="115" t="str">
        <f t="shared" si="10"/>
        <v>PD&amp;C</v>
      </c>
      <c r="AK641" s="115" t="b">
        <f>ISNUMBER(SEARCH("IRT",Table1[[#This Row],[Current_Status]]))</f>
        <v>0</v>
      </c>
      <c r="AL641" s="116">
        <f>YEAR(Table1[[#This Row],[Project_Initiated]])</f>
        <v>2020</v>
      </c>
      <c r="AM641" s="205">
        <v>44181</v>
      </c>
      <c r="AN641" s="53" t="str">
        <f>IF(AND(Table1[[#This Row],[Completed Date]]&gt;="07/01/2020"+0,Table1[[#This Row],[Completed Date]]&lt;="6/30/2021"+0),"FY 20-21",IF(AND(Table1[[#This Row],[Completed Date]]&gt;="07/01/2019"+0,Table1[[#This Row],[Completed Date]]&lt;="6/30/2020"+0),"FY 19-20",""))</f>
        <v/>
      </c>
      <c r="AO641" s="116" t="str">
        <f>IFERROR(FIND("R",Table1[[#This Row],[FS_Priority]]),"")</f>
        <v/>
      </c>
    </row>
    <row r="642" spans="1:41" x14ac:dyDescent="0.25">
      <c r="A642" s="202" t="s">
        <v>62</v>
      </c>
      <c r="B642" s="202" t="s">
        <v>62</v>
      </c>
      <c r="C642" s="202" t="s">
        <v>179</v>
      </c>
      <c r="D642" s="203" t="b">
        <v>0</v>
      </c>
      <c r="E642" s="202" t="s">
        <v>3371</v>
      </c>
      <c r="F642" s="202" t="s">
        <v>3460</v>
      </c>
      <c r="G642" s="202" t="s">
        <v>2886</v>
      </c>
      <c r="H642" s="202" t="s">
        <v>179</v>
      </c>
      <c r="I642" s="202" t="s">
        <v>179</v>
      </c>
      <c r="J642" s="202" t="s">
        <v>2857</v>
      </c>
      <c r="K642" s="202" t="s">
        <v>48</v>
      </c>
      <c r="L642" s="202" t="s">
        <v>28</v>
      </c>
      <c r="M642" s="202" t="s">
        <v>2887</v>
      </c>
      <c r="N642" s="202" t="s">
        <v>179</v>
      </c>
      <c r="O642" s="202" t="s">
        <v>2856</v>
      </c>
      <c r="P642" s="217">
        <v>99</v>
      </c>
      <c r="Q642" s="202" t="s">
        <v>179</v>
      </c>
      <c r="R642" s="202" t="s">
        <v>179</v>
      </c>
      <c r="S642" s="203" t="b">
        <v>0</v>
      </c>
      <c r="T642" s="217">
        <v>15690389.32</v>
      </c>
      <c r="V642" s="193">
        <v>42720</v>
      </c>
      <c r="W642" s="202" t="s">
        <v>41</v>
      </c>
      <c r="X642" s="204">
        <v>44287</v>
      </c>
      <c r="Y642" s="204">
        <v>44470</v>
      </c>
      <c r="Z642" s="202" t="s">
        <v>179</v>
      </c>
      <c r="AC642" s="202" t="s">
        <v>179</v>
      </c>
      <c r="AE642" s="202" t="s">
        <v>179</v>
      </c>
      <c r="AF642" s="202" t="s">
        <v>179</v>
      </c>
      <c r="AG642" s="202" t="s">
        <v>179</v>
      </c>
      <c r="AH642" s="201"/>
      <c r="AI642" s="202" t="s">
        <v>179</v>
      </c>
      <c r="AJ642" s="115" t="str">
        <f t="shared" si="10"/>
        <v>PD&amp;C</v>
      </c>
      <c r="AK642" s="115" t="b">
        <f>ISNUMBER(SEARCH("IRT",Table1[[#This Row],[Current_Status]]))</f>
        <v>0</v>
      </c>
      <c r="AL642" s="116">
        <f>YEAR(Table1[[#This Row],[Project_Initiated]])</f>
        <v>2016</v>
      </c>
      <c r="AM642" s="205">
        <v>44181</v>
      </c>
      <c r="AN642" s="53" t="str">
        <f>IF(AND(Table1[[#This Row],[Completed Date]]&gt;="07/01/2020"+0,Table1[[#This Row],[Completed Date]]&lt;="6/30/2021"+0),"FY 20-21",IF(AND(Table1[[#This Row],[Completed Date]]&gt;="07/01/2019"+0,Table1[[#This Row],[Completed Date]]&lt;="6/30/2020"+0),"FY 19-20",""))</f>
        <v/>
      </c>
      <c r="AO642" s="116" t="str">
        <f>IFERROR(FIND("R",Table1[[#This Row],[FS_Priority]]),"")</f>
        <v/>
      </c>
    </row>
    <row r="643" spans="1:41" x14ac:dyDescent="0.25">
      <c r="A643" s="202" t="s">
        <v>3412</v>
      </c>
      <c r="B643" s="202" t="s">
        <v>3412</v>
      </c>
      <c r="C643" s="202" t="s">
        <v>179</v>
      </c>
      <c r="D643" s="203" t="b">
        <v>0</v>
      </c>
      <c r="E643" s="202" t="s">
        <v>92</v>
      </c>
      <c r="F643" s="202" t="s">
        <v>3413</v>
      </c>
      <c r="G643" s="202" t="s">
        <v>3419</v>
      </c>
      <c r="H643" s="202" t="s">
        <v>251</v>
      </c>
      <c r="I643" s="202" t="s">
        <v>179</v>
      </c>
      <c r="J643" s="202" t="s">
        <v>2857</v>
      </c>
      <c r="K643" s="202" t="s">
        <v>2925</v>
      </c>
      <c r="L643" s="202" t="s">
        <v>2477</v>
      </c>
      <c r="M643" s="202" t="s">
        <v>3145</v>
      </c>
      <c r="N643" s="202" t="s">
        <v>179</v>
      </c>
      <c r="O643" s="202" t="s">
        <v>99</v>
      </c>
      <c r="P643" s="219">
        <v>2</v>
      </c>
      <c r="Q643" s="202" t="s">
        <v>179</v>
      </c>
      <c r="R643" s="202" t="s">
        <v>179</v>
      </c>
      <c r="S643" s="203" t="b">
        <v>0</v>
      </c>
      <c r="T643" s="217">
        <v>2500</v>
      </c>
      <c r="V643" s="193">
        <v>43742</v>
      </c>
      <c r="W643" s="202" t="s">
        <v>4086</v>
      </c>
      <c r="X643"/>
      <c r="Z643" s="202" t="s">
        <v>179</v>
      </c>
      <c r="AC643" s="202" t="s">
        <v>179</v>
      </c>
      <c r="AD643" s="201"/>
      <c r="AE643" s="202" t="s">
        <v>179</v>
      </c>
      <c r="AF643" s="202" t="s">
        <v>179</v>
      </c>
      <c r="AG643" s="202" t="s">
        <v>179</v>
      </c>
      <c r="AH643" s="201"/>
      <c r="AI643" s="202" t="s">
        <v>179</v>
      </c>
      <c r="AJ643" s="115" t="str">
        <f t="shared" si="10"/>
        <v>PD&amp;C</v>
      </c>
      <c r="AK643" s="115" t="b">
        <f>ISNUMBER(SEARCH("IRT",Table1[[#This Row],[Current_Status]]))</f>
        <v>0</v>
      </c>
      <c r="AL643" s="116">
        <f>YEAR(Table1[[#This Row],[Project_Initiated]])</f>
        <v>2019</v>
      </c>
      <c r="AM643" s="205">
        <v>44181</v>
      </c>
      <c r="AN643" s="53" t="str">
        <f>IF(AND(Table1[[#This Row],[Completed Date]]&gt;="07/01/2020"+0,Table1[[#This Row],[Completed Date]]&lt;="6/30/2021"+0),"FY 20-21",IF(AND(Table1[[#This Row],[Completed Date]]&gt;="07/01/2019"+0,Table1[[#This Row],[Completed Date]]&lt;="6/30/2020"+0),"FY 19-20",""))</f>
        <v/>
      </c>
      <c r="AO643" s="116" t="str">
        <f>IFERROR(FIND("R",Table1[[#This Row],[FS_Priority]]),"")</f>
        <v/>
      </c>
    </row>
    <row r="644" spans="1:41" x14ac:dyDescent="0.25">
      <c r="A644" s="202" t="s">
        <v>4004</v>
      </c>
      <c r="B644" s="202" t="s">
        <v>4004</v>
      </c>
      <c r="C644" s="202" t="s">
        <v>179</v>
      </c>
      <c r="D644" s="203" t="b">
        <v>0</v>
      </c>
      <c r="E644" s="202" t="s">
        <v>92</v>
      </c>
      <c r="F644" s="202" t="s">
        <v>4087</v>
      </c>
      <c r="G644" s="202" t="s">
        <v>4012</v>
      </c>
      <c r="H644" s="202" t="s">
        <v>179</v>
      </c>
      <c r="I644" s="202" t="s">
        <v>4013</v>
      </c>
      <c r="J644" s="202" t="s">
        <v>2857</v>
      </c>
      <c r="K644" s="202" t="s">
        <v>2925</v>
      </c>
      <c r="L644" s="202" t="s">
        <v>2477</v>
      </c>
      <c r="M644" s="202" t="s">
        <v>4014</v>
      </c>
      <c r="N644" s="202" t="s">
        <v>179</v>
      </c>
      <c r="O644" s="202" t="s">
        <v>56</v>
      </c>
      <c r="P644" s="219">
        <v>4</v>
      </c>
      <c r="Q644" s="202" t="s">
        <v>179</v>
      </c>
      <c r="R644" s="202" t="s">
        <v>179</v>
      </c>
      <c r="S644" s="203" t="b">
        <v>0</v>
      </c>
      <c r="V644" s="193">
        <v>44001</v>
      </c>
      <c r="W644" s="202" t="s">
        <v>41</v>
      </c>
      <c r="X644"/>
      <c r="Z644" s="202" t="s">
        <v>179</v>
      </c>
      <c r="AC644" s="202" t="s">
        <v>179</v>
      </c>
      <c r="AE644" s="202" t="s">
        <v>179</v>
      </c>
      <c r="AF644" s="202" t="s">
        <v>179</v>
      </c>
      <c r="AG644" s="202" t="s">
        <v>179</v>
      </c>
      <c r="AH644" s="201"/>
      <c r="AI644" s="202" t="s">
        <v>179</v>
      </c>
      <c r="AJ644" s="115" t="str">
        <f t="shared" si="10"/>
        <v>PD&amp;C</v>
      </c>
      <c r="AK644" s="115" t="b">
        <f>ISNUMBER(SEARCH("IRT",Table1[[#This Row],[Current_Status]]))</f>
        <v>0</v>
      </c>
      <c r="AL644" s="116">
        <f>YEAR(Table1[[#This Row],[Project_Initiated]])</f>
        <v>2020</v>
      </c>
      <c r="AM644" s="205">
        <v>44181</v>
      </c>
      <c r="AN644" s="53" t="str">
        <f>IF(AND(Table1[[#This Row],[Completed Date]]&gt;="07/01/2020"+0,Table1[[#This Row],[Completed Date]]&lt;="6/30/2021"+0),"FY 20-21",IF(AND(Table1[[#This Row],[Completed Date]]&gt;="07/01/2019"+0,Table1[[#This Row],[Completed Date]]&lt;="6/30/2020"+0),"FY 19-20",""))</f>
        <v/>
      </c>
      <c r="AO644" s="116" t="str">
        <f>IFERROR(FIND("R",Table1[[#This Row],[FS_Priority]]),"")</f>
        <v/>
      </c>
    </row>
    <row r="645" spans="1:41" x14ac:dyDescent="0.25">
      <c r="A645" s="202" t="s">
        <v>98</v>
      </c>
      <c r="B645" s="202" t="s">
        <v>98</v>
      </c>
      <c r="C645" s="202" t="s">
        <v>179</v>
      </c>
      <c r="D645" s="203" t="b">
        <v>0</v>
      </c>
      <c r="E645" s="202" t="s">
        <v>155</v>
      </c>
      <c r="F645" s="202" t="s">
        <v>3551</v>
      </c>
      <c r="G645" s="202" t="s">
        <v>2967</v>
      </c>
      <c r="H645" s="202" t="s">
        <v>409</v>
      </c>
      <c r="I645" s="202" t="s">
        <v>179</v>
      </c>
      <c r="J645" s="202" t="s">
        <v>2857</v>
      </c>
      <c r="K645" s="202" t="s">
        <v>29</v>
      </c>
      <c r="L645" s="202" t="s">
        <v>331</v>
      </c>
      <c r="M645" s="202" t="s">
        <v>65</v>
      </c>
      <c r="N645" s="202" t="s">
        <v>179</v>
      </c>
      <c r="O645" s="202" t="s">
        <v>99</v>
      </c>
      <c r="P645" s="219">
        <v>8</v>
      </c>
      <c r="Q645" s="202" t="s">
        <v>179</v>
      </c>
      <c r="R645" s="202" t="s">
        <v>179</v>
      </c>
      <c r="S645" s="203" t="b">
        <v>0</v>
      </c>
      <c r="T645" s="219">
        <v>432510</v>
      </c>
      <c r="V645" s="193">
        <v>42425</v>
      </c>
      <c r="W645" s="202" t="s">
        <v>41</v>
      </c>
      <c r="X645" s="204">
        <v>44256</v>
      </c>
      <c r="Y645" s="204">
        <v>44287</v>
      </c>
      <c r="Z645" s="202" t="s">
        <v>179</v>
      </c>
      <c r="AC645" s="202" t="s">
        <v>179</v>
      </c>
      <c r="AE645" s="202" t="s">
        <v>179</v>
      </c>
      <c r="AF645" s="202" t="s">
        <v>179</v>
      </c>
      <c r="AG645" s="202" t="s">
        <v>179</v>
      </c>
      <c r="AH645" s="201"/>
      <c r="AI645" s="202" t="s">
        <v>179</v>
      </c>
      <c r="AJ645" s="115" t="str">
        <f t="shared" si="10"/>
        <v>PD&amp;C</v>
      </c>
      <c r="AK645" s="115" t="b">
        <f>ISNUMBER(SEARCH("IRT",Table1[[#This Row],[Current_Status]]))</f>
        <v>0</v>
      </c>
      <c r="AL645" s="116">
        <f>YEAR(Table1[[#This Row],[Project_Initiated]])</f>
        <v>2016</v>
      </c>
      <c r="AM645" s="205">
        <v>44181</v>
      </c>
      <c r="AN645" s="53" t="str">
        <f>IF(AND(Table1[[#This Row],[Completed Date]]&gt;="07/01/2020"+0,Table1[[#This Row],[Completed Date]]&lt;="6/30/2021"+0),"FY 20-21",IF(AND(Table1[[#This Row],[Completed Date]]&gt;="07/01/2019"+0,Table1[[#This Row],[Completed Date]]&lt;="6/30/2020"+0),"FY 19-20",""))</f>
        <v/>
      </c>
      <c r="AO645" s="116" t="str">
        <f>IFERROR(FIND("R",Table1[[#This Row],[FS_Priority]]),"")</f>
        <v/>
      </c>
    </row>
    <row r="646" spans="1:41" x14ac:dyDescent="0.25">
      <c r="A646" s="202" t="s">
        <v>72</v>
      </c>
      <c r="B646" s="202" t="s">
        <v>72</v>
      </c>
      <c r="C646" s="202" t="s">
        <v>179</v>
      </c>
      <c r="D646" s="203" t="b">
        <v>0</v>
      </c>
      <c r="E646" s="202" t="s">
        <v>155</v>
      </c>
      <c r="F646" s="202" t="s">
        <v>73</v>
      </c>
      <c r="G646" s="202" t="s">
        <v>4088</v>
      </c>
      <c r="H646" s="202" t="s">
        <v>179</v>
      </c>
      <c r="I646" s="202" t="s">
        <v>179</v>
      </c>
      <c r="J646" s="202" t="s">
        <v>2857</v>
      </c>
      <c r="K646" s="202" t="s">
        <v>29</v>
      </c>
      <c r="L646" s="202" t="s">
        <v>331</v>
      </c>
      <c r="M646" s="202" t="s">
        <v>2992</v>
      </c>
      <c r="N646" s="202" t="s">
        <v>179</v>
      </c>
      <c r="O646" s="202" t="s">
        <v>2845</v>
      </c>
      <c r="P646" s="219">
        <v>20</v>
      </c>
      <c r="Q646" s="202" t="s">
        <v>179</v>
      </c>
      <c r="R646" s="202" t="s">
        <v>179</v>
      </c>
      <c r="S646" s="203" t="b">
        <v>0</v>
      </c>
      <c r="T646" s="219">
        <v>2600000</v>
      </c>
      <c r="V646" s="193">
        <v>42509</v>
      </c>
      <c r="W646" s="202" t="s">
        <v>4317</v>
      </c>
      <c r="X646"/>
      <c r="Z646" s="202" t="s">
        <v>179</v>
      </c>
      <c r="AC646" s="202" t="s">
        <v>179</v>
      </c>
      <c r="AE646" s="202" t="s">
        <v>179</v>
      </c>
      <c r="AF646" s="202" t="s">
        <v>179</v>
      </c>
      <c r="AG646" s="202" t="s">
        <v>179</v>
      </c>
      <c r="AH646" s="201"/>
      <c r="AI646" s="202" t="s">
        <v>179</v>
      </c>
      <c r="AJ646" s="115" t="str">
        <f t="shared" si="10"/>
        <v>PD&amp;C</v>
      </c>
      <c r="AK646" s="115" t="b">
        <f>ISNUMBER(SEARCH("IRT",Table1[[#This Row],[Current_Status]]))</f>
        <v>0</v>
      </c>
      <c r="AL646" s="116">
        <f>YEAR(Table1[[#This Row],[Project_Initiated]])</f>
        <v>2016</v>
      </c>
      <c r="AM646" s="205">
        <v>44181</v>
      </c>
      <c r="AN646" s="53" t="str">
        <f>IF(AND(Table1[[#This Row],[Completed Date]]&gt;="07/01/2020"+0,Table1[[#This Row],[Completed Date]]&lt;="6/30/2021"+0),"FY 20-21",IF(AND(Table1[[#This Row],[Completed Date]]&gt;="07/01/2019"+0,Table1[[#This Row],[Completed Date]]&lt;="6/30/2020"+0),"FY 19-20",""))</f>
        <v/>
      </c>
      <c r="AO646" s="116" t="str">
        <f>IFERROR(FIND("R",Table1[[#This Row],[FS_Priority]]),"")</f>
        <v/>
      </c>
    </row>
    <row r="647" spans="1:41" x14ac:dyDescent="0.25">
      <c r="A647" s="202" t="s">
        <v>4006</v>
      </c>
      <c r="B647" s="202" t="s">
        <v>4006</v>
      </c>
      <c r="C647" s="202" t="s">
        <v>179</v>
      </c>
      <c r="D647" s="203" t="b">
        <v>0</v>
      </c>
      <c r="E647" s="202" t="s">
        <v>3385</v>
      </c>
      <c r="F647" s="202" t="s">
        <v>3998</v>
      </c>
      <c r="G647" s="202" t="s">
        <v>3998</v>
      </c>
      <c r="H647" s="202" t="s">
        <v>377</v>
      </c>
      <c r="I647" s="202" t="s">
        <v>179</v>
      </c>
      <c r="J647" s="202" t="s">
        <v>2857</v>
      </c>
      <c r="K647" s="202" t="s">
        <v>2847</v>
      </c>
      <c r="L647" s="202" t="s">
        <v>2477</v>
      </c>
      <c r="M647" s="202" t="s">
        <v>3999</v>
      </c>
      <c r="N647" s="202" t="s">
        <v>179</v>
      </c>
      <c r="O647" s="202" t="s">
        <v>97</v>
      </c>
      <c r="P647" s="219">
        <v>4</v>
      </c>
      <c r="Q647" s="202" t="s">
        <v>179</v>
      </c>
      <c r="R647" s="202" t="s">
        <v>179</v>
      </c>
      <c r="S647" s="203" t="b">
        <v>0</v>
      </c>
      <c r="T647" s="220"/>
      <c r="V647" s="193">
        <v>43796</v>
      </c>
      <c r="W647" s="202" t="s">
        <v>4158</v>
      </c>
      <c r="X647" s="221">
        <v>44256</v>
      </c>
      <c r="Y647" s="221">
        <v>44348</v>
      </c>
      <c r="Z647" s="202" t="s">
        <v>179</v>
      </c>
      <c r="AC647" s="202" t="s">
        <v>179</v>
      </c>
      <c r="AE647" s="202" t="s">
        <v>179</v>
      </c>
      <c r="AF647" s="202" t="s">
        <v>179</v>
      </c>
      <c r="AG647" s="202" t="s">
        <v>179</v>
      </c>
      <c r="AH647" s="201"/>
      <c r="AI647" s="202" t="s">
        <v>179</v>
      </c>
      <c r="AJ647" s="115" t="str">
        <f t="shared" si="10"/>
        <v>PD&amp;C</v>
      </c>
      <c r="AK647" s="115" t="b">
        <f>ISNUMBER(SEARCH("IRT",Table1[[#This Row],[Current_Status]]))</f>
        <v>0</v>
      </c>
      <c r="AL647" s="116">
        <f>YEAR(Table1[[#This Row],[Project_Initiated]])</f>
        <v>2019</v>
      </c>
      <c r="AM647" s="205">
        <v>44181</v>
      </c>
      <c r="AN647" s="53" t="str">
        <f>IF(AND(Table1[[#This Row],[Completed Date]]&gt;="07/01/2020"+0,Table1[[#This Row],[Completed Date]]&lt;="6/30/2021"+0),"FY 20-21",IF(AND(Table1[[#This Row],[Completed Date]]&gt;="07/01/2019"+0,Table1[[#This Row],[Completed Date]]&lt;="6/30/2020"+0),"FY 19-20",""))</f>
        <v/>
      </c>
      <c r="AO647" s="116" t="str">
        <f>IFERROR(FIND("R",Table1[[#This Row],[FS_Priority]]),"")</f>
        <v/>
      </c>
    </row>
    <row r="648" spans="1:41" x14ac:dyDescent="0.25">
      <c r="A648" s="202" t="s">
        <v>4093</v>
      </c>
      <c r="B648" s="202" t="s">
        <v>4093</v>
      </c>
      <c r="C648" s="202" t="s">
        <v>179</v>
      </c>
      <c r="D648" s="203" t="b">
        <v>0</v>
      </c>
      <c r="E648" s="202" t="s">
        <v>3385</v>
      </c>
      <c r="F648" s="202" t="s">
        <v>4094</v>
      </c>
      <c r="G648" s="202" t="s">
        <v>179</v>
      </c>
      <c r="H648" s="202" t="s">
        <v>179</v>
      </c>
      <c r="I648" s="202" t="s">
        <v>179</v>
      </c>
      <c r="J648" s="202" t="s">
        <v>2857</v>
      </c>
      <c r="K648" s="202" t="s">
        <v>2847</v>
      </c>
      <c r="L648" s="202" t="s">
        <v>2477</v>
      </c>
      <c r="M648" s="202" t="s">
        <v>4010</v>
      </c>
      <c r="N648" s="202" t="s">
        <v>179</v>
      </c>
      <c r="O648" s="202" t="s">
        <v>229</v>
      </c>
      <c r="P648" s="219">
        <v>99</v>
      </c>
      <c r="Q648" s="202" t="s">
        <v>179</v>
      </c>
      <c r="R648" s="202" t="s">
        <v>179</v>
      </c>
      <c r="S648" s="203" t="b">
        <v>0</v>
      </c>
      <c r="T648" s="219">
        <v>835000</v>
      </c>
      <c r="V648" s="193">
        <v>44097</v>
      </c>
      <c r="W648" s="202" t="s">
        <v>41</v>
      </c>
      <c r="X648" s="204">
        <v>44228</v>
      </c>
      <c r="Y648" s="204">
        <v>44348</v>
      </c>
      <c r="Z648" s="202" t="s">
        <v>179</v>
      </c>
      <c r="AC648" s="202" t="s">
        <v>179</v>
      </c>
      <c r="AE648" s="202" t="s">
        <v>179</v>
      </c>
      <c r="AF648" s="202" t="s">
        <v>179</v>
      </c>
      <c r="AG648" s="202" t="s">
        <v>179</v>
      </c>
      <c r="AH648" s="201"/>
      <c r="AI648" s="202" t="s">
        <v>179</v>
      </c>
      <c r="AJ648" s="115" t="str">
        <f t="shared" si="10"/>
        <v>PD&amp;C</v>
      </c>
      <c r="AK648" s="115" t="b">
        <f>ISNUMBER(SEARCH("IRT",Table1[[#This Row],[Current_Status]]))</f>
        <v>0</v>
      </c>
      <c r="AL648" s="116">
        <f>YEAR(Table1[[#This Row],[Project_Initiated]])</f>
        <v>2020</v>
      </c>
      <c r="AM648" s="205">
        <v>44181</v>
      </c>
      <c r="AN648" s="53" t="str">
        <f>IF(AND(Table1[[#This Row],[Completed Date]]&gt;="07/01/2020"+0,Table1[[#This Row],[Completed Date]]&lt;="6/30/2021"+0),"FY 20-21",IF(AND(Table1[[#This Row],[Completed Date]]&gt;="07/01/2019"+0,Table1[[#This Row],[Completed Date]]&lt;="6/30/2020"+0),"FY 19-20",""))</f>
        <v/>
      </c>
      <c r="AO648" s="116" t="str">
        <f>IFERROR(FIND("R",Table1[[#This Row],[FS_Priority]]),"")</f>
        <v/>
      </c>
    </row>
    <row r="649" spans="1:41" x14ac:dyDescent="0.25">
      <c r="A649" s="202" t="s">
        <v>4113</v>
      </c>
      <c r="B649" s="202" t="s">
        <v>4113</v>
      </c>
      <c r="C649" s="202" t="s">
        <v>179</v>
      </c>
      <c r="D649" s="203" t="b">
        <v>0</v>
      </c>
      <c r="E649" s="202" t="s">
        <v>3385</v>
      </c>
      <c r="F649" s="202" t="s">
        <v>4114</v>
      </c>
      <c r="G649" s="202" t="s">
        <v>179</v>
      </c>
      <c r="H649" s="202" t="s">
        <v>179</v>
      </c>
      <c r="I649" s="202" t="s">
        <v>179</v>
      </c>
      <c r="J649" s="202" t="s">
        <v>2857</v>
      </c>
      <c r="K649" s="202" t="s">
        <v>2847</v>
      </c>
      <c r="L649" s="202" t="s">
        <v>2477</v>
      </c>
      <c r="M649" s="202" t="s">
        <v>179</v>
      </c>
      <c r="N649" s="202" t="s">
        <v>179</v>
      </c>
      <c r="O649" s="202" t="s">
        <v>2856</v>
      </c>
      <c r="P649" s="219">
        <v>99</v>
      </c>
      <c r="Q649" s="202" t="s">
        <v>179</v>
      </c>
      <c r="R649" s="202" t="s">
        <v>179</v>
      </c>
      <c r="S649" s="203" t="b">
        <v>0</v>
      </c>
      <c r="T649" s="219">
        <v>594000</v>
      </c>
      <c r="V649" s="193">
        <v>44089</v>
      </c>
      <c r="W649" s="202" t="s">
        <v>41</v>
      </c>
      <c r="X649" s="221">
        <v>44256</v>
      </c>
      <c r="Y649" s="221">
        <v>44256</v>
      </c>
      <c r="Z649" s="202" t="s">
        <v>179</v>
      </c>
      <c r="AC649" s="202" t="s">
        <v>179</v>
      </c>
      <c r="AE649" s="202" t="s">
        <v>179</v>
      </c>
      <c r="AF649" s="202" t="s">
        <v>179</v>
      </c>
      <c r="AG649" s="202" t="s">
        <v>179</v>
      </c>
      <c r="AH649" s="201"/>
      <c r="AI649" s="202" t="s">
        <v>179</v>
      </c>
      <c r="AJ649" s="115" t="str">
        <f t="shared" si="10"/>
        <v>PD&amp;C</v>
      </c>
      <c r="AK649" s="115" t="b">
        <f>ISNUMBER(SEARCH("IRT",Table1[[#This Row],[Current_Status]]))</f>
        <v>0</v>
      </c>
      <c r="AL649" s="116">
        <f>YEAR(Table1[[#This Row],[Project_Initiated]])</f>
        <v>2020</v>
      </c>
      <c r="AM649" s="205">
        <v>44181</v>
      </c>
      <c r="AN649" s="53" t="str">
        <f>IF(AND(Table1[[#This Row],[Completed Date]]&gt;="07/01/2020"+0,Table1[[#This Row],[Completed Date]]&lt;="6/30/2021"+0),"FY 20-21",IF(AND(Table1[[#This Row],[Completed Date]]&gt;="07/01/2019"+0,Table1[[#This Row],[Completed Date]]&lt;="6/30/2020"+0),"FY 19-20",""))</f>
        <v/>
      </c>
      <c r="AO649" s="116" t="str">
        <f>IFERROR(FIND("R",Table1[[#This Row],[FS_Priority]]),"")</f>
        <v/>
      </c>
    </row>
    <row r="650" spans="1:41" x14ac:dyDescent="0.25">
      <c r="A650" s="202" t="s">
        <v>4152</v>
      </c>
      <c r="B650" s="202" t="s">
        <v>4152</v>
      </c>
      <c r="C650" s="202" t="s">
        <v>179</v>
      </c>
      <c r="D650" s="203" t="b">
        <v>0</v>
      </c>
      <c r="E650" s="202" t="s">
        <v>92</v>
      </c>
      <c r="F650" s="202" t="s">
        <v>4153</v>
      </c>
      <c r="G650" s="202" t="s">
        <v>4154</v>
      </c>
      <c r="H650" s="202" t="s">
        <v>179</v>
      </c>
      <c r="I650" s="202" t="s">
        <v>179</v>
      </c>
      <c r="J650" s="202" t="s">
        <v>4155</v>
      </c>
      <c r="K650" s="202" t="s">
        <v>2925</v>
      </c>
      <c r="L650" s="202" t="s">
        <v>2477</v>
      </c>
      <c r="M650" s="202" t="s">
        <v>2962</v>
      </c>
      <c r="N650" s="202" t="s">
        <v>179</v>
      </c>
      <c r="O650" s="202" t="s">
        <v>99</v>
      </c>
      <c r="Q650" s="202" t="s">
        <v>179</v>
      </c>
      <c r="R650" s="202" t="s">
        <v>179</v>
      </c>
      <c r="S650" s="203" t="b">
        <v>0</v>
      </c>
      <c r="V650" s="193">
        <v>42710</v>
      </c>
      <c r="W650" s="202" t="s">
        <v>4156</v>
      </c>
      <c r="X650" s="204">
        <v>44348</v>
      </c>
      <c r="Y650" s="204">
        <v>44409</v>
      </c>
      <c r="Z650" s="202" t="s">
        <v>179</v>
      </c>
      <c r="AC650" s="202" t="s">
        <v>179</v>
      </c>
      <c r="AD650" s="220"/>
      <c r="AE650" s="202" t="s">
        <v>179</v>
      </c>
      <c r="AF650" s="202" t="s">
        <v>179</v>
      </c>
      <c r="AG650" s="202" t="s">
        <v>179</v>
      </c>
      <c r="AH650" s="201"/>
      <c r="AI650" s="202" t="s">
        <v>179</v>
      </c>
      <c r="AJ650" s="115" t="str">
        <f t="shared" si="10"/>
        <v>PD&amp;C</v>
      </c>
      <c r="AK650" s="115" t="b">
        <f>ISNUMBER(SEARCH("IRT",Table1[[#This Row],[Current_Status]]))</f>
        <v>0</v>
      </c>
      <c r="AL650" s="116">
        <f>YEAR(Table1[[#This Row],[Project_Initiated]])</f>
        <v>2016</v>
      </c>
      <c r="AM650" s="205">
        <v>44181</v>
      </c>
      <c r="AN650" s="53" t="str">
        <f>IF(AND(Table1[[#This Row],[Completed Date]]&gt;="07/01/2020"+0,Table1[[#This Row],[Completed Date]]&lt;="6/30/2021"+0),"FY 20-21",IF(AND(Table1[[#This Row],[Completed Date]]&gt;="07/01/2019"+0,Table1[[#This Row],[Completed Date]]&lt;="6/30/2020"+0),"FY 19-20",""))</f>
        <v/>
      </c>
      <c r="AO650" s="116" t="str">
        <f>IFERROR(FIND("R",Table1[[#This Row],[FS_Priority]]),"")</f>
        <v/>
      </c>
    </row>
    <row r="651" spans="1:41" x14ac:dyDescent="0.25">
      <c r="A651" s="202" t="s">
        <v>100</v>
      </c>
      <c r="B651" s="202" t="s">
        <v>100</v>
      </c>
      <c r="C651" s="202" t="s">
        <v>179</v>
      </c>
      <c r="D651" s="203" t="b">
        <v>0</v>
      </c>
      <c r="E651" s="202" t="s">
        <v>155</v>
      </c>
      <c r="F651" s="202" t="s">
        <v>3877</v>
      </c>
      <c r="G651" s="202" t="s">
        <v>4091</v>
      </c>
      <c r="H651" s="202" t="s">
        <v>334</v>
      </c>
      <c r="I651" s="202" t="s">
        <v>179</v>
      </c>
      <c r="J651" s="202" t="s">
        <v>2888</v>
      </c>
      <c r="K651" s="202" t="s">
        <v>29</v>
      </c>
      <c r="L651" s="202" t="s">
        <v>331</v>
      </c>
      <c r="M651" s="202" t="s">
        <v>2968</v>
      </c>
      <c r="N651" s="202" t="s">
        <v>179</v>
      </c>
      <c r="O651" s="202" t="s">
        <v>99</v>
      </c>
      <c r="P651" s="219">
        <v>30</v>
      </c>
      <c r="Q651" s="202" t="s">
        <v>179</v>
      </c>
      <c r="R651" s="202" t="s">
        <v>179</v>
      </c>
      <c r="S651" s="203" t="b">
        <v>0</v>
      </c>
      <c r="T651" s="219">
        <v>110000</v>
      </c>
      <c r="V651" s="193">
        <v>42480</v>
      </c>
      <c r="W651" s="202" t="s">
        <v>3545</v>
      </c>
      <c r="X651" s="220"/>
      <c r="Y651" s="220"/>
      <c r="Z651" s="202" t="s">
        <v>179</v>
      </c>
      <c r="AC651" s="202" t="s">
        <v>179</v>
      </c>
      <c r="AE651" s="202" t="s">
        <v>179</v>
      </c>
      <c r="AF651" s="202" t="s">
        <v>179</v>
      </c>
      <c r="AG651" s="202" t="s">
        <v>179</v>
      </c>
      <c r="AH651" s="201"/>
      <c r="AI651" s="202" t="s">
        <v>179</v>
      </c>
      <c r="AJ651" s="115" t="str">
        <f t="shared" si="10"/>
        <v>PD&amp;C</v>
      </c>
      <c r="AK651" s="115" t="b">
        <f>ISNUMBER(SEARCH("IRT",Table1[[#This Row],[Current_Status]]))</f>
        <v>0</v>
      </c>
      <c r="AL651" s="116">
        <f>YEAR(Table1[[#This Row],[Project_Initiated]])</f>
        <v>2016</v>
      </c>
      <c r="AM651" s="205">
        <v>44181</v>
      </c>
      <c r="AN651" s="53" t="str">
        <f>IF(AND(Table1[[#This Row],[Completed Date]]&gt;="07/01/2020"+0,Table1[[#This Row],[Completed Date]]&lt;="6/30/2021"+0),"FY 20-21",IF(AND(Table1[[#This Row],[Completed Date]]&gt;="07/01/2019"+0,Table1[[#This Row],[Completed Date]]&lt;="6/30/2020"+0),"FY 19-20",""))</f>
        <v/>
      </c>
      <c r="AO651" s="116" t="str">
        <f>IFERROR(FIND("R",Table1[[#This Row],[FS_Priority]]),"")</f>
        <v/>
      </c>
    </row>
    <row r="652" spans="1:41" x14ac:dyDescent="0.25">
      <c r="A652" s="202" t="s">
        <v>3402</v>
      </c>
      <c r="B652" s="202" t="s">
        <v>3402</v>
      </c>
      <c r="C652" s="202" t="s">
        <v>179</v>
      </c>
      <c r="D652" s="203" t="b">
        <v>0</v>
      </c>
      <c r="E652" s="202" t="s">
        <v>3425</v>
      </c>
      <c r="F652" s="202" t="s">
        <v>3426</v>
      </c>
      <c r="G652" s="202" t="s">
        <v>3427</v>
      </c>
      <c r="H652" s="202" t="s">
        <v>387</v>
      </c>
      <c r="I652" s="202" t="s">
        <v>179</v>
      </c>
      <c r="J652" s="202" t="s">
        <v>2888</v>
      </c>
      <c r="K652" s="202" t="s">
        <v>2847</v>
      </c>
      <c r="L652" s="202" t="s">
        <v>28</v>
      </c>
      <c r="M652" s="202" t="s">
        <v>2845</v>
      </c>
      <c r="N652" s="202" t="s">
        <v>179</v>
      </c>
      <c r="O652" s="202" t="s">
        <v>2856</v>
      </c>
      <c r="P652" s="217">
        <v>2</v>
      </c>
      <c r="Q652" s="202" t="s">
        <v>179</v>
      </c>
      <c r="R652" s="202" t="s">
        <v>179</v>
      </c>
      <c r="S652" s="203" t="b">
        <v>0</v>
      </c>
      <c r="T652" s="217">
        <v>50000</v>
      </c>
      <c r="V652" s="193">
        <v>43676</v>
      </c>
      <c r="W652" s="202" t="s">
        <v>4092</v>
      </c>
      <c r="X652" s="204">
        <v>44287</v>
      </c>
      <c r="Y652" s="204">
        <v>44317</v>
      </c>
      <c r="Z652" s="202" t="s">
        <v>179</v>
      </c>
      <c r="AC652" s="202" t="s">
        <v>179</v>
      </c>
      <c r="AE652" s="202" t="s">
        <v>179</v>
      </c>
      <c r="AF652" s="202" t="s">
        <v>179</v>
      </c>
      <c r="AG652" s="202" t="s">
        <v>179</v>
      </c>
      <c r="AH652" s="201"/>
      <c r="AI652" s="202" t="s">
        <v>179</v>
      </c>
      <c r="AJ652" s="115" t="str">
        <f t="shared" si="10"/>
        <v>PD&amp;C</v>
      </c>
      <c r="AK652" s="115" t="b">
        <f>ISNUMBER(SEARCH("IRT",Table1[[#This Row],[Current_Status]]))</f>
        <v>0</v>
      </c>
      <c r="AL652" s="116">
        <f>YEAR(Table1[[#This Row],[Project_Initiated]])</f>
        <v>2019</v>
      </c>
      <c r="AM652" s="205">
        <v>44181</v>
      </c>
      <c r="AN652" s="53" t="str">
        <f>IF(AND(Table1[[#This Row],[Completed Date]]&gt;="07/01/2020"+0,Table1[[#This Row],[Completed Date]]&lt;="6/30/2021"+0),"FY 20-21",IF(AND(Table1[[#This Row],[Completed Date]]&gt;="07/01/2019"+0,Table1[[#This Row],[Completed Date]]&lt;="6/30/2020"+0),"FY 19-20",""))</f>
        <v/>
      </c>
      <c r="AO652" s="116" t="str">
        <f>IFERROR(FIND("R",Table1[[#This Row],[FS_Priority]]),"")</f>
        <v/>
      </c>
    </row>
    <row r="653" spans="1:41" x14ac:dyDescent="0.25">
      <c r="A653" s="202" t="s">
        <v>109</v>
      </c>
      <c r="B653" s="202" t="s">
        <v>109</v>
      </c>
      <c r="C653" s="202" t="s">
        <v>179</v>
      </c>
      <c r="D653" s="203" t="b">
        <v>0</v>
      </c>
      <c r="E653" s="202" t="s">
        <v>379</v>
      </c>
      <c r="F653" s="202" t="s">
        <v>110</v>
      </c>
      <c r="G653" s="202" t="s">
        <v>111</v>
      </c>
      <c r="H653" s="202" t="s">
        <v>346</v>
      </c>
      <c r="I653" s="202" t="s">
        <v>179</v>
      </c>
      <c r="J653" s="202" t="s">
        <v>2888</v>
      </c>
      <c r="K653" s="202" t="s">
        <v>2578</v>
      </c>
      <c r="L653" s="202" t="s">
        <v>2983</v>
      </c>
      <c r="M653" s="202" t="s">
        <v>2983</v>
      </c>
      <c r="N653" s="202" t="s">
        <v>179</v>
      </c>
      <c r="O653" s="202" t="s">
        <v>99</v>
      </c>
      <c r="P653" s="217">
        <v>2</v>
      </c>
      <c r="Q653" s="202" t="s">
        <v>179</v>
      </c>
      <c r="R653" s="202" t="s">
        <v>179</v>
      </c>
      <c r="S653" s="203" t="b">
        <v>0</v>
      </c>
      <c r="T653" s="217">
        <v>22000</v>
      </c>
      <c r="V653" s="193">
        <v>42502</v>
      </c>
      <c r="W653" s="202" t="s">
        <v>4067</v>
      </c>
      <c r="X653" s="220"/>
      <c r="Y653" s="220"/>
      <c r="Z653" s="202" t="s">
        <v>179</v>
      </c>
      <c r="AC653" s="202" t="s">
        <v>179</v>
      </c>
      <c r="AE653" s="202" t="s">
        <v>179</v>
      </c>
      <c r="AF653" s="202" t="s">
        <v>179</v>
      </c>
      <c r="AG653" s="202" t="s">
        <v>179</v>
      </c>
      <c r="AH653" s="201"/>
      <c r="AI653" s="202" t="s">
        <v>179</v>
      </c>
      <c r="AJ653" s="115" t="str">
        <f t="shared" si="10"/>
        <v>PD&amp;C</v>
      </c>
      <c r="AK653" s="115" t="b">
        <f>ISNUMBER(SEARCH("IRT",Table1[[#This Row],[Current_Status]]))</f>
        <v>0</v>
      </c>
      <c r="AL653" s="116">
        <f>YEAR(Table1[[#This Row],[Project_Initiated]])</f>
        <v>2016</v>
      </c>
      <c r="AM653" s="205">
        <v>44181</v>
      </c>
      <c r="AN653" s="53" t="str">
        <f>IF(AND(Table1[[#This Row],[Completed Date]]&gt;="07/01/2020"+0,Table1[[#This Row],[Completed Date]]&lt;="6/30/2021"+0),"FY 20-21",IF(AND(Table1[[#This Row],[Completed Date]]&gt;="07/01/2019"+0,Table1[[#This Row],[Completed Date]]&lt;="6/30/2020"+0),"FY 19-20",""))</f>
        <v/>
      </c>
      <c r="AO653" s="116" t="str">
        <f>IFERROR(FIND("R",Table1[[#This Row],[FS_Priority]]),"")</f>
        <v/>
      </c>
    </row>
    <row r="654" spans="1:41" x14ac:dyDescent="0.25">
      <c r="A654" s="202" t="s">
        <v>2626</v>
      </c>
      <c r="B654" s="202" t="s">
        <v>2626</v>
      </c>
      <c r="C654" s="202" t="s">
        <v>179</v>
      </c>
      <c r="D654" s="203" t="b">
        <v>0</v>
      </c>
      <c r="E654" s="202" t="s">
        <v>3385</v>
      </c>
      <c r="F654" s="202" t="s">
        <v>4058</v>
      </c>
      <c r="G654" s="202" t="s">
        <v>2866</v>
      </c>
      <c r="H654" s="202" t="s">
        <v>236</v>
      </c>
      <c r="I654" s="202" t="s">
        <v>179</v>
      </c>
      <c r="J654" s="202" t="s">
        <v>2888</v>
      </c>
      <c r="K654" s="202" t="s">
        <v>2847</v>
      </c>
      <c r="L654" s="202" t="s">
        <v>2477</v>
      </c>
      <c r="M654" s="202" t="s">
        <v>2849</v>
      </c>
      <c r="N654" s="202" t="s">
        <v>179</v>
      </c>
      <c r="O654" s="202" t="s">
        <v>2856</v>
      </c>
      <c r="P654" s="219">
        <v>25</v>
      </c>
      <c r="Q654" s="202" t="s">
        <v>179</v>
      </c>
      <c r="R654" s="202" t="s">
        <v>179</v>
      </c>
      <c r="S654" s="203" t="b">
        <v>0</v>
      </c>
      <c r="T654" s="220"/>
      <c r="V654" s="193">
        <v>42653</v>
      </c>
      <c r="W654" s="202" t="s">
        <v>4092</v>
      </c>
      <c r="X654" s="220"/>
      <c r="Y654" s="220"/>
      <c r="Z654" s="202" t="s">
        <v>179</v>
      </c>
      <c r="AC654" s="202" t="s">
        <v>179</v>
      </c>
      <c r="AE654" s="202" t="s">
        <v>179</v>
      </c>
      <c r="AF654" s="202" t="s">
        <v>179</v>
      </c>
      <c r="AG654" s="202" t="s">
        <v>179</v>
      </c>
      <c r="AH654" s="201"/>
      <c r="AI654" s="202" t="s">
        <v>179</v>
      </c>
      <c r="AJ654" s="115" t="str">
        <f t="shared" si="10"/>
        <v>PD&amp;C</v>
      </c>
      <c r="AK654" s="115" t="b">
        <f>ISNUMBER(SEARCH("IRT",Table1[[#This Row],[Current_Status]]))</f>
        <v>0</v>
      </c>
      <c r="AL654" s="116">
        <f>YEAR(Table1[[#This Row],[Project_Initiated]])</f>
        <v>2016</v>
      </c>
      <c r="AM654" s="205">
        <v>44181</v>
      </c>
      <c r="AN654" s="53" t="str">
        <f>IF(AND(Table1[[#This Row],[Completed Date]]&gt;="07/01/2020"+0,Table1[[#This Row],[Completed Date]]&lt;="6/30/2021"+0),"FY 20-21",IF(AND(Table1[[#This Row],[Completed Date]]&gt;="07/01/2019"+0,Table1[[#This Row],[Completed Date]]&lt;="6/30/2020"+0),"FY 19-20",""))</f>
        <v/>
      </c>
      <c r="AO654" s="116" t="str">
        <f>IFERROR(FIND("R",Table1[[#This Row],[FS_Priority]]),"")</f>
        <v/>
      </c>
    </row>
    <row r="655" spans="1:41" x14ac:dyDescent="0.25">
      <c r="A655" s="202" t="s">
        <v>3960</v>
      </c>
      <c r="B655" s="202" t="s">
        <v>3960</v>
      </c>
      <c r="C655" s="202" t="s">
        <v>179</v>
      </c>
      <c r="D655" s="203" t="b">
        <v>0</v>
      </c>
      <c r="E655" s="202" t="s">
        <v>117</v>
      </c>
      <c r="F655" s="202" t="s">
        <v>3961</v>
      </c>
      <c r="G655" s="202" t="s">
        <v>4090</v>
      </c>
      <c r="H655" s="202" t="s">
        <v>179</v>
      </c>
      <c r="I655" s="202" t="s">
        <v>179</v>
      </c>
      <c r="J655" s="202" t="s">
        <v>4144</v>
      </c>
      <c r="K655" s="202" t="s">
        <v>2999</v>
      </c>
      <c r="L655" s="202" t="s">
        <v>3414</v>
      </c>
      <c r="M655" s="202" t="s">
        <v>3962</v>
      </c>
      <c r="N655" s="202" t="s">
        <v>179</v>
      </c>
      <c r="O655" s="202" t="s">
        <v>56</v>
      </c>
      <c r="P655" s="219">
        <v>2</v>
      </c>
      <c r="Q655" s="202" t="s">
        <v>179</v>
      </c>
      <c r="R655" s="202" t="s">
        <v>179</v>
      </c>
      <c r="S655" s="203" t="b">
        <v>0</v>
      </c>
      <c r="V655" s="193">
        <v>43894</v>
      </c>
      <c r="W655" s="202" t="s">
        <v>40</v>
      </c>
      <c r="X655"/>
      <c r="Z655" s="202" t="s">
        <v>179</v>
      </c>
      <c r="AC655" s="202" t="s">
        <v>179</v>
      </c>
      <c r="AE655" s="202" t="s">
        <v>179</v>
      </c>
      <c r="AF655" s="202" t="s">
        <v>179</v>
      </c>
      <c r="AG655" s="202" t="s">
        <v>179</v>
      </c>
      <c r="AH655" s="201"/>
      <c r="AI655" s="202" t="s">
        <v>179</v>
      </c>
      <c r="AJ655" s="115" t="str">
        <f t="shared" si="10"/>
        <v>PD&amp;C</v>
      </c>
      <c r="AK655" s="115" t="b">
        <f>ISNUMBER(SEARCH("IRT",Table1[[#This Row],[Current_Status]]))</f>
        <v>0</v>
      </c>
      <c r="AL655" s="116">
        <f>YEAR(Table1[[#This Row],[Project_Initiated]])</f>
        <v>2020</v>
      </c>
      <c r="AM655" s="205">
        <v>44181</v>
      </c>
      <c r="AN655" s="53" t="str">
        <f>IF(AND(Table1[[#This Row],[Completed Date]]&gt;="07/01/2020"+0,Table1[[#This Row],[Completed Date]]&lt;="6/30/2021"+0),"FY 20-21",IF(AND(Table1[[#This Row],[Completed Date]]&gt;="07/01/2019"+0,Table1[[#This Row],[Completed Date]]&lt;="6/30/2020"+0),"FY 19-20",""))</f>
        <v/>
      </c>
      <c r="AO655" s="116" t="str">
        <f>IFERROR(FIND("R",Table1[[#This Row],[FS_Priority]]),"")</f>
        <v/>
      </c>
    </row>
    <row r="656" spans="1:41" x14ac:dyDescent="0.25">
      <c r="A656" s="202" t="s">
        <v>3990</v>
      </c>
      <c r="B656" s="202" t="s">
        <v>3990</v>
      </c>
      <c r="C656" s="202" t="s">
        <v>179</v>
      </c>
      <c r="D656" s="203" t="b">
        <v>0</v>
      </c>
      <c r="E656" s="202" t="s">
        <v>92</v>
      </c>
      <c r="F656" s="202" t="s">
        <v>3991</v>
      </c>
      <c r="G656" s="202" t="s">
        <v>3992</v>
      </c>
      <c r="H656" s="202" t="s">
        <v>179</v>
      </c>
      <c r="I656" s="202" t="s">
        <v>179</v>
      </c>
      <c r="J656" s="202" t="s">
        <v>2841</v>
      </c>
      <c r="K656" s="202" t="s">
        <v>2925</v>
      </c>
      <c r="L656" s="202" t="s">
        <v>2477</v>
      </c>
      <c r="M656" s="202" t="s">
        <v>3989</v>
      </c>
      <c r="N656" s="202" t="s">
        <v>179</v>
      </c>
      <c r="O656" s="202" t="s">
        <v>99</v>
      </c>
      <c r="P656" s="219">
        <v>6</v>
      </c>
      <c r="Q656" s="202" t="s">
        <v>179</v>
      </c>
      <c r="R656" s="202" t="s">
        <v>179</v>
      </c>
      <c r="S656" s="203" t="b">
        <v>0</v>
      </c>
      <c r="T656" s="220"/>
      <c r="V656" s="193">
        <v>43959</v>
      </c>
      <c r="W656" s="202" t="s">
        <v>40</v>
      </c>
      <c r="X656" s="220"/>
      <c r="Y656" s="220"/>
      <c r="Z656" s="202" t="s">
        <v>179</v>
      </c>
      <c r="AC656" s="202" t="s">
        <v>179</v>
      </c>
      <c r="AE656" s="202" t="s">
        <v>179</v>
      </c>
      <c r="AF656" s="202" t="s">
        <v>179</v>
      </c>
      <c r="AG656" s="202" t="s">
        <v>179</v>
      </c>
      <c r="AH656" s="201"/>
      <c r="AI656" s="202" t="s">
        <v>179</v>
      </c>
      <c r="AJ656" s="115" t="str">
        <f t="shared" si="10"/>
        <v>PD&amp;C</v>
      </c>
      <c r="AK656" s="115" t="b">
        <f>ISNUMBER(SEARCH("IRT",Table1[[#This Row],[Current_Status]]))</f>
        <v>0</v>
      </c>
      <c r="AL656" s="116">
        <f>YEAR(Table1[[#This Row],[Project_Initiated]])</f>
        <v>2020</v>
      </c>
      <c r="AM656" s="205">
        <v>44181</v>
      </c>
      <c r="AN656" s="53" t="str">
        <f>IF(AND(Table1[[#This Row],[Completed Date]]&gt;="07/01/2020"+0,Table1[[#This Row],[Completed Date]]&lt;="6/30/2021"+0),"FY 20-21",IF(AND(Table1[[#This Row],[Completed Date]]&gt;="07/01/2019"+0,Table1[[#This Row],[Completed Date]]&lt;="6/30/2020"+0),"FY 19-20",""))</f>
        <v/>
      </c>
      <c r="AO656" s="116" t="str">
        <f>IFERROR(FIND("R",Table1[[#This Row],[FS_Priority]]),"")</f>
        <v/>
      </c>
    </row>
    <row r="657" spans="1:41" x14ac:dyDescent="0.25">
      <c r="A657" s="202" t="s">
        <v>3193</v>
      </c>
      <c r="B657" s="202" t="s">
        <v>3193</v>
      </c>
      <c r="C657" s="202" t="s">
        <v>179</v>
      </c>
      <c r="D657" s="203" t="b">
        <v>0</v>
      </c>
      <c r="E657" s="202" t="s">
        <v>155</v>
      </c>
      <c r="F657" s="202" t="s">
        <v>3555</v>
      </c>
      <c r="G657" s="202" t="s">
        <v>3339</v>
      </c>
      <c r="H657" s="202" t="s">
        <v>147</v>
      </c>
      <c r="I657" s="202" t="s">
        <v>179</v>
      </c>
      <c r="J657" s="202" t="s">
        <v>2841</v>
      </c>
      <c r="K657" s="202" t="s">
        <v>29</v>
      </c>
      <c r="L657" s="202" t="s">
        <v>331</v>
      </c>
      <c r="M657" s="202" t="s">
        <v>99</v>
      </c>
      <c r="N657" s="202" t="s">
        <v>179</v>
      </c>
      <c r="O657" s="202" t="s">
        <v>56</v>
      </c>
      <c r="P657" s="219">
        <v>9</v>
      </c>
      <c r="Q657" s="202" t="s">
        <v>179</v>
      </c>
      <c r="R657" s="202" t="s">
        <v>179</v>
      </c>
      <c r="S657" s="203" t="b">
        <v>0</v>
      </c>
      <c r="T657" s="219">
        <v>600000</v>
      </c>
      <c r="V657" s="193">
        <v>43713</v>
      </c>
      <c r="W657" s="202" t="s">
        <v>2635</v>
      </c>
      <c r="X657"/>
      <c r="Z657" s="202" t="s">
        <v>179</v>
      </c>
      <c r="AC657" s="202" t="s">
        <v>179</v>
      </c>
      <c r="AE657" s="202" t="s">
        <v>179</v>
      </c>
      <c r="AF657" s="202" t="s">
        <v>179</v>
      </c>
      <c r="AG657" s="202" t="s">
        <v>179</v>
      </c>
      <c r="AH657" s="201"/>
      <c r="AI657" s="202" t="s">
        <v>179</v>
      </c>
      <c r="AJ657" s="115" t="str">
        <f t="shared" si="10"/>
        <v>PD&amp;C</v>
      </c>
      <c r="AK657" s="115" t="b">
        <f>ISNUMBER(SEARCH("IRT",Table1[[#This Row],[Current_Status]]))</f>
        <v>0</v>
      </c>
      <c r="AL657" s="116">
        <f>YEAR(Table1[[#This Row],[Project_Initiated]])</f>
        <v>2019</v>
      </c>
      <c r="AM657" s="205">
        <v>44181</v>
      </c>
      <c r="AN657" s="53" t="str">
        <f>IF(AND(Table1[[#This Row],[Completed Date]]&gt;="07/01/2020"+0,Table1[[#This Row],[Completed Date]]&lt;="6/30/2021"+0),"FY 20-21",IF(AND(Table1[[#This Row],[Completed Date]]&gt;="07/01/2019"+0,Table1[[#This Row],[Completed Date]]&lt;="6/30/2020"+0),"FY 19-20",""))</f>
        <v/>
      </c>
      <c r="AO657" s="116" t="str">
        <f>IFERROR(FIND("R",Table1[[#This Row],[FS_Priority]]),"")</f>
        <v/>
      </c>
    </row>
    <row r="658" spans="1:41" x14ac:dyDescent="0.25">
      <c r="A658" s="202" t="s">
        <v>3192</v>
      </c>
      <c r="B658" s="202" t="s">
        <v>3192</v>
      </c>
      <c r="C658" s="202" t="s">
        <v>179</v>
      </c>
      <c r="D658" s="203" t="b">
        <v>0</v>
      </c>
      <c r="E658" s="202" t="s">
        <v>155</v>
      </c>
      <c r="F658" s="202" t="s">
        <v>4011</v>
      </c>
      <c r="G658" s="202" t="s">
        <v>3338</v>
      </c>
      <c r="H658" s="202" t="s">
        <v>147</v>
      </c>
      <c r="I658" s="202" t="s">
        <v>179</v>
      </c>
      <c r="J658" s="202" t="s">
        <v>2841</v>
      </c>
      <c r="K658" s="202" t="s">
        <v>29</v>
      </c>
      <c r="L658" s="202" t="s">
        <v>331</v>
      </c>
      <c r="M658" s="202" t="s">
        <v>99</v>
      </c>
      <c r="N658" s="202" t="s">
        <v>179</v>
      </c>
      <c r="O658" s="202" t="s">
        <v>56</v>
      </c>
      <c r="P658" s="219">
        <v>10</v>
      </c>
      <c r="Q658" s="202" t="s">
        <v>179</v>
      </c>
      <c r="R658" s="202" t="s">
        <v>179</v>
      </c>
      <c r="S658" s="203" t="b">
        <v>0</v>
      </c>
      <c r="T658" s="219">
        <v>500000</v>
      </c>
      <c r="V658" s="193">
        <v>43713</v>
      </c>
      <c r="W658" s="202" t="s">
        <v>2635</v>
      </c>
      <c r="X658" s="220"/>
      <c r="Y658" s="220"/>
      <c r="Z658" s="202" t="s">
        <v>179</v>
      </c>
      <c r="AC658" s="202" t="s">
        <v>179</v>
      </c>
      <c r="AE658" s="202" t="s">
        <v>179</v>
      </c>
      <c r="AF658" s="202" t="s">
        <v>179</v>
      </c>
      <c r="AG658" s="202" t="s">
        <v>179</v>
      </c>
      <c r="AH658" s="201"/>
      <c r="AI658" s="202" t="s">
        <v>179</v>
      </c>
      <c r="AJ658" s="115" t="str">
        <f t="shared" si="10"/>
        <v>PD&amp;C</v>
      </c>
      <c r="AK658" s="115" t="b">
        <f>ISNUMBER(SEARCH("IRT",Table1[[#This Row],[Current_Status]]))</f>
        <v>0</v>
      </c>
      <c r="AL658" s="116">
        <f>YEAR(Table1[[#This Row],[Project_Initiated]])</f>
        <v>2019</v>
      </c>
      <c r="AM658" s="205">
        <v>44181</v>
      </c>
      <c r="AN658" s="53" t="str">
        <f>IF(AND(Table1[[#This Row],[Completed Date]]&gt;="07/01/2020"+0,Table1[[#This Row],[Completed Date]]&lt;="6/30/2021"+0),"FY 20-21",IF(AND(Table1[[#This Row],[Completed Date]]&gt;="07/01/2019"+0,Table1[[#This Row],[Completed Date]]&lt;="6/30/2020"+0),"FY 19-20",""))</f>
        <v/>
      </c>
      <c r="AO658" s="116" t="str">
        <f>IFERROR(FIND("R",Table1[[#This Row],[FS_Priority]]),"")</f>
        <v/>
      </c>
    </row>
    <row r="659" spans="1:41" x14ac:dyDescent="0.25">
      <c r="A659" s="202" t="s">
        <v>2900</v>
      </c>
      <c r="B659" s="202" t="s">
        <v>2900</v>
      </c>
      <c r="C659" s="202" t="s">
        <v>179</v>
      </c>
      <c r="D659" s="203" t="b">
        <v>0</v>
      </c>
      <c r="E659" s="202" t="s">
        <v>3385</v>
      </c>
      <c r="F659" s="202" t="s">
        <v>4132</v>
      </c>
      <c r="G659" s="202" t="s">
        <v>4133</v>
      </c>
      <c r="H659" s="202" t="s">
        <v>179</v>
      </c>
      <c r="I659" s="202" t="s">
        <v>179</v>
      </c>
      <c r="J659" s="202" t="s">
        <v>2841</v>
      </c>
      <c r="K659" s="202" t="s">
        <v>2847</v>
      </c>
      <c r="L659" s="202" t="s">
        <v>2477</v>
      </c>
      <c r="M659" s="202" t="s">
        <v>4134</v>
      </c>
      <c r="N659" s="202" t="s">
        <v>179</v>
      </c>
      <c r="O659" s="202" t="s">
        <v>2856</v>
      </c>
      <c r="Q659" s="202" t="s">
        <v>179</v>
      </c>
      <c r="R659" s="202" t="s">
        <v>179</v>
      </c>
      <c r="S659" s="203" t="b">
        <v>0</v>
      </c>
      <c r="V659" s="193">
        <v>44110</v>
      </c>
      <c r="W659" s="202" t="s">
        <v>40</v>
      </c>
      <c r="X659" s="204">
        <v>44256</v>
      </c>
      <c r="Y659" s="204">
        <v>44256</v>
      </c>
      <c r="Z659" s="202" t="s">
        <v>179</v>
      </c>
      <c r="AC659" s="202" t="s">
        <v>179</v>
      </c>
      <c r="AE659" s="202" t="s">
        <v>179</v>
      </c>
      <c r="AF659" s="202" t="s">
        <v>179</v>
      </c>
      <c r="AG659" s="202" t="s">
        <v>179</v>
      </c>
      <c r="AH659" s="201"/>
      <c r="AI659" s="202" t="s">
        <v>179</v>
      </c>
      <c r="AJ659" s="115" t="str">
        <f t="shared" si="10"/>
        <v>PD&amp;C</v>
      </c>
      <c r="AK659" s="115" t="b">
        <f>ISNUMBER(SEARCH("IRT",Table1[[#This Row],[Current_Status]]))</f>
        <v>0</v>
      </c>
      <c r="AL659" s="116">
        <f>YEAR(Table1[[#This Row],[Project_Initiated]])</f>
        <v>2020</v>
      </c>
      <c r="AM659" s="205">
        <v>44181</v>
      </c>
      <c r="AN659" s="53" t="str">
        <f>IF(AND(Table1[[#This Row],[Completed Date]]&gt;="07/01/2020"+0,Table1[[#This Row],[Completed Date]]&lt;="6/30/2021"+0),"FY 20-21",IF(AND(Table1[[#This Row],[Completed Date]]&gt;="07/01/2019"+0,Table1[[#This Row],[Completed Date]]&lt;="6/30/2020"+0),"FY 19-20",""))</f>
        <v/>
      </c>
      <c r="AO659" s="116" t="str">
        <f>IFERROR(FIND("R",Table1[[#This Row],[FS_Priority]]),"")</f>
        <v/>
      </c>
    </row>
    <row r="660" spans="1:41" x14ac:dyDescent="0.25">
      <c r="A660" s="202" t="s">
        <v>3472</v>
      </c>
      <c r="B660" s="202" t="s">
        <v>3472</v>
      </c>
      <c r="C660" s="202" t="s">
        <v>179</v>
      </c>
      <c r="D660" s="203" t="b">
        <v>0</v>
      </c>
      <c r="E660" s="202" t="s">
        <v>3385</v>
      </c>
      <c r="F660" s="202" t="s">
        <v>4000</v>
      </c>
      <c r="G660" s="202" t="s">
        <v>3337</v>
      </c>
      <c r="H660" s="202" t="s">
        <v>179</v>
      </c>
      <c r="I660" s="202" t="s">
        <v>179</v>
      </c>
      <c r="J660" s="202" t="s">
        <v>2841</v>
      </c>
      <c r="K660" s="202" t="s">
        <v>2847</v>
      </c>
      <c r="L660" s="202" t="s">
        <v>2477</v>
      </c>
      <c r="M660" s="202" t="s">
        <v>2965</v>
      </c>
      <c r="N660" s="202" t="s">
        <v>179</v>
      </c>
      <c r="O660" s="202" t="s">
        <v>3077</v>
      </c>
      <c r="P660" s="219">
        <v>2</v>
      </c>
      <c r="Q660" s="202" t="s">
        <v>179</v>
      </c>
      <c r="R660" s="202" t="s">
        <v>179</v>
      </c>
      <c r="S660" s="203" t="b">
        <v>0</v>
      </c>
      <c r="V660" s="193">
        <v>43532</v>
      </c>
      <c r="W660" s="202" t="s">
        <v>4318</v>
      </c>
      <c r="X660"/>
      <c r="Z660" s="202" t="s">
        <v>179</v>
      </c>
      <c r="AC660" s="202" t="s">
        <v>179</v>
      </c>
      <c r="AE660" s="202" t="s">
        <v>179</v>
      </c>
      <c r="AF660" s="202" t="s">
        <v>179</v>
      </c>
      <c r="AG660" s="202" t="s">
        <v>179</v>
      </c>
      <c r="AH660" s="201"/>
      <c r="AI660" s="202" t="s">
        <v>179</v>
      </c>
      <c r="AJ660" s="115" t="str">
        <f t="shared" si="10"/>
        <v>PD&amp;C</v>
      </c>
      <c r="AK660" s="115" t="b">
        <f>ISNUMBER(SEARCH("IRT",Table1[[#This Row],[Current_Status]]))</f>
        <v>0</v>
      </c>
      <c r="AL660" s="116">
        <f>YEAR(Table1[[#This Row],[Project_Initiated]])</f>
        <v>2019</v>
      </c>
      <c r="AM660" s="205">
        <v>44181</v>
      </c>
      <c r="AN660" s="53" t="str">
        <f>IF(AND(Table1[[#This Row],[Completed Date]]&gt;="07/01/2020"+0,Table1[[#This Row],[Completed Date]]&lt;="6/30/2021"+0),"FY 20-21",IF(AND(Table1[[#This Row],[Completed Date]]&gt;="07/01/2019"+0,Table1[[#This Row],[Completed Date]]&lt;="6/30/2020"+0),"FY 19-20",""))</f>
        <v/>
      </c>
      <c r="AO660" s="116" t="str">
        <f>IFERROR(FIND("R",Table1[[#This Row],[FS_Priority]]),"")</f>
        <v/>
      </c>
    </row>
    <row r="661" spans="1:41" x14ac:dyDescent="0.25">
      <c r="A661" s="202" t="s">
        <v>2599</v>
      </c>
      <c r="B661" s="202" t="s">
        <v>2599</v>
      </c>
      <c r="C661" s="202" t="s">
        <v>179</v>
      </c>
      <c r="D661" s="203" t="b">
        <v>0</v>
      </c>
      <c r="E661" s="202" t="s">
        <v>3385</v>
      </c>
      <c r="F661" s="202" t="s">
        <v>4071</v>
      </c>
      <c r="G661" s="202" t="s">
        <v>3336</v>
      </c>
      <c r="H661" s="202" t="s">
        <v>179</v>
      </c>
      <c r="I661" s="202" t="s">
        <v>179</v>
      </c>
      <c r="J661" s="202" t="s">
        <v>2841</v>
      </c>
      <c r="K661" s="202" t="s">
        <v>2847</v>
      </c>
      <c r="L661" s="202" t="s">
        <v>2477</v>
      </c>
      <c r="M661" s="202" t="s">
        <v>2859</v>
      </c>
      <c r="N661" s="202" t="s">
        <v>179</v>
      </c>
      <c r="O661" s="202" t="s">
        <v>3982</v>
      </c>
      <c r="P661" s="219">
        <v>9</v>
      </c>
      <c r="Q661" s="202" t="s">
        <v>179</v>
      </c>
      <c r="R661" s="202" t="s">
        <v>179</v>
      </c>
      <c r="S661" s="203" t="b">
        <v>0</v>
      </c>
      <c r="T661" s="219">
        <v>100000000</v>
      </c>
      <c r="V661" s="193">
        <v>43528</v>
      </c>
      <c r="W661" s="202" t="s">
        <v>4016</v>
      </c>
      <c r="X661" s="220"/>
      <c r="Y661" s="220"/>
      <c r="Z661" s="202" t="s">
        <v>179</v>
      </c>
      <c r="AC661" s="202" t="s">
        <v>179</v>
      </c>
      <c r="AE661" s="202" t="s">
        <v>179</v>
      </c>
      <c r="AF661" s="202" t="s">
        <v>179</v>
      </c>
      <c r="AG661" s="202" t="s">
        <v>179</v>
      </c>
      <c r="AH661" s="201"/>
      <c r="AI661" s="202" t="s">
        <v>179</v>
      </c>
      <c r="AJ661" s="115" t="str">
        <f t="shared" si="10"/>
        <v>PD&amp;C</v>
      </c>
      <c r="AK661" s="115" t="b">
        <f>ISNUMBER(SEARCH("IRT",Table1[[#This Row],[Current_Status]]))</f>
        <v>0</v>
      </c>
      <c r="AL661" s="116">
        <f>YEAR(Table1[[#This Row],[Project_Initiated]])</f>
        <v>2019</v>
      </c>
      <c r="AM661" s="205">
        <v>44181</v>
      </c>
      <c r="AN661" s="53" t="str">
        <f>IF(AND(Table1[[#This Row],[Completed Date]]&gt;="07/01/2020"+0,Table1[[#This Row],[Completed Date]]&lt;="6/30/2021"+0),"FY 20-21",IF(AND(Table1[[#This Row],[Completed Date]]&gt;="07/01/2019"+0,Table1[[#This Row],[Completed Date]]&lt;="6/30/2020"+0),"FY 19-20",""))</f>
        <v/>
      </c>
      <c r="AO661" s="116" t="str">
        <f>IFERROR(FIND("R",Table1[[#This Row],[FS_Priority]]),"")</f>
        <v/>
      </c>
    </row>
    <row r="662" spans="1:41" x14ac:dyDescent="0.25">
      <c r="A662" s="202" t="s">
        <v>46</v>
      </c>
      <c r="B662" s="202" t="s">
        <v>46</v>
      </c>
      <c r="C662" s="202" t="s">
        <v>179</v>
      </c>
      <c r="D662" s="203" t="b">
        <v>0</v>
      </c>
      <c r="E662" s="202" t="s">
        <v>3371</v>
      </c>
      <c r="F662" s="202" t="s">
        <v>2495</v>
      </c>
      <c r="G662" s="202" t="s">
        <v>47</v>
      </c>
      <c r="H662" s="202" t="s">
        <v>179</v>
      </c>
      <c r="I662" s="202" t="s">
        <v>179</v>
      </c>
      <c r="J662" s="202" t="s">
        <v>4097</v>
      </c>
      <c r="K662" s="202" t="s">
        <v>48</v>
      </c>
      <c r="L662" s="202" t="s">
        <v>28</v>
      </c>
      <c r="M662" s="202" t="s">
        <v>48</v>
      </c>
      <c r="N662" s="202" t="s">
        <v>179</v>
      </c>
      <c r="O662" s="202" t="s">
        <v>250</v>
      </c>
      <c r="P662" s="219">
        <v>12</v>
      </c>
      <c r="Q662" s="202" t="s">
        <v>179</v>
      </c>
      <c r="R662" s="202" t="s">
        <v>179</v>
      </c>
      <c r="S662" s="203" t="b">
        <v>0</v>
      </c>
      <c r="T662" s="219">
        <v>2400000</v>
      </c>
      <c r="V662" s="193">
        <v>43297</v>
      </c>
      <c r="W662" s="202" t="s">
        <v>2635</v>
      </c>
      <c r="X662" s="220"/>
      <c r="Y662" s="220"/>
      <c r="Z662" s="202" t="s">
        <v>179</v>
      </c>
      <c r="AC662" s="202" t="s">
        <v>179</v>
      </c>
      <c r="AE662" s="202" t="s">
        <v>179</v>
      </c>
      <c r="AF662" s="202" t="s">
        <v>179</v>
      </c>
      <c r="AG662" s="202" t="s">
        <v>179</v>
      </c>
      <c r="AH662" s="201"/>
      <c r="AI662" s="202" t="s">
        <v>179</v>
      </c>
      <c r="AJ662" s="167" t="str">
        <f t="shared" si="10"/>
        <v>PD&amp;C</v>
      </c>
      <c r="AK662" s="167" t="b">
        <f>ISNUMBER(SEARCH("IRT",Table1[[#This Row],[Current_Status]]))</f>
        <v>0</v>
      </c>
      <c r="AL662" s="168">
        <f>YEAR(Table1[[#This Row],[Project_Initiated]])</f>
        <v>2018</v>
      </c>
      <c r="AM662" s="205">
        <v>44181</v>
      </c>
      <c r="AN662" s="53" t="str">
        <f>IF(AND(Table1[[#This Row],[Completed Date]]&gt;="07/01/2020"+0,Table1[[#This Row],[Completed Date]]&lt;="6/30/2021"+0),"FY 20-21",IF(AND(Table1[[#This Row],[Completed Date]]&gt;="07/01/2019"+0,Table1[[#This Row],[Completed Date]]&lt;="6/30/2020"+0),"FY 19-20",""))</f>
        <v/>
      </c>
      <c r="AO662" s="116" t="str">
        <f>IFERROR(FIND("R",Table1[[#This Row],[FS_Priority]]),"")</f>
        <v/>
      </c>
    </row>
    <row r="663" spans="1:41" x14ac:dyDescent="0.25">
      <c r="A663" s="202" t="s">
        <v>4065</v>
      </c>
      <c r="B663" s="202" t="s">
        <v>4065</v>
      </c>
      <c r="C663" s="202" t="s">
        <v>179</v>
      </c>
      <c r="D663" s="203" t="b">
        <v>0</v>
      </c>
      <c r="E663" s="202" t="s">
        <v>92</v>
      </c>
      <c r="F663" s="202" t="s">
        <v>4096</v>
      </c>
      <c r="G663" s="202" t="s">
        <v>4068</v>
      </c>
      <c r="H663" s="202" t="s">
        <v>179</v>
      </c>
      <c r="I663" s="202" t="s">
        <v>179</v>
      </c>
      <c r="J663" s="202" t="s">
        <v>4097</v>
      </c>
      <c r="K663" s="202" t="s">
        <v>2925</v>
      </c>
      <c r="L663" s="202" t="s">
        <v>2477</v>
      </c>
      <c r="M663" s="202" t="s">
        <v>4069</v>
      </c>
      <c r="N663" s="202" t="s">
        <v>179</v>
      </c>
      <c r="O663" s="202" t="s">
        <v>99</v>
      </c>
      <c r="P663" s="217">
        <v>8</v>
      </c>
      <c r="Q663" s="202" t="s">
        <v>179</v>
      </c>
      <c r="R663" s="202" t="s">
        <v>179</v>
      </c>
      <c r="S663" s="203" t="b">
        <v>0</v>
      </c>
      <c r="T663" s="217">
        <v>15000</v>
      </c>
      <c r="V663" s="193">
        <v>44085</v>
      </c>
      <c r="W663" s="202" t="s">
        <v>4151</v>
      </c>
      <c r="X663" s="204">
        <v>44197</v>
      </c>
      <c r="Y663" s="204">
        <v>44228</v>
      </c>
      <c r="Z663" s="202" t="s">
        <v>179</v>
      </c>
      <c r="AC663" s="202" t="s">
        <v>179</v>
      </c>
      <c r="AD663" s="220"/>
      <c r="AE663" s="202" t="s">
        <v>179</v>
      </c>
      <c r="AF663" s="202" t="s">
        <v>179</v>
      </c>
      <c r="AG663" s="202" t="s">
        <v>179</v>
      </c>
      <c r="AH663" s="201"/>
      <c r="AI663" s="202" t="s">
        <v>179</v>
      </c>
      <c r="AJ663" s="115" t="str">
        <f t="shared" si="10"/>
        <v>PD&amp;C</v>
      </c>
      <c r="AK663" s="115" t="b">
        <f>ISNUMBER(SEARCH("IRT",Table1[[#This Row],[Current_Status]]))</f>
        <v>0</v>
      </c>
      <c r="AL663" s="116">
        <f>YEAR(Table1[[#This Row],[Project_Initiated]])</f>
        <v>2020</v>
      </c>
      <c r="AM663" s="205">
        <v>44181</v>
      </c>
      <c r="AN663" s="53" t="str">
        <f>IF(AND(Table1[[#This Row],[Completed Date]]&gt;="07/01/2020"+0,Table1[[#This Row],[Completed Date]]&lt;="6/30/2021"+0),"FY 20-21",IF(AND(Table1[[#This Row],[Completed Date]]&gt;="07/01/2019"+0,Table1[[#This Row],[Completed Date]]&lt;="6/30/2020"+0),"FY 19-20",""))</f>
        <v/>
      </c>
      <c r="AO663" s="116" t="str">
        <f>IFERROR(FIND("R",Table1[[#This Row],[FS_Priority]]),"")</f>
        <v/>
      </c>
    </row>
    <row r="664" spans="1:41" x14ac:dyDescent="0.25">
      <c r="A664" s="202" t="s">
        <v>2586</v>
      </c>
      <c r="B664" s="202" t="s">
        <v>2586</v>
      </c>
      <c r="C664" s="202" t="s">
        <v>179</v>
      </c>
      <c r="D664" s="203" t="b">
        <v>0</v>
      </c>
      <c r="E664" s="202" t="s">
        <v>155</v>
      </c>
      <c r="F664" s="202" t="s">
        <v>2587</v>
      </c>
      <c r="G664" s="202" t="s">
        <v>2990</v>
      </c>
      <c r="H664" s="202" t="s">
        <v>179</v>
      </c>
      <c r="I664" s="202" t="s">
        <v>179</v>
      </c>
      <c r="J664" s="202" t="s">
        <v>4097</v>
      </c>
      <c r="K664" s="202" t="s">
        <v>29</v>
      </c>
      <c r="L664" s="202" t="s">
        <v>331</v>
      </c>
      <c r="M664" s="202" t="s">
        <v>52</v>
      </c>
      <c r="N664" s="202" t="s">
        <v>179</v>
      </c>
      <c r="O664" s="202" t="s">
        <v>3111</v>
      </c>
      <c r="P664" s="219">
        <v>13</v>
      </c>
      <c r="Q664" s="202" t="s">
        <v>179</v>
      </c>
      <c r="R664" s="202" t="s">
        <v>179</v>
      </c>
      <c r="S664" s="203" t="b">
        <v>0</v>
      </c>
      <c r="T664" s="220"/>
      <c r="U664" s="220"/>
      <c r="V664" s="193">
        <v>43510</v>
      </c>
      <c r="W664" s="202" t="s">
        <v>2635</v>
      </c>
      <c r="X664"/>
      <c r="Z664" s="202" t="s">
        <v>179</v>
      </c>
      <c r="AC664" s="202" t="s">
        <v>179</v>
      </c>
      <c r="AE664" s="202" t="s">
        <v>179</v>
      </c>
      <c r="AF664" s="202" t="s">
        <v>179</v>
      </c>
      <c r="AG664" s="202" t="s">
        <v>179</v>
      </c>
      <c r="AH664" s="201"/>
      <c r="AI664" s="202" t="s">
        <v>179</v>
      </c>
      <c r="AJ664" s="115" t="str">
        <f t="shared" si="10"/>
        <v>PD&amp;C</v>
      </c>
      <c r="AK664" s="115" t="b">
        <f>ISNUMBER(SEARCH("IRT",Table1[[#This Row],[Current_Status]]))</f>
        <v>0</v>
      </c>
      <c r="AL664" s="116">
        <f>YEAR(Table1[[#This Row],[Project_Initiated]])</f>
        <v>2019</v>
      </c>
      <c r="AM664" s="205">
        <v>44181</v>
      </c>
      <c r="AN664" s="53" t="str">
        <f>IF(AND(Table1[[#This Row],[Completed Date]]&gt;="07/01/2020"+0,Table1[[#This Row],[Completed Date]]&lt;="6/30/2021"+0),"FY 20-21",IF(AND(Table1[[#This Row],[Completed Date]]&gt;="07/01/2019"+0,Table1[[#This Row],[Completed Date]]&lt;="6/30/2020"+0),"FY 19-20",""))</f>
        <v/>
      </c>
      <c r="AO664" s="116" t="str">
        <f>IFERROR(FIND("R",Table1[[#This Row],[FS_Priority]]),"")</f>
        <v/>
      </c>
    </row>
    <row r="665" spans="1:41" x14ac:dyDescent="0.25">
      <c r="A665" s="202" t="s">
        <v>2481</v>
      </c>
      <c r="B665" s="202" t="s">
        <v>2481</v>
      </c>
      <c r="C665" s="202" t="s">
        <v>179</v>
      </c>
      <c r="D665" s="203" t="b">
        <v>0</v>
      </c>
      <c r="E665" s="202" t="s">
        <v>3385</v>
      </c>
      <c r="F665" s="202" t="s">
        <v>2482</v>
      </c>
      <c r="G665" s="202" t="s">
        <v>4098</v>
      </c>
      <c r="H665" s="202" t="s">
        <v>179</v>
      </c>
      <c r="I665" s="202" t="s">
        <v>179</v>
      </c>
      <c r="J665" s="202" t="s">
        <v>4097</v>
      </c>
      <c r="K665" s="202" t="s">
        <v>2847</v>
      </c>
      <c r="L665" s="202" t="s">
        <v>2477</v>
      </c>
      <c r="M665" s="202" t="s">
        <v>2966</v>
      </c>
      <c r="N665" s="202" t="s">
        <v>179</v>
      </c>
      <c r="O665" s="202" t="s">
        <v>3111</v>
      </c>
      <c r="P665" s="219">
        <v>14</v>
      </c>
      <c r="Q665" s="202" t="s">
        <v>179</v>
      </c>
      <c r="R665" s="202" t="s">
        <v>179</v>
      </c>
      <c r="S665" s="203" t="b">
        <v>0</v>
      </c>
      <c r="T665" s="219">
        <v>0</v>
      </c>
      <c r="V665" s="193">
        <v>43404</v>
      </c>
      <c r="W665" s="202" t="s">
        <v>2783</v>
      </c>
      <c r="X665" s="220"/>
      <c r="Y665" s="220"/>
      <c r="Z665" s="202" t="s">
        <v>179</v>
      </c>
      <c r="AC665" s="202" t="s">
        <v>179</v>
      </c>
      <c r="AE665" s="202" t="s">
        <v>179</v>
      </c>
      <c r="AF665" s="202" t="s">
        <v>179</v>
      </c>
      <c r="AG665" s="202" t="s">
        <v>179</v>
      </c>
      <c r="AH665" s="201"/>
      <c r="AI665" s="202" t="s">
        <v>179</v>
      </c>
      <c r="AJ665" s="115" t="str">
        <f t="shared" si="10"/>
        <v>PD&amp;C</v>
      </c>
      <c r="AK665" s="115" t="b">
        <f>ISNUMBER(SEARCH("IRT",Table1[[#This Row],[Current_Status]]))</f>
        <v>0</v>
      </c>
      <c r="AL665" s="116">
        <f>YEAR(Table1[[#This Row],[Project_Initiated]])</f>
        <v>2018</v>
      </c>
      <c r="AM665" s="205">
        <v>44181</v>
      </c>
      <c r="AN665" s="53" t="str">
        <f>IF(AND(Table1[[#This Row],[Completed Date]]&gt;="07/01/2020"+0,Table1[[#This Row],[Completed Date]]&lt;="6/30/2021"+0),"FY 20-21",IF(AND(Table1[[#This Row],[Completed Date]]&gt;="07/01/2019"+0,Table1[[#This Row],[Completed Date]]&lt;="6/30/2020"+0),"FY 19-20",""))</f>
        <v/>
      </c>
      <c r="AO665" s="116" t="str">
        <f>IFERROR(FIND("R",Table1[[#This Row],[FS_Priority]]),"")</f>
        <v/>
      </c>
    </row>
    <row r="666" spans="1:41" x14ac:dyDescent="0.25">
      <c r="A666" s="202" t="s">
        <v>3557</v>
      </c>
      <c r="B666" s="202" t="s">
        <v>179</v>
      </c>
      <c r="C666" s="202" t="s">
        <v>3557</v>
      </c>
      <c r="D666" s="203" t="b">
        <v>0</v>
      </c>
      <c r="E666" s="202" t="s">
        <v>21</v>
      </c>
      <c r="F666" s="202" t="s">
        <v>3558</v>
      </c>
      <c r="G666" s="202" t="s">
        <v>3793</v>
      </c>
      <c r="H666" s="202" t="s">
        <v>280</v>
      </c>
      <c r="I666" s="202" t="s">
        <v>324</v>
      </c>
      <c r="J666" s="202" t="s">
        <v>2486</v>
      </c>
      <c r="K666" s="202" t="s">
        <v>2838</v>
      </c>
      <c r="L666" s="202" t="s">
        <v>3401</v>
      </c>
      <c r="M666" s="202" t="s">
        <v>2839</v>
      </c>
      <c r="N666" s="202" t="s">
        <v>3559</v>
      </c>
      <c r="O666" s="202" t="s">
        <v>152</v>
      </c>
      <c r="P666" s="201"/>
      <c r="Q666" s="202" t="s">
        <v>184</v>
      </c>
      <c r="R666" s="202" t="s">
        <v>179</v>
      </c>
      <c r="S666" s="203" t="b">
        <v>0</v>
      </c>
      <c r="T666" s="201"/>
      <c r="V666" s="193">
        <v>43773</v>
      </c>
      <c r="W666" s="202" t="s">
        <v>179</v>
      </c>
      <c r="X666"/>
      <c r="Z666" s="202" t="s">
        <v>179</v>
      </c>
      <c r="AC666" s="202" t="s">
        <v>4099</v>
      </c>
      <c r="AE666" s="202" t="s">
        <v>152</v>
      </c>
      <c r="AF666" s="202" t="s">
        <v>179</v>
      </c>
      <c r="AG666" s="202" t="s">
        <v>179</v>
      </c>
      <c r="AH666" s="220"/>
      <c r="AI666" s="202" t="s">
        <v>3448</v>
      </c>
      <c r="AJ666" s="115" t="str">
        <f t="shared" si="10"/>
        <v>FS</v>
      </c>
      <c r="AK666" s="115" t="b">
        <f>ISNUMBER(SEARCH("IRT",Table1[[#This Row],[Current_Status]]))</f>
        <v>0</v>
      </c>
      <c r="AL666" s="116">
        <f>YEAR(Table1[[#This Row],[Project_Initiated]])</f>
        <v>2019</v>
      </c>
      <c r="AM666" s="205">
        <v>44181</v>
      </c>
      <c r="AN666" s="53" t="str">
        <f>IF(AND(Table1[[#This Row],[Completed Date]]&gt;="07/01/2020"+0,Table1[[#This Row],[Completed Date]]&lt;="6/30/2021"+0),"FY 20-21",IF(AND(Table1[[#This Row],[Completed Date]]&gt;="07/01/2019"+0,Table1[[#This Row],[Completed Date]]&lt;="6/30/2020"+0),"FY 19-20",""))</f>
        <v/>
      </c>
      <c r="AO666" s="116" t="str">
        <f>IFERROR(FIND("R",Table1[[#This Row],[FS_Priority]]),"")</f>
        <v/>
      </c>
    </row>
    <row r="667" spans="1:41" x14ac:dyDescent="0.25">
      <c r="A667" s="202" t="s">
        <v>3581</v>
      </c>
      <c r="B667" s="202" t="s">
        <v>179</v>
      </c>
      <c r="C667" s="202" t="s">
        <v>3581</v>
      </c>
      <c r="D667" s="203" t="b">
        <v>0</v>
      </c>
      <c r="E667" s="202" t="s">
        <v>43</v>
      </c>
      <c r="F667" s="202" t="s">
        <v>3582</v>
      </c>
      <c r="G667" s="202" t="s">
        <v>3891</v>
      </c>
      <c r="H667" s="202" t="s">
        <v>246</v>
      </c>
      <c r="I667" s="202" t="s">
        <v>3583</v>
      </c>
      <c r="J667" s="202" t="s">
        <v>2486</v>
      </c>
      <c r="K667" s="202" t="s">
        <v>2868</v>
      </c>
      <c r="L667" s="202" t="s">
        <v>2477</v>
      </c>
      <c r="M667" s="202" t="s">
        <v>2927</v>
      </c>
      <c r="N667" s="202" t="s">
        <v>3584</v>
      </c>
      <c r="O667" s="202" t="s">
        <v>152</v>
      </c>
      <c r="Q667" s="202" t="s">
        <v>153</v>
      </c>
      <c r="R667" s="202" t="s">
        <v>179</v>
      </c>
      <c r="S667" s="203" t="b">
        <v>0</v>
      </c>
      <c r="V667" s="193">
        <v>43784</v>
      </c>
      <c r="W667" s="202" t="s">
        <v>179</v>
      </c>
      <c r="X667"/>
      <c r="Z667" s="202" t="s">
        <v>179</v>
      </c>
      <c r="AC667" s="202" t="s">
        <v>4100</v>
      </c>
      <c r="AD667" s="204">
        <v>43886</v>
      </c>
      <c r="AE667" s="202" t="s">
        <v>432</v>
      </c>
      <c r="AF667" s="202" t="s">
        <v>4021</v>
      </c>
      <c r="AG667" s="202" t="s">
        <v>2508</v>
      </c>
      <c r="AH667" s="201"/>
      <c r="AI667" s="202" t="s">
        <v>3448</v>
      </c>
      <c r="AJ667" s="167" t="str">
        <f t="shared" si="10"/>
        <v>FS</v>
      </c>
      <c r="AK667" s="167" t="b">
        <f>ISNUMBER(SEARCH("IRT",Table1[[#This Row],[Current_Status]]))</f>
        <v>0</v>
      </c>
      <c r="AL667" s="168">
        <f>YEAR(Table1[[#This Row],[Project_Initiated]])</f>
        <v>2019</v>
      </c>
      <c r="AM667" s="205">
        <v>44181</v>
      </c>
      <c r="AN667" s="53" t="str">
        <f>IF(AND(Table1[[#This Row],[Completed Date]]&gt;="07/01/2020"+0,Table1[[#This Row],[Completed Date]]&lt;="6/30/2021"+0),"FY 20-21",IF(AND(Table1[[#This Row],[Completed Date]]&gt;="07/01/2019"+0,Table1[[#This Row],[Completed Date]]&lt;="6/30/2020"+0),"FY 19-20",""))</f>
        <v/>
      </c>
      <c r="AO667" s="116" t="str">
        <f>IFERROR(FIND("R",Table1[[#This Row],[FS_Priority]]),"")</f>
        <v/>
      </c>
    </row>
    <row r="668" spans="1:41" x14ac:dyDescent="0.25">
      <c r="A668" s="202" t="s">
        <v>3615</v>
      </c>
      <c r="B668" s="202" t="s">
        <v>179</v>
      </c>
      <c r="C668" s="202" t="s">
        <v>3615</v>
      </c>
      <c r="D668" s="203" t="b">
        <v>0</v>
      </c>
      <c r="E668" s="202" t="s">
        <v>86</v>
      </c>
      <c r="F668" s="202" t="s">
        <v>3616</v>
      </c>
      <c r="G668" s="202" t="s">
        <v>3889</v>
      </c>
      <c r="H668" s="202" t="s">
        <v>402</v>
      </c>
      <c r="I668" s="202" t="s">
        <v>3314</v>
      </c>
      <c r="J668" s="202" t="s">
        <v>2486</v>
      </c>
      <c r="K668" s="202" t="s">
        <v>4024</v>
      </c>
      <c r="L668" s="202" t="s">
        <v>257</v>
      </c>
      <c r="M668" s="202" t="s">
        <v>3608</v>
      </c>
      <c r="N668" s="202" t="s">
        <v>179</v>
      </c>
      <c r="O668" s="202" t="s">
        <v>152</v>
      </c>
      <c r="Q668" s="202" t="s">
        <v>153</v>
      </c>
      <c r="R668" s="202" t="s">
        <v>179</v>
      </c>
      <c r="S668" s="203" t="b">
        <v>0</v>
      </c>
      <c r="V668" s="193">
        <v>43776</v>
      </c>
      <c r="W668" s="202" t="s">
        <v>179</v>
      </c>
      <c r="X668"/>
      <c r="Z668" s="202" t="s">
        <v>179</v>
      </c>
      <c r="AC668" s="202" t="s">
        <v>4101</v>
      </c>
      <c r="AD668" s="204">
        <v>43885</v>
      </c>
      <c r="AE668" s="202" t="s">
        <v>148</v>
      </c>
      <c r="AF668" s="202" t="s">
        <v>3890</v>
      </c>
      <c r="AG668" s="202" t="s">
        <v>2508</v>
      </c>
      <c r="AH668" s="201"/>
      <c r="AI668" s="202" t="s">
        <v>3448</v>
      </c>
      <c r="AJ668" s="115" t="str">
        <f t="shared" si="10"/>
        <v>FS</v>
      </c>
      <c r="AK668" s="115" t="b">
        <f>ISNUMBER(SEARCH("IRT",Table1[[#This Row],[Current_Status]]))</f>
        <v>0</v>
      </c>
      <c r="AL668" s="116">
        <f>YEAR(Table1[[#This Row],[Project_Initiated]])</f>
        <v>2019</v>
      </c>
      <c r="AM668" s="205">
        <v>44181</v>
      </c>
      <c r="AN668" s="53" t="str">
        <f>IF(AND(Table1[[#This Row],[Completed Date]]&gt;="07/01/2020"+0,Table1[[#This Row],[Completed Date]]&lt;="6/30/2021"+0),"FY 20-21",IF(AND(Table1[[#This Row],[Completed Date]]&gt;="07/01/2019"+0,Table1[[#This Row],[Completed Date]]&lt;="6/30/2020"+0),"FY 19-20",""))</f>
        <v/>
      </c>
      <c r="AO668" s="116" t="str">
        <f>IFERROR(FIND("R",Table1[[#This Row],[FS_Priority]]),"")</f>
        <v/>
      </c>
    </row>
    <row r="669" spans="1:41" x14ac:dyDescent="0.25">
      <c r="A669" s="202" t="s">
        <v>3881</v>
      </c>
      <c r="B669" s="202" t="s">
        <v>179</v>
      </c>
      <c r="C669" s="202" t="s">
        <v>3881</v>
      </c>
      <c r="D669" s="203" t="b">
        <v>0</v>
      </c>
      <c r="E669" s="202" t="s">
        <v>92</v>
      </c>
      <c r="F669" s="202" t="s">
        <v>3882</v>
      </c>
      <c r="G669" s="202" t="s">
        <v>3883</v>
      </c>
      <c r="H669" s="202" t="s">
        <v>333</v>
      </c>
      <c r="I669" s="202" t="s">
        <v>93</v>
      </c>
      <c r="J669" s="202" t="s">
        <v>2486</v>
      </c>
      <c r="K669" s="202" t="s">
        <v>2925</v>
      </c>
      <c r="L669" s="202" t="s">
        <v>2477</v>
      </c>
      <c r="M669" s="202" t="s">
        <v>2928</v>
      </c>
      <c r="N669" s="202" t="s">
        <v>179</v>
      </c>
      <c r="O669" s="202" t="s">
        <v>152</v>
      </c>
      <c r="Q669" s="202" t="s">
        <v>184</v>
      </c>
      <c r="R669" s="202" t="s">
        <v>179</v>
      </c>
      <c r="S669" s="203" t="b">
        <v>0</v>
      </c>
      <c r="V669" s="193">
        <v>43494</v>
      </c>
      <c r="W669" s="202" t="s">
        <v>179</v>
      </c>
      <c r="X669"/>
      <c r="Z669" s="202" t="s">
        <v>179</v>
      </c>
      <c r="AC669" s="202" t="s">
        <v>4102</v>
      </c>
      <c r="AD669" s="204">
        <v>43871</v>
      </c>
      <c r="AE669" s="202" t="s">
        <v>432</v>
      </c>
      <c r="AF669" s="202" t="s">
        <v>3884</v>
      </c>
      <c r="AG669" s="202" t="s">
        <v>2508</v>
      </c>
      <c r="AH669" s="201"/>
      <c r="AI669" s="202" t="s">
        <v>3444</v>
      </c>
      <c r="AJ669" s="115" t="str">
        <f t="shared" si="10"/>
        <v>FS</v>
      </c>
      <c r="AK669" s="115" t="b">
        <f>ISNUMBER(SEARCH("IRT",Table1[[#This Row],[Current_Status]]))</f>
        <v>0</v>
      </c>
      <c r="AL669" s="116">
        <f>YEAR(Table1[[#This Row],[Project_Initiated]])</f>
        <v>2019</v>
      </c>
      <c r="AM669" s="205">
        <v>44181</v>
      </c>
      <c r="AN669" s="53" t="str">
        <f>IF(AND(Table1[[#This Row],[Completed Date]]&gt;="07/01/2020"+0,Table1[[#This Row],[Completed Date]]&lt;="6/30/2021"+0),"FY 20-21",IF(AND(Table1[[#This Row],[Completed Date]]&gt;="07/01/2019"+0,Table1[[#This Row],[Completed Date]]&lt;="6/30/2020"+0),"FY 19-20",""))</f>
        <v/>
      </c>
      <c r="AO669" s="116" t="str">
        <f>IFERROR(FIND("R",Table1[[#This Row],[FS_Priority]]),"")</f>
        <v/>
      </c>
    </row>
    <row r="670" spans="1:41" x14ac:dyDescent="0.25">
      <c r="A670" s="202" t="s">
        <v>3682</v>
      </c>
      <c r="B670" s="202" t="s">
        <v>179</v>
      </c>
      <c r="C670" s="202" t="s">
        <v>3682</v>
      </c>
      <c r="D670" s="203" t="b">
        <v>0</v>
      </c>
      <c r="E670" s="202" t="s">
        <v>92</v>
      </c>
      <c r="F670" s="202" t="s">
        <v>3683</v>
      </c>
      <c r="G670" s="202" t="s">
        <v>3870</v>
      </c>
      <c r="H670" s="202" t="s">
        <v>401</v>
      </c>
      <c r="I670" s="202" t="s">
        <v>3684</v>
      </c>
      <c r="J670" s="202" t="s">
        <v>2486</v>
      </c>
      <c r="K670" s="202" t="s">
        <v>2925</v>
      </c>
      <c r="L670" s="202" t="s">
        <v>2477</v>
      </c>
      <c r="M670" s="202" t="s">
        <v>2936</v>
      </c>
      <c r="N670" s="202" t="s">
        <v>2932</v>
      </c>
      <c r="O670" s="202" t="s">
        <v>152</v>
      </c>
      <c r="Q670" s="202" t="s">
        <v>153</v>
      </c>
      <c r="R670" s="202" t="s">
        <v>179</v>
      </c>
      <c r="S670" s="203" t="b">
        <v>0</v>
      </c>
      <c r="V670" s="193">
        <v>43734</v>
      </c>
      <c r="W670" s="202" t="s">
        <v>179</v>
      </c>
      <c r="X670"/>
      <c r="Z670" s="202" t="s">
        <v>179</v>
      </c>
      <c r="AC670" s="202" t="s">
        <v>4103</v>
      </c>
      <c r="AD670" s="204">
        <v>43879</v>
      </c>
      <c r="AE670" s="202" t="s">
        <v>432</v>
      </c>
      <c r="AF670" s="202" t="s">
        <v>3780</v>
      </c>
      <c r="AG670" s="202" t="s">
        <v>2508</v>
      </c>
      <c r="AH670" s="201"/>
      <c r="AI670" s="202" t="s">
        <v>3448</v>
      </c>
      <c r="AJ670" s="115" t="str">
        <f t="shared" si="10"/>
        <v>FS</v>
      </c>
      <c r="AK670" s="115" t="b">
        <f>ISNUMBER(SEARCH("IRT",Table1[[#This Row],[Current_Status]]))</f>
        <v>0</v>
      </c>
      <c r="AL670" s="116">
        <f>YEAR(Table1[[#This Row],[Project_Initiated]])</f>
        <v>2019</v>
      </c>
      <c r="AM670" s="205">
        <v>44181</v>
      </c>
      <c r="AN670" s="53" t="str">
        <f>IF(AND(Table1[[#This Row],[Completed Date]]&gt;="07/01/2020"+0,Table1[[#This Row],[Completed Date]]&lt;="6/30/2021"+0),"FY 20-21",IF(AND(Table1[[#This Row],[Completed Date]]&gt;="07/01/2019"+0,Table1[[#This Row],[Completed Date]]&lt;="6/30/2020"+0),"FY 19-20",""))</f>
        <v/>
      </c>
      <c r="AO670" s="116" t="str">
        <f>IFERROR(FIND("R",Table1[[#This Row],[FS_Priority]]),"")</f>
        <v/>
      </c>
    </row>
    <row r="671" spans="1:41" x14ac:dyDescent="0.25">
      <c r="A671" s="202" t="s">
        <v>3696</v>
      </c>
      <c r="B671" s="202" t="s">
        <v>179</v>
      </c>
      <c r="C671" s="202" t="s">
        <v>3696</v>
      </c>
      <c r="D671" s="203" t="b">
        <v>0</v>
      </c>
      <c r="E671" s="202" t="s">
        <v>92</v>
      </c>
      <c r="F671" s="202" t="s">
        <v>3697</v>
      </c>
      <c r="G671" s="202" t="s">
        <v>3983</v>
      </c>
      <c r="H671" s="202" t="s">
        <v>409</v>
      </c>
      <c r="I671" s="202" t="s">
        <v>3698</v>
      </c>
      <c r="J671" s="202" t="s">
        <v>2486</v>
      </c>
      <c r="K671" s="202" t="s">
        <v>2925</v>
      </c>
      <c r="L671" s="202" t="s">
        <v>2477</v>
      </c>
      <c r="M671" s="202" t="s">
        <v>2884</v>
      </c>
      <c r="N671" s="202" t="s">
        <v>3699</v>
      </c>
      <c r="O671" s="202" t="s">
        <v>152</v>
      </c>
      <c r="Q671" s="202" t="s">
        <v>206</v>
      </c>
      <c r="R671" s="202" t="s">
        <v>179</v>
      </c>
      <c r="S671" s="203" t="b">
        <v>1</v>
      </c>
      <c r="V671" s="193">
        <v>43796</v>
      </c>
      <c r="W671" s="202" t="s">
        <v>179</v>
      </c>
      <c r="X671"/>
      <c r="Z671" s="202" t="s">
        <v>179</v>
      </c>
      <c r="AC671" s="202" t="s">
        <v>4104</v>
      </c>
      <c r="AD671" s="204">
        <v>43938</v>
      </c>
      <c r="AE671" s="202" t="s">
        <v>432</v>
      </c>
      <c r="AF671" s="202" t="s">
        <v>3984</v>
      </c>
      <c r="AG671" s="202" t="s">
        <v>2508</v>
      </c>
      <c r="AH671" s="201"/>
      <c r="AI671" s="202" t="s">
        <v>3448</v>
      </c>
      <c r="AJ671" s="115" t="str">
        <f t="shared" si="10"/>
        <v>FS</v>
      </c>
      <c r="AK671" s="115" t="b">
        <f>ISNUMBER(SEARCH("IRT",Table1[[#This Row],[Current_Status]]))</f>
        <v>0</v>
      </c>
      <c r="AL671" s="116">
        <f>YEAR(Table1[[#This Row],[Project_Initiated]])</f>
        <v>2019</v>
      </c>
      <c r="AM671" s="205">
        <v>44181</v>
      </c>
      <c r="AN671" s="53" t="str">
        <f>IF(AND(Table1[[#This Row],[Completed Date]]&gt;="07/01/2020"+0,Table1[[#This Row],[Completed Date]]&lt;="6/30/2021"+0),"FY 20-21",IF(AND(Table1[[#This Row],[Completed Date]]&gt;="07/01/2019"+0,Table1[[#This Row],[Completed Date]]&lt;="6/30/2020"+0),"FY 19-20",""))</f>
        <v/>
      </c>
      <c r="AO671" s="116" t="str">
        <f>IFERROR(FIND("R",Table1[[#This Row],[FS_Priority]]),"")</f>
        <v/>
      </c>
    </row>
    <row r="672" spans="1:41" x14ac:dyDescent="0.25">
      <c r="A672" s="202" t="s">
        <v>2815</v>
      </c>
      <c r="B672" s="202" t="s">
        <v>179</v>
      </c>
      <c r="C672" s="202" t="s">
        <v>2815</v>
      </c>
      <c r="D672" s="203" t="b">
        <v>0</v>
      </c>
      <c r="E672" s="202" t="s">
        <v>92</v>
      </c>
      <c r="F672" s="202" t="s">
        <v>2816</v>
      </c>
      <c r="G672" s="202" t="s">
        <v>3120</v>
      </c>
      <c r="H672" s="202" t="s">
        <v>894</v>
      </c>
      <c r="I672" s="202" t="s">
        <v>2979</v>
      </c>
      <c r="J672" s="202" t="s">
        <v>2486</v>
      </c>
      <c r="K672" s="202" t="s">
        <v>2925</v>
      </c>
      <c r="L672" s="202" t="s">
        <v>2477</v>
      </c>
      <c r="M672" s="202" t="s">
        <v>3087</v>
      </c>
      <c r="N672" s="202" t="s">
        <v>179</v>
      </c>
      <c r="O672" s="202" t="s">
        <v>152</v>
      </c>
      <c r="Q672" s="202" t="s">
        <v>207</v>
      </c>
      <c r="R672" s="202" t="s">
        <v>179</v>
      </c>
      <c r="S672" s="203" t="b">
        <v>0</v>
      </c>
      <c r="V672" s="193">
        <v>43494</v>
      </c>
      <c r="W672" s="202" t="s">
        <v>179</v>
      </c>
      <c r="X672"/>
      <c r="Z672" s="202" t="s">
        <v>179</v>
      </c>
      <c r="AC672" s="202" t="s">
        <v>4046</v>
      </c>
      <c r="AD672" s="204">
        <v>43894</v>
      </c>
      <c r="AE672" s="202" t="s">
        <v>432</v>
      </c>
      <c r="AF672" s="202" t="s">
        <v>3501</v>
      </c>
      <c r="AG672" s="202" t="s">
        <v>2508</v>
      </c>
      <c r="AH672" s="201"/>
      <c r="AI672" s="202" t="s">
        <v>3448</v>
      </c>
      <c r="AJ672" s="115" t="str">
        <f t="shared" si="10"/>
        <v>FS</v>
      </c>
      <c r="AK672" s="115" t="b">
        <f>ISNUMBER(SEARCH("IRT",Table1[[#This Row],[Current_Status]]))</f>
        <v>0</v>
      </c>
      <c r="AL672" s="116">
        <f>YEAR(Table1[[#This Row],[Project_Initiated]])</f>
        <v>2019</v>
      </c>
      <c r="AM672" s="205">
        <v>44181</v>
      </c>
      <c r="AN672" s="53" t="str">
        <f>IF(AND(Table1[[#This Row],[Completed Date]]&gt;="07/01/2020"+0,Table1[[#This Row],[Completed Date]]&lt;="6/30/2021"+0),"FY 20-21",IF(AND(Table1[[#This Row],[Completed Date]]&gt;="07/01/2019"+0,Table1[[#This Row],[Completed Date]]&lt;="6/30/2020"+0),"FY 19-20",""))</f>
        <v/>
      </c>
      <c r="AO672" s="116" t="str">
        <f>IFERROR(FIND("R",Table1[[#This Row],[FS_Priority]]),"")</f>
        <v/>
      </c>
    </row>
    <row r="673" spans="1:41" x14ac:dyDescent="0.25">
      <c r="A673" s="202" t="s">
        <v>3760</v>
      </c>
      <c r="B673" s="202" t="s">
        <v>179</v>
      </c>
      <c r="C673" s="202" t="s">
        <v>3760</v>
      </c>
      <c r="D673" s="203" t="b">
        <v>0</v>
      </c>
      <c r="E673" s="202" t="s">
        <v>118</v>
      </c>
      <c r="F673" s="202" t="s">
        <v>3761</v>
      </c>
      <c r="G673" s="202" t="s">
        <v>3839</v>
      </c>
      <c r="H673" s="202" t="s">
        <v>246</v>
      </c>
      <c r="I673" s="202" t="s">
        <v>3762</v>
      </c>
      <c r="J673" s="202" t="s">
        <v>2486</v>
      </c>
      <c r="K673" s="202" t="s">
        <v>3406</v>
      </c>
      <c r="L673" s="202" t="s">
        <v>370</v>
      </c>
      <c r="M673" s="202" t="s">
        <v>3763</v>
      </c>
      <c r="N673" s="202" t="s">
        <v>3764</v>
      </c>
      <c r="O673" s="202" t="s">
        <v>152</v>
      </c>
      <c r="Q673" s="202" t="s">
        <v>184</v>
      </c>
      <c r="R673" s="202" t="s">
        <v>179</v>
      </c>
      <c r="S673" s="203" t="b">
        <v>0</v>
      </c>
      <c r="V673" s="193">
        <v>43787</v>
      </c>
      <c r="W673" s="202" t="s">
        <v>179</v>
      </c>
      <c r="X673"/>
      <c r="Z673" s="202" t="s">
        <v>179</v>
      </c>
      <c r="AC673" s="202" t="s">
        <v>4122</v>
      </c>
      <c r="AD673" s="221">
        <v>43853</v>
      </c>
      <c r="AE673" s="202" t="s">
        <v>432</v>
      </c>
      <c r="AF673" s="202" t="s">
        <v>3840</v>
      </c>
      <c r="AG673" s="202" t="s">
        <v>2508</v>
      </c>
      <c r="AH673" s="193">
        <v>44154</v>
      </c>
      <c r="AI673" s="202" t="s">
        <v>3448</v>
      </c>
      <c r="AJ673" s="115" t="str">
        <f t="shared" si="10"/>
        <v>FS</v>
      </c>
      <c r="AK673" s="115" t="b">
        <f>ISNUMBER(SEARCH("IRT",Table1[[#This Row],[Current_Status]]))</f>
        <v>0</v>
      </c>
      <c r="AL673" s="116">
        <f>YEAR(Table1[[#This Row],[Project_Initiated]])</f>
        <v>2019</v>
      </c>
      <c r="AM673" s="205">
        <v>44181</v>
      </c>
      <c r="AN673" s="53" t="str">
        <f>IF(AND(Table1[[#This Row],[Completed Date]]&gt;="07/01/2020"+0,Table1[[#This Row],[Completed Date]]&lt;="6/30/2021"+0),"FY 20-21",IF(AND(Table1[[#This Row],[Completed Date]]&gt;="07/01/2019"+0,Table1[[#This Row],[Completed Date]]&lt;="6/30/2020"+0),"FY 19-20",""))</f>
        <v>FY 20-21</v>
      </c>
      <c r="AO673" s="116" t="str">
        <f>IFERROR(FIND("R",Table1[[#This Row],[FS_Priority]]),"")</f>
        <v/>
      </c>
    </row>
    <row r="674" spans="1:41" x14ac:dyDescent="0.25">
      <c r="A674" s="202" t="s">
        <v>3358</v>
      </c>
      <c r="B674" s="202" t="s">
        <v>179</v>
      </c>
      <c r="C674" s="202" t="s">
        <v>3358</v>
      </c>
      <c r="D674" s="203" t="b">
        <v>0</v>
      </c>
      <c r="E674" s="202" t="s">
        <v>118</v>
      </c>
      <c r="F674" s="202" t="s">
        <v>3390</v>
      </c>
      <c r="G674" s="202" t="s">
        <v>3421</v>
      </c>
      <c r="H674" s="202" t="s">
        <v>413</v>
      </c>
      <c r="I674" s="202" t="s">
        <v>3391</v>
      </c>
      <c r="J674" s="202" t="s">
        <v>2486</v>
      </c>
      <c r="K674" s="202" t="s">
        <v>3406</v>
      </c>
      <c r="L674" s="202" t="s">
        <v>370</v>
      </c>
      <c r="M674" s="202" t="s">
        <v>3003</v>
      </c>
      <c r="N674" s="202" t="s">
        <v>179</v>
      </c>
      <c r="O674" s="202" t="s">
        <v>152</v>
      </c>
      <c r="Q674" s="202" t="s">
        <v>184</v>
      </c>
      <c r="R674" s="202" t="s">
        <v>179</v>
      </c>
      <c r="S674" s="203" t="b">
        <v>0</v>
      </c>
      <c r="V674" s="193">
        <v>43665</v>
      </c>
      <c r="W674" s="202" t="s">
        <v>179</v>
      </c>
      <c r="X674"/>
      <c r="Z674" s="202" t="s">
        <v>179</v>
      </c>
      <c r="AC674" s="202" t="s">
        <v>4123</v>
      </c>
      <c r="AD674" s="221">
        <v>43861</v>
      </c>
      <c r="AE674" s="202" t="s">
        <v>432</v>
      </c>
      <c r="AF674" s="202" t="s">
        <v>3852</v>
      </c>
      <c r="AG674" s="202" t="s">
        <v>2508</v>
      </c>
      <c r="AH674" s="201"/>
      <c r="AI674" s="202" t="s">
        <v>3370</v>
      </c>
      <c r="AJ674" s="115" t="str">
        <f t="shared" si="10"/>
        <v>FS</v>
      </c>
      <c r="AK674" s="115" t="b">
        <f>ISNUMBER(SEARCH("IRT",Table1[[#This Row],[Current_Status]]))</f>
        <v>0</v>
      </c>
      <c r="AL674" s="116">
        <f>YEAR(Table1[[#This Row],[Project_Initiated]])</f>
        <v>2019</v>
      </c>
      <c r="AM674" s="205">
        <v>44181</v>
      </c>
      <c r="AN674" s="53" t="str">
        <f>IF(AND(Table1[[#This Row],[Completed Date]]&gt;="07/01/2020"+0,Table1[[#This Row],[Completed Date]]&lt;="6/30/2021"+0),"FY 20-21",IF(AND(Table1[[#This Row],[Completed Date]]&gt;="07/01/2019"+0,Table1[[#This Row],[Completed Date]]&lt;="6/30/2020"+0),"FY 19-20",""))</f>
        <v/>
      </c>
      <c r="AO674" s="116" t="str">
        <f>IFERROR(FIND("R",Table1[[#This Row],[FS_Priority]]),"")</f>
        <v/>
      </c>
    </row>
    <row r="675" spans="1:41" x14ac:dyDescent="0.25">
      <c r="A675" s="202" t="s">
        <v>564</v>
      </c>
      <c r="B675" s="202" t="s">
        <v>179</v>
      </c>
      <c r="C675" s="202" t="s">
        <v>564</v>
      </c>
      <c r="D675" s="203" t="b">
        <v>0</v>
      </c>
      <c r="E675" s="202" t="s">
        <v>3399</v>
      </c>
      <c r="F675" s="202" t="s">
        <v>2744</v>
      </c>
      <c r="G675" s="202" t="s">
        <v>3787</v>
      </c>
      <c r="H675" s="202" t="s">
        <v>396</v>
      </c>
      <c r="I675" s="202" t="s">
        <v>179</v>
      </c>
      <c r="J675" s="202" t="s">
        <v>2486</v>
      </c>
      <c r="K675" s="202" t="s">
        <v>3010</v>
      </c>
      <c r="L675" s="202" t="s">
        <v>373</v>
      </c>
      <c r="M675" s="202" t="s">
        <v>3011</v>
      </c>
      <c r="N675" s="202" t="s">
        <v>179</v>
      </c>
      <c r="O675" s="202" t="s">
        <v>152</v>
      </c>
      <c r="Q675" s="202" t="s">
        <v>200</v>
      </c>
      <c r="R675" s="202" t="s">
        <v>200</v>
      </c>
      <c r="S675" s="203" t="b">
        <v>0</v>
      </c>
      <c r="V675" s="193">
        <v>43077</v>
      </c>
      <c r="W675" s="202" t="s">
        <v>179</v>
      </c>
      <c r="X675"/>
      <c r="Z675" s="202" t="s">
        <v>179</v>
      </c>
      <c r="AC675" s="202" t="s">
        <v>4105</v>
      </c>
      <c r="AE675" s="202" t="s">
        <v>148</v>
      </c>
      <c r="AF675" s="202" t="s">
        <v>179</v>
      </c>
      <c r="AG675" s="202" t="s">
        <v>2508</v>
      </c>
      <c r="AH675" s="201"/>
      <c r="AI675" s="202" t="s">
        <v>3437</v>
      </c>
      <c r="AJ675" s="115" t="str">
        <f t="shared" si="10"/>
        <v>FS</v>
      </c>
      <c r="AK675" s="115" t="b">
        <f>ISNUMBER(SEARCH("IRT",Table1[[#This Row],[Current_Status]]))</f>
        <v>0</v>
      </c>
      <c r="AL675" s="116">
        <f>YEAR(Table1[[#This Row],[Project_Initiated]])</f>
        <v>2017</v>
      </c>
      <c r="AM675" s="205">
        <v>44181</v>
      </c>
      <c r="AN675" s="53" t="str">
        <f>IF(AND(Table1[[#This Row],[Completed Date]]&gt;="07/01/2020"+0,Table1[[#This Row],[Completed Date]]&lt;="6/30/2021"+0),"FY 20-21",IF(AND(Table1[[#This Row],[Completed Date]]&gt;="07/01/2019"+0,Table1[[#This Row],[Completed Date]]&lt;="6/30/2020"+0),"FY 19-20",""))</f>
        <v/>
      </c>
      <c r="AO675" s="116" t="str">
        <f>IFERROR(FIND("R",Table1[[#This Row],[FS_Priority]]),"")</f>
        <v/>
      </c>
    </row>
    <row r="676" spans="1:41" x14ac:dyDescent="0.25">
      <c r="A676" s="202" t="s">
        <v>3040</v>
      </c>
      <c r="B676" s="202" t="s">
        <v>3040</v>
      </c>
      <c r="C676" s="202" t="s">
        <v>179</v>
      </c>
      <c r="D676" s="203" t="b">
        <v>0</v>
      </c>
      <c r="E676" s="202" t="s">
        <v>3385</v>
      </c>
      <c r="F676" s="202" t="s">
        <v>4319</v>
      </c>
      <c r="G676" s="202" t="s">
        <v>4320</v>
      </c>
      <c r="H676" s="202" t="s">
        <v>179</v>
      </c>
      <c r="I676" s="202" t="s">
        <v>179</v>
      </c>
      <c r="J676" s="202" t="s">
        <v>4321</v>
      </c>
      <c r="K676" s="202" t="s">
        <v>2847</v>
      </c>
      <c r="L676" s="202" t="s">
        <v>2477</v>
      </c>
      <c r="M676" s="202" t="s">
        <v>4322</v>
      </c>
      <c r="N676" s="202" t="s">
        <v>179</v>
      </c>
      <c r="O676" s="202" t="s">
        <v>3111</v>
      </c>
      <c r="Q676" s="202" t="s">
        <v>179</v>
      </c>
      <c r="R676" s="202" t="s">
        <v>179</v>
      </c>
      <c r="S676" s="203" t="b">
        <v>0</v>
      </c>
      <c r="T676" s="217">
        <v>1875000</v>
      </c>
      <c r="V676" s="193">
        <v>44180</v>
      </c>
      <c r="W676" s="202" t="s">
        <v>4321</v>
      </c>
      <c r="X676"/>
      <c r="Z676" s="202" t="s">
        <v>179</v>
      </c>
      <c r="AC676" s="202" t="s">
        <v>179</v>
      </c>
      <c r="AE676" s="202" t="s">
        <v>179</v>
      </c>
      <c r="AF676" s="202" t="s">
        <v>179</v>
      </c>
      <c r="AG676" s="202" t="s">
        <v>179</v>
      </c>
      <c r="AH676" s="201"/>
      <c r="AI676" s="202" t="s">
        <v>179</v>
      </c>
      <c r="AJ676" s="115" t="str">
        <f t="shared" si="10"/>
        <v>PD&amp;C</v>
      </c>
      <c r="AK676" s="115" t="b">
        <f>ISNUMBER(SEARCH("IRT",Table1[[#This Row],[Current_Status]]))</f>
        <v>0</v>
      </c>
      <c r="AL676" s="116">
        <f>YEAR(Table1[[#This Row],[Project_Initiated]])</f>
        <v>2020</v>
      </c>
      <c r="AM676" s="205">
        <v>44181</v>
      </c>
      <c r="AN676" s="53" t="str">
        <f>IF(AND(Table1[[#This Row],[Completed Date]]&gt;="07/01/2020"+0,Table1[[#This Row],[Completed Date]]&lt;="6/30/2021"+0),"FY 20-21",IF(AND(Table1[[#This Row],[Completed Date]]&gt;="07/01/2019"+0,Table1[[#This Row],[Completed Date]]&lt;="6/30/2020"+0),"FY 19-20",""))</f>
        <v/>
      </c>
      <c r="AO676" s="116" t="str">
        <f>IFERROR(FIND("R",Table1[[#This Row],[FS_Priority]]),"")</f>
        <v/>
      </c>
    </row>
    <row r="677" spans="1:41" x14ac:dyDescent="0.25">
      <c r="A677" s="202" t="s">
        <v>23</v>
      </c>
      <c r="B677" s="202" t="s">
        <v>23</v>
      </c>
      <c r="C677" s="202" t="s">
        <v>179</v>
      </c>
      <c r="D677" s="203" t="b">
        <v>0</v>
      </c>
      <c r="E677" s="202" t="s">
        <v>21</v>
      </c>
      <c r="F677" s="202" t="s">
        <v>2504</v>
      </c>
      <c r="G677" s="202" t="s">
        <v>4118</v>
      </c>
      <c r="H677" s="202" t="s">
        <v>210</v>
      </c>
      <c r="I677" s="202" t="s">
        <v>179</v>
      </c>
      <c r="J677" s="202" t="s">
        <v>91</v>
      </c>
      <c r="K677" s="202" t="s">
        <v>2838</v>
      </c>
      <c r="L677" s="202" t="s">
        <v>3401</v>
      </c>
      <c r="M677" s="202" t="s">
        <v>2842</v>
      </c>
      <c r="N677" s="202" t="s">
        <v>179</v>
      </c>
      <c r="O677" s="202" t="s">
        <v>97</v>
      </c>
      <c r="P677" s="217">
        <v>2</v>
      </c>
      <c r="Q677" s="202" t="s">
        <v>179</v>
      </c>
      <c r="R677" s="202" t="s">
        <v>179</v>
      </c>
      <c r="S677" s="203" t="b">
        <v>0</v>
      </c>
      <c r="T677" s="217">
        <v>0</v>
      </c>
      <c r="V677" s="193">
        <v>43335</v>
      </c>
      <c r="W677" s="202" t="s">
        <v>3468</v>
      </c>
      <c r="X677"/>
      <c r="Z677" s="202" t="s">
        <v>179</v>
      </c>
      <c r="AC677" s="202" t="s">
        <v>179</v>
      </c>
      <c r="AE677" s="202" t="s">
        <v>179</v>
      </c>
      <c r="AF677" s="202" t="s">
        <v>179</v>
      </c>
      <c r="AG677" s="202" t="s">
        <v>179</v>
      </c>
      <c r="AH677" s="201"/>
      <c r="AI677" s="202" t="s">
        <v>179</v>
      </c>
      <c r="AJ677" s="167" t="str">
        <f t="shared" si="10"/>
        <v>PD&amp;C</v>
      </c>
      <c r="AK677" s="167" t="b">
        <f>ISNUMBER(SEARCH("IRT",Table1[[#This Row],[Current_Status]]))</f>
        <v>0</v>
      </c>
      <c r="AL677" s="168">
        <f>YEAR(Table1[[#This Row],[Project_Initiated]])</f>
        <v>2018</v>
      </c>
      <c r="AM677" s="205">
        <v>44181</v>
      </c>
      <c r="AN677" s="53" t="str">
        <f>IF(AND(Table1[[#This Row],[Completed Date]]&gt;="07/01/2020"+0,Table1[[#This Row],[Completed Date]]&lt;="6/30/2021"+0),"FY 20-21",IF(AND(Table1[[#This Row],[Completed Date]]&gt;="07/01/2019"+0,Table1[[#This Row],[Completed Date]]&lt;="6/30/2020"+0),"FY 19-20",""))</f>
        <v/>
      </c>
      <c r="AO677" s="116" t="str">
        <f>IFERROR(FIND("R",Table1[[#This Row],[FS_Priority]]),"")</f>
        <v/>
      </c>
    </row>
    <row r="678" spans="1:41" x14ac:dyDescent="0.25">
      <c r="A678" s="202" t="s">
        <v>24</v>
      </c>
      <c r="B678" s="202" t="s">
        <v>24</v>
      </c>
      <c r="C678" s="202" t="s">
        <v>179</v>
      </c>
      <c r="D678" s="203" t="b">
        <v>0</v>
      </c>
      <c r="E678" s="202" t="s">
        <v>21</v>
      </c>
      <c r="F678" s="202" t="s">
        <v>25</v>
      </c>
      <c r="G678" s="202" t="s">
        <v>2843</v>
      </c>
      <c r="H678" s="202" t="s">
        <v>3838</v>
      </c>
      <c r="I678" s="202" t="s">
        <v>179</v>
      </c>
      <c r="J678" s="202" t="s">
        <v>91</v>
      </c>
      <c r="K678" s="202" t="s">
        <v>2838</v>
      </c>
      <c r="L678" s="202" t="s">
        <v>3401</v>
      </c>
      <c r="M678" s="202" t="s">
        <v>2844</v>
      </c>
      <c r="N678" s="202" t="s">
        <v>179</v>
      </c>
      <c r="O678" s="202" t="s">
        <v>2845</v>
      </c>
      <c r="P678" s="217">
        <v>3</v>
      </c>
      <c r="Q678" s="202" t="s">
        <v>179</v>
      </c>
      <c r="R678" s="202" t="s">
        <v>179</v>
      </c>
      <c r="S678" s="203" t="b">
        <v>0</v>
      </c>
      <c r="T678" s="217">
        <v>0</v>
      </c>
      <c r="V678" s="193">
        <v>41739</v>
      </c>
      <c r="W678" s="202" t="s">
        <v>4070</v>
      </c>
      <c r="X678"/>
      <c r="Z678" s="202" t="s">
        <v>179</v>
      </c>
      <c r="AC678" s="202" t="s">
        <v>179</v>
      </c>
      <c r="AE678" s="202" t="s">
        <v>179</v>
      </c>
      <c r="AF678" s="202" t="s">
        <v>179</v>
      </c>
      <c r="AG678" s="202" t="s">
        <v>179</v>
      </c>
      <c r="AH678" s="201"/>
      <c r="AI678" s="202" t="s">
        <v>179</v>
      </c>
      <c r="AJ678" s="115" t="str">
        <f t="shared" si="10"/>
        <v>PD&amp;C</v>
      </c>
      <c r="AK678" s="115" t="b">
        <f>ISNUMBER(SEARCH("IRT",Table1[[#This Row],[Current_Status]]))</f>
        <v>0</v>
      </c>
      <c r="AL678" s="116">
        <f>YEAR(Table1[[#This Row],[Project_Initiated]])</f>
        <v>2014</v>
      </c>
      <c r="AM678" s="205">
        <v>44181</v>
      </c>
      <c r="AN678" s="53" t="str">
        <f>IF(AND(Table1[[#This Row],[Completed Date]]&gt;="07/01/2020"+0,Table1[[#This Row],[Completed Date]]&lt;="6/30/2021"+0),"FY 20-21",IF(AND(Table1[[#This Row],[Completed Date]]&gt;="07/01/2019"+0,Table1[[#This Row],[Completed Date]]&lt;="6/30/2020"+0),"FY 19-20",""))</f>
        <v/>
      </c>
      <c r="AO678" s="116" t="str">
        <f>IFERROR(FIND("R",Table1[[#This Row],[FS_Priority]]),"")</f>
        <v/>
      </c>
    </row>
    <row r="679" spans="1:41" x14ac:dyDescent="0.25">
      <c r="A679" s="202" t="s">
        <v>55</v>
      </c>
      <c r="B679" s="202" t="s">
        <v>55</v>
      </c>
      <c r="C679" s="202" t="s">
        <v>179</v>
      </c>
      <c r="D679" s="203" t="b">
        <v>0</v>
      </c>
      <c r="E679" s="202" t="s">
        <v>3371</v>
      </c>
      <c r="F679" s="202" t="s">
        <v>3791</v>
      </c>
      <c r="G679" s="202" t="s">
        <v>2891</v>
      </c>
      <c r="H679" s="202" t="s">
        <v>179</v>
      </c>
      <c r="I679" s="202" t="s">
        <v>179</v>
      </c>
      <c r="J679" s="202" t="s">
        <v>91</v>
      </c>
      <c r="K679" s="202" t="s">
        <v>48</v>
      </c>
      <c r="L679" s="202" t="s">
        <v>28</v>
      </c>
      <c r="M679" s="202" t="s">
        <v>56</v>
      </c>
      <c r="N679" s="202" t="s">
        <v>179</v>
      </c>
      <c r="O679" s="202" t="s">
        <v>2856</v>
      </c>
      <c r="P679" s="219">
        <v>16</v>
      </c>
      <c r="Q679" s="202" t="s">
        <v>179</v>
      </c>
      <c r="R679" s="202" t="s">
        <v>179</v>
      </c>
      <c r="S679" s="203" t="b">
        <v>0</v>
      </c>
      <c r="T679" s="219">
        <v>0</v>
      </c>
      <c r="V679" s="193">
        <v>43072</v>
      </c>
      <c r="W679" s="202" t="s">
        <v>91</v>
      </c>
      <c r="X679" s="220"/>
      <c r="Y679" s="220"/>
      <c r="Z679" s="202" t="s">
        <v>179</v>
      </c>
      <c r="AC679" s="202" t="s">
        <v>179</v>
      </c>
      <c r="AE679" s="202" t="s">
        <v>179</v>
      </c>
      <c r="AF679" s="202" t="s">
        <v>179</v>
      </c>
      <c r="AG679" s="202" t="s">
        <v>179</v>
      </c>
      <c r="AH679" s="201"/>
      <c r="AI679" s="202" t="s">
        <v>179</v>
      </c>
      <c r="AJ679" s="115" t="str">
        <f t="shared" si="10"/>
        <v>PD&amp;C</v>
      </c>
      <c r="AK679" s="115" t="b">
        <f>ISNUMBER(SEARCH("IRT",Table1[[#This Row],[Current_Status]]))</f>
        <v>0</v>
      </c>
      <c r="AL679" s="116">
        <f>YEAR(Table1[[#This Row],[Project_Initiated]])</f>
        <v>2017</v>
      </c>
      <c r="AM679" s="205">
        <v>44181</v>
      </c>
      <c r="AN679" s="53" t="str">
        <f>IF(AND(Table1[[#This Row],[Completed Date]]&gt;="07/01/2020"+0,Table1[[#This Row],[Completed Date]]&lt;="6/30/2021"+0),"FY 20-21",IF(AND(Table1[[#This Row],[Completed Date]]&gt;="07/01/2019"+0,Table1[[#This Row],[Completed Date]]&lt;="6/30/2020"+0),"FY 19-20",""))</f>
        <v/>
      </c>
      <c r="AO679" s="116" t="str">
        <f>IFERROR(FIND("R",Table1[[#This Row],[FS_Priority]]),"")</f>
        <v/>
      </c>
    </row>
    <row r="680" spans="1:41" x14ac:dyDescent="0.25">
      <c r="A680" s="202" t="s">
        <v>49</v>
      </c>
      <c r="B680" s="202" t="s">
        <v>49</v>
      </c>
      <c r="C680" s="202" t="s">
        <v>179</v>
      </c>
      <c r="D680" s="203" t="b">
        <v>0</v>
      </c>
      <c r="E680" s="202" t="s">
        <v>3371</v>
      </c>
      <c r="F680" s="202" t="s">
        <v>50</v>
      </c>
      <c r="G680" s="202" t="s">
        <v>51</v>
      </c>
      <c r="H680" s="202" t="s">
        <v>179</v>
      </c>
      <c r="I680" s="202" t="s">
        <v>179</v>
      </c>
      <c r="J680" s="202" t="s">
        <v>91</v>
      </c>
      <c r="K680" s="202" t="s">
        <v>48</v>
      </c>
      <c r="L680" s="202" t="s">
        <v>28</v>
      </c>
      <c r="M680" s="202" t="s">
        <v>52</v>
      </c>
      <c r="N680" s="202" t="s">
        <v>179</v>
      </c>
      <c r="O680" s="202" t="s">
        <v>52</v>
      </c>
      <c r="P680" s="217">
        <v>17</v>
      </c>
      <c r="Q680" s="202" t="s">
        <v>179</v>
      </c>
      <c r="R680" s="202" t="s">
        <v>179</v>
      </c>
      <c r="S680" s="203" t="b">
        <v>0</v>
      </c>
      <c r="T680" s="217">
        <v>0</v>
      </c>
      <c r="V680" s="193">
        <v>43297</v>
      </c>
      <c r="W680" s="202" t="s">
        <v>4059</v>
      </c>
      <c r="X680"/>
      <c r="Z680" s="202" t="s">
        <v>179</v>
      </c>
      <c r="AC680" s="202" t="s">
        <v>179</v>
      </c>
      <c r="AE680" s="202" t="s">
        <v>179</v>
      </c>
      <c r="AF680" s="202" t="s">
        <v>179</v>
      </c>
      <c r="AG680" s="202" t="s">
        <v>179</v>
      </c>
      <c r="AH680" s="201"/>
      <c r="AI680" s="202" t="s">
        <v>179</v>
      </c>
      <c r="AJ680" s="167" t="str">
        <f t="shared" si="10"/>
        <v>PD&amp;C</v>
      </c>
      <c r="AK680" s="167" t="b">
        <f>ISNUMBER(SEARCH("IRT",Table1[[#This Row],[Current_Status]]))</f>
        <v>0</v>
      </c>
      <c r="AL680" s="168">
        <f>YEAR(Table1[[#This Row],[Project_Initiated]])</f>
        <v>2018</v>
      </c>
      <c r="AM680" s="205">
        <v>44181</v>
      </c>
      <c r="AN680" s="53" t="str">
        <f>IF(AND(Table1[[#This Row],[Completed Date]]&gt;="07/01/2020"+0,Table1[[#This Row],[Completed Date]]&lt;="6/30/2021"+0),"FY 20-21",IF(AND(Table1[[#This Row],[Completed Date]]&gt;="07/01/2019"+0,Table1[[#This Row],[Completed Date]]&lt;="6/30/2020"+0),"FY 19-20",""))</f>
        <v/>
      </c>
      <c r="AO680" s="116" t="str">
        <f>IFERROR(FIND("R",Table1[[#This Row],[FS_Priority]]),"")</f>
        <v/>
      </c>
    </row>
    <row r="681" spans="1:41" x14ac:dyDescent="0.25">
      <c r="A681" s="202" t="s">
        <v>3987</v>
      </c>
      <c r="B681" s="202" t="s">
        <v>3987</v>
      </c>
      <c r="C681" s="202" t="s">
        <v>179</v>
      </c>
      <c r="D681" s="203" t="b">
        <v>0</v>
      </c>
      <c r="E681" s="202" t="s">
        <v>92</v>
      </c>
      <c r="F681" s="202" t="s">
        <v>4002</v>
      </c>
      <c r="G681" s="202" t="s">
        <v>3988</v>
      </c>
      <c r="H681" s="202" t="s">
        <v>179</v>
      </c>
      <c r="I681" s="202" t="s">
        <v>179</v>
      </c>
      <c r="J681" s="202" t="s">
        <v>91</v>
      </c>
      <c r="K681" s="202" t="s">
        <v>2925</v>
      </c>
      <c r="L681" s="202" t="s">
        <v>2477</v>
      </c>
      <c r="M681" s="202" t="s">
        <v>3989</v>
      </c>
      <c r="N681" s="202" t="s">
        <v>179</v>
      </c>
      <c r="O681" s="202" t="s">
        <v>99</v>
      </c>
      <c r="P681" s="217">
        <v>7</v>
      </c>
      <c r="Q681" s="202" t="s">
        <v>179</v>
      </c>
      <c r="R681" s="202" t="s">
        <v>179</v>
      </c>
      <c r="S681" s="203" t="b">
        <v>0</v>
      </c>
      <c r="V681" s="193">
        <v>43972</v>
      </c>
      <c r="W681" s="202" t="s">
        <v>4092</v>
      </c>
      <c r="X681"/>
      <c r="Z681" s="202" t="s">
        <v>179</v>
      </c>
      <c r="AC681" s="202" t="s">
        <v>179</v>
      </c>
      <c r="AE681" s="202" t="s">
        <v>179</v>
      </c>
      <c r="AF681" s="202" t="s">
        <v>179</v>
      </c>
      <c r="AG681" s="202" t="s">
        <v>179</v>
      </c>
      <c r="AH681" s="201"/>
      <c r="AI681" s="202" t="s">
        <v>179</v>
      </c>
      <c r="AJ681" s="115" t="str">
        <f t="shared" si="10"/>
        <v>PD&amp;C</v>
      </c>
      <c r="AK681" s="115" t="b">
        <f>ISNUMBER(SEARCH("IRT",Table1[[#This Row],[Current_Status]]))</f>
        <v>0</v>
      </c>
      <c r="AL681" s="116">
        <f>YEAR(Table1[[#This Row],[Project_Initiated]])</f>
        <v>2020</v>
      </c>
      <c r="AM681" s="205">
        <v>44181</v>
      </c>
      <c r="AN681" s="53" t="str">
        <f>IF(AND(Table1[[#This Row],[Completed Date]]&gt;="07/01/2020"+0,Table1[[#This Row],[Completed Date]]&lt;="6/30/2021"+0),"FY 20-21",IF(AND(Table1[[#This Row],[Completed Date]]&gt;="07/01/2019"+0,Table1[[#This Row],[Completed Date]]&lt;="6/30/2020"+0),"FY 19-20",""))</f>
        <v/>
      </c>
      <c r="AO681" s="116" t="str">
        <f>IFERROR(FIND("R",Table1[[#This Row],[FS_Priority]]),"")</f>
        <v/>
      </c>
    </row>
    <row r="682" spans="1:41" x14ac:dyDescent="0.25">
      <c r="A682" s="202" t="s">
        <v>3473</v>
      </c>
      <c r="B682" s="202" t="s">
        <v>3473</v>
      </c>
      <c r="C682" s="202" t="s">
        <v>179</v>
      </c>
      <c r="D682" s="203" t="b">
        <v>0</v>
      </c>
      <c r="E682" s="202" t="s">
        <v>155</v>
      </c>
      <c r="F682" s="202" t="s">
        <v>4143</v>
      </c>
      <c r="G682" s="202" t="s">
        <v>3478</v>
      </c>
      <c r="H682" s="202" t="s">
        <v>234</v>
      </c>
      <c r="I682" s="202" t="s">
        <v>179</v>
      </c>
      <c r="J682" s="202" t="s">
        <v>91</v>
      </c>
      <c r="K682" s="202" t="s">
        <v>29</v>
      </c>
      <c r="L682" s="202" t="s">
        <v>331</v>
      </c>
      <c r="M682" s="202" t="s">
        <v>99</v>
      </c>
      <c r="N682" s="202" t="s">
        <v>179</v>
      </c>
      <c r="O682" s="202" t="s">
        <v>97</v>
      </c>
      <c r="P682" s="219">
        <v>11</v>
      </c>
      <c r="Q682" s="202" t="s">
        <v>179</v>
      </c>
      <c r="R682" s="202" t="s">
        <v>179</v>
      </c>
      <c r="S682" s="203" t="b">
        <v>0</v>
      </c>
      <c r="T682" s="217">
        <v>1500000</v>
      </c>
      <c r="V682" s="193">
        <v>43775</v>
      </c>
      <c r="W682" s="202" t="s">
        <v>91</v>
      </c>
      <c r="X682"/>
      <c r="Z682" s="202" t="s">
        <v>179</v>
      </c>
      <c r="AC682" s="202" t="s">
        <v>179</v>
      </c>
      <c r="AE682" s="202" t="s">
        <v>179</v>
      </c>
      <c r="AF682" s="202" t="s">
        <v>179</v>
      </c>
      <c r="AG682" s="202" t="s">
        <v>179</v>
      </c>
      <c r="AH682" s="201"/>
      <c r="AI682" s="202" t="s">
        <v>179</v>
      </c>
      <c r="AJ682" s="115" t="str">
        <f t="shared" si="10"/>
        <v>PD&amp;C</v>
      </c>
      <c r="AK682" s="115" t="b">
        <f>ISNUMBER(SEARCH("IRT",Table1[[#This Row],[Current_Status]]))</f>
        <v>0</v>
      </c>
      <c r="AL682" s="116">
        <f>YEAR(Table1[[#This Row],[Project_Initiated]])</f>
        <v>2019</v>
      </c>
      <c r="AM682" s="205">
        <v>44181</v>
      </c>
      <c r="AN682" s="53" t="str">
        <f>IF(AND(Table1[[#This Row],[Completed Date]]&gt;="07/01/2020"+0,Table1[[#This Row],[Completed Date]]&lt;="6/30/2021"+0),"FY 20-21",IF(AND(Table1[[#This Row],[Completed Date]]&gt;="07/01/2019"+0,Table1[[#This Row],[Completed Date]]&lt;="6/30/2020"+0),"FY 19-20",""))</f>
        <v/>
      </c>
      <c r="AO682" s="116" t="str">
        <f>IFERROR(FIND("R",Table1[[#This Row],[FS_Priority]]),"")</f>
        <v/>
      </c>
    </row>
    <row r="683" spans="1:41" x14ac:dyDescent="0.25">
      <c r="A683" s="202" t="s">
        <v>2498</v>
      </c>
      <c r="B683" s="202" t="s">
        <v>2498</v>
      </c>
      <c r="C683" s="202" t="s">
        <v>179</v>
      </c>
      <c r="D683" s="203" t="b">
        <v>0</v>
      </c>
      <c r="E683" s="202" t="s">
        <v>107</v>
      </c>
      <c r="F683" s="202" t="s">
        <v>2499</v>
      </c>
      <c r="G683" s="202" t="s">
        <v>2500</v>
      </c>
      <c r="H683" s="202" t="s">
        <v>234</v>
      </c>
      <c r="I683" s="202" t="s">
        <v>179</v>
      </c>
      <c r="J683" s="202" t="s">
        <v>91</v>
      </c>
      <c r="K683" s="202" t="s">
        <v>2980</v>
      </c>
      <c r="L683" s="202" t="s">
        <v>2569</v>
      </c>
      <c r="M683" s="202" t="s">
        <v>2982</v>
      </c>
      <c r="N683" s="202" t="s">
        <v>179</v>
      </c>
      <c r="O683" s="202" t="s">
        <v>229</v>
      </c>
      <c r="P683" s="217">
        <v>1</v>
      </c>
      <c r="Q683" s="202" t="s">
        <v>179</v>
      </c>
      <c r="R683" s="202" t="s">
        <v>179</v>
      </c>
      <c r="S683" s="203" t="b">
        <v>0</v>
      </c>
      <c r="V683" s="193">
        <v>43431</v>
      </c>
      <c r="W683" s="202" t="s">
        <v>2510</v>
      </c>
      <c r="X683"/>
      <c r="Z683" s="202" t="s">
        <v>179</v>
      </c>
      <c r="AC683" s="202" t="s">
        <v>179</v>
      </c>
      <c r="AE683" s="202" t="s">
        <v>179</v>
      </c>
      <c r="AF683" s="202" t="s">
        <v>179</v>
      </c>
      <c r="AG683" s="202" t="s">
        <v>179</v>
      </c>
      <c r="AH683" s="201"/>
      <c r="AI683" s="202" t="s">
        <v>179</v>
      </c>
      <c r="AJ683" s="115" t="str">
        <f t="shared" si="10"/>
        <v>PD&amp;C</v>
      </c>
      <c r="AK683" s="115" t="b">
        <f>ISNUMBER(SEARCH("IRT",Table1[[#This Row],[Current_Status]]))</f>
        <v>0</v>
      </c>
      <c r="AL683" s="116">
        <f>YEAR(Table1[[#This Row],[Project_Initiated]])</f>
        <v>2018</v>
      </c>
      <c r="AM683" s="205">
        <v>44181</v>
      </c>
      <c r="AN683" s="53" t="str">
        <f>IF(AND(Table1[[#This Row],[Completed Date]]&gt;="07/01/2020"+0,Table1[[#This Row],[Completed Date]]&lt;="6/30/2021"+0),"FY 20-21",IF(AND(Table1[[#This Row],[Completed Date]]&gt;="07/01/2019"+0,Table1[[#This Row],[Completed Date]]&lt;="6/30/2020"+0),"FY 19-20",""))</f>
        <v/>
      </c>
      <c r="AO683" s="116" t="str">
        <f>IFERROR(FIND("R",Table1[[#This Row],[FS_Priority]]),"")</f>
        <v/>
      </c>
    </row>
    <row r="684" spans="1:41" x14ac:dyDescent="0.25">
      <c r="A684" s="202" t="s">
        <v>3749</v>
      </c>
      <c r="B684" s="202" t="s">
        <v>3749</v>
      </c>
      <c r="C684" s="202" t="s">
        <v>179</v>
      </c>
      <c r="D684" s="203" t="b">
        <v>0</v>
      </c>
      <c r="E684" s="202" t="s">
        <v>3750</v>
      </c>
      <c r="F684" s="202" t="s">
        <v>3751</v>
      </c>
      <c r="G684" s="202" t="s">
        <v>3752</v>
      </c>
      <c r="H684" s="202" t="s">
        <v>1917</v>
      </c>
      <c r="I684" s="202" t="s">
        <v>179</v>
      </c>
      <c r="J684" s="202" t="s">
        <v>91</v>
      </c>
      <c r="K684" s="202" t="s">
        <v>3753</v>
      </c>
      <c r="L684" s="202" t="s">
        <v>3754</v>
      </c>
      <c r="M684" s="202" t="s">
        <v>3755</v>
      </c>
      <c r="N684" s="202" t="s">
        <v>179</v>
      </c>
      <c r="O684" s="202" t="s">
        <v>56</v>
      </c>
      <c r="P684" s="219">
        <v>2</v>
      </c>
      <c r="Q684" s="202" t="s">
        <v>179</v>
      </c>
      <c r="R684" s="202" t="s">
        <v>179</v>
      </c>
      <c r="S684" s="203" t="b">
        <v>0</v>
      </c>
      <c r="V684" s="193">
        <v>43809</v>
      </c>
      <c r="W684" s="202" t="s">
        <v>3980</v>
      </c>
      <c r="X684"/>
      <c r="Z684" s="202" t="s">
        <v>179</v>
      </c>
      <c r="AC684" s="202" t="s">
        <v>179</v>
      </c>
      <c r="AE684" s="202" t="s">
        <v>179</v>
      </c>
      <c r="AF684" s="202" t="s">
        <v>179</v>
      </c>
      <c r="AG684" s="202" t="s">
        <v>179</v>
      </c>
      <c r="AH684" s="201"/>
      <c r="AI684" s="202" t="s">
        <v>179</v>
      </c>
      <c r="AJ684" s="115" t="str">
        <f t="shared" si="10"/>
        <v>PD&amp;C</v>
      </c>
      <c r="AK684" s="115" t="b">
        <f>ISNUMBER(SEARCH("IRT",Table1[[#This Row],[Current_Status]]))</f>
        <v>0</v>
      </c>
      <c r="AL684" s="116">
        <f>YEAR(Table1[[#This Row],[Project_Initiated]])</f>
        <v>2019</v>
      </c>
      <c r="AM684" s="205">
        <v>44181</v>
      </c>
      <c r="AN684" s="53" t="str">
        <f>IF(AND(Table1[[#This Row],[Completed Date]]&gt;="07/01/2020"+0,Table1[[#This Row],[Completed Date]]&lt;="6/30/2021"+0),"FY 20-21",IF(AND(Table1[[#This Row],[Completed Date]]&gt;="07/01/2019"+0,Table1[[#This Row],[Completed Date]]&lt;="6/30/2020"+0),"FY 19-20",""))</f>
        <v/>
      </c>
      <c r="AO684" s="116" t="str">
        <f>IFERROR(FIND("R",Table1[[#This Row],[FS_Priority]]),"")</f>
        <v/>
      </c>
    </row>
    <row r="685" spans="1:41" x14ac:dyDescent="0.25">
      <c r="A685" s="202" t="s">
        <v>119</v>
      </c>
      <c r="B685" s="202" t="s">
        <v>119</v>
      </c>
      <c r="C685" s="202" t="s">
        <v>179</v>
      </c>
      <c r="D685" s="203" t="b">
        <v>0</v>
      </c>
      <c r="E685" s="202" t="s">
        <v>118</v>
      </c>
      <c r="F685" s="202" t="s">
        <v>120</v>
      </c>
      <c r="G685" s="202" t="s">
        <v>3008</v>
      </c>
      <c r="H685" s="202" t="s">
        <v>371</v>
      </c>
      <c r="I685" s="202" t="s">
        <v>179</v>
      </c>
      <c r="J685" s="202" t="s">
        <v>91</v>
      </c>
      <c r="K685" s="202" t="s">
        <v>3406</v>
      </c>
      <c r="L685" s="202" t="s">
        <v>370</v>
      </c>
      <c r="M685" s="202" t="s">
        <v>3009</v>
      </c>
      <c r="N685" s="202" t="s">
        <v>179</v>
      </c>
      <c r="O685" s="202" t="s">
        <v>2856</v>
      </c>
      <c r="P685" s="219">
        <v>1</v>
      </c>
      <c r="Q685" s="202" t="s">
        <v>179</v>
      </c>
      <c r="R685" s="202" t="s">
        <v>179</v>
      </c>
      <c r="S685" s="203" t="b">
        <v>0</v>
      </c>
      <c r="T685" s="219">
        <v>45000</v>
      </c>
      <c r="V685" s="193">
        <v>42899</v>
      </c>
      <c r="W685" s="202" t="s">
        <v>91</v>
      </c>
      <c r="X685"/>
      <c r="Z685" s="202" t="s">
        <v>179</v>
      </c>
      <c r="AC685" s="202" t="s">
        <v>179</v>
      </c>
      <c r="AE685" s="202" t="s">
        <v>179</v>
      </c>
      <c r="AF685" s="202" t="s">
        <v>179</v>
      </c>
      <c r="AG685" s="202" t="s">
        <v>179</v>
      </c>
      <c r="AH685" s="201"/>
      <c r="AI685" s="202" t="s">
        <v>179</v>
      </c>
      <c r="AJ685" s="115" t="str">
        <f t="shared" si="10"/>
        <v>PD&amp;C</v>
      </c>
      <c r="AK685" s="115" t="b">
        <f>ISNUMBER(SEARCH("IRT",Table1[[#This Row],[Current_Status]]))</f>
        <v>0</v>
      </c>
      <c r="AL685" s="116">
        <f>YEAR(Table1[[#This Row],[Project_Initiated]])</f>
        <v>2017</v>
      </c>
      <c r="AM685" s="205">
        <v>44181</v>
      </c>
      <c r="AN685" s="53" t="str">
        <f>IF(AND(Table1[[#This Row],[Completed Date]]&gt;="07/01/2020"+0,Table1[[#This Row],[Completed Date]]&lt;="6/30/2021"+0),"FY 20-21",IF(AND(Table1[[#This Row],[Completed Date]]&gt;="07/01/2019"+0,Table1[[#This Row],[Completed Date]]&lt;="6/30/2020"+0),"FY 19-20",""))</f>
        <v/>
      </c>
      <c r="AO685" s="116" t="str">
        <f>IFERROR(FIND("R",Table1[[#This Row],[FS_Priority]]),"")</f>
        <v/>
      </c>
    </row>
    <row r="686" spans="1:41" x14ac:dyDescent="0.25">
      <c r="A686" s="202" t="s">
        <v>3855</v>
      </c>
      <c r="B686" s="202" t="s">
        <v>3855</v>
      </c>
      <c r="C686" s="202" t="s">
        <v>179</v>
      </c>
      <c r="D686" s="203" t="b">
        <v>0</v>
      </c>
      <c r="E686" s="202" t="s">
        <v>21</v>
      </c>
      <c r="F686" s="202" t="s">
        <v>3856</v>
      </c>
      <c r="G686" s="202" t="s">
        <v>4119</v>
      </c>
      <c r="H686" s="202" t="s">
        <v>179</v>
      </c>
      <c r="I686" s="202" t="s">
        <v>179</v>
      </c>
      <c r="J686" s="202" t="s">
        <v>4060</v>
      </c>
      <c r="K686" s="202" t="s">
        <v>2838</v>
      </c>
      <c r="L686" s="202" t="s">
        <v>3401</v>
      </c>
      <c r="M686" s="202" t="s">
        <v>22</v>
      </c>
      <c r="N686" s="202" t="s">
        <v>179</v>
      </c>
      <c r="O686" s="202" t="s">
        <v>56</v>
      </c>
      <c r="P686" s="217">
        <v>99</v>
      </c>
      <c r="Q686" s="202" t="s">
        <v>179</v>
      </c>
      <c r="R686" s="202" t="s">
        <v>179</v>
      </c>
      <c r="S686" s="203" t="b">
        <v>0</v>
      </c>
      <c r="T686" s="217">
        <v>28395</v>
      </c>
      <c r="V686" s="193">
        <v>42327</v>
      </c>
      <c r="W686" s="202" t="s">
        <v>4060</v>
      </c>
      <c r="X686"/>
      <c r="Z686" s="202" t="s">
        <v>179</v>
      </c>
      <c r="AC686" s="202" t="s">
        <v>179</v>
      </c>
      <c r="AE686" s="202" t="s">
        <v>179</v>
      </c>
      <c r="AF686" s="202" t="s">
        <v>179</v>
      </c>
      <c r="AG686" s="202" t="s">
        <v>179</v>
      </c>
      <c r="AH686" s="201"/>
      <c r="AI686" s="202" t="s">
        <v>179</v>
      </c>
      <c r="AJ686" s="115" t="str">
        <f t="shared" si="10"/>
        <v>PD&amp;C</v>
      </c>
      <c r="AK686" s="115" t="b">
        <f>ISNUMBER(SEARCH("IRT",Table1[[#This Row],[Current_Status]]))</f>
        <v>0</v>
      </c>
      <c r="AL686" s="116">
        <f>YEAR(Table1[[#This Row],[Project_Initiated]])</f>
        <v>2015</v>
      </c>
      <c r="AM686" s="205">
        <v>44181</v>
      </c>
      <c r="AN686" s="53" t="str">
        <f>IF(AND(Table1[[#This Row],[Completed Date]]&gt;="07/01/2020"+0,Table1[[#This Row],[Completed Date]]&lt;="6/30/2021"+0),"FY 20-21",IF(AND(Table1[[#This Row],[Completed Date]]&gt;="07/01/2019"+0,Table1[[#This Row],[Completed Date]]&lt;="6/30/2020"+0),"FY 19-20",""))</f>
        <v/>
      </c>
      <c r="AO686" s="116" t="str">
        <f>IFERROR(FIND("R",Table1[[#This Row],[FS_Priority]]),"")</f>
        <v/>
      </c>
    </row>
    <row r="687" spans="1:41" x14ac:dyDescent="0.25">
      <c r="A687" s="202" t="s">
        <v>87</v>
      </c>
      <c r="B687" s="202" t="s">
        <v>87</v>
      </c>
      <c r="C687" s="202" t="s">
        <v>179</v>
      </c>
      <c r="D687" s="203" t="b">
        <v>0</v>
      </c>
      <c r="E687" s="202" t="s">
        <v>86</v>
      </c>
      <c r="F687" s="202" t="s">
        <v>3144</v>
      </c>
      <c r="G687" s="202" t="s">
        <v>4120</v>
      </c>
      <c r="H687" s="202" t="s">
        <v>381</v>
      </c>
      <c r="I687" s="202" t="s">
        <v>179</v>
      </c>
      <c r="J687" s="202" t="s">
        <v>4060</v>
      </c>
      <c r="K687" s="202" t="s">
        <v>4024</v>
      </c>
      <c r="L687" s="202" t="s">
        <v>257</v>
      </c>
      <c r="M687" s="202" t="s">
        <v>2924</v>
      </c>
      <c r="N687" s="202" t="s">
        <v>179</v>
      </c>
      <c r="O687" s="202" t="s">
        <v>2856</v>
      </c>
      <c r="P687" s="217">
        <v>11</v>
      </c>
      <c r="Q687" s="202" t="s">
        <v>179</v>
      </c>
      <c r="R687" s="202" t="s">
        <v>179</v>
      </c>
      <c r="S687" s="203" t="b">
        <v>0</v>
      </c>
      <c r="T687" s="217">
        <v>388000</v>
      </c>
      <c r="V687" s="193">
        <v>43273</v>
      </c>
      <c r="W687" s="202" t="s">
        <v>4060</v>
      </c>
      <c r="X687"/>
      <c r="Z687" s="202" t="s">
        <v>179</v>
      </c>
      <c r="AC687" s="202" t="s">
        <v>179</v>
      </c>
      <c r="AE687" s="202" t="s">
        <v>179</v>
      </c>
      <c r="AF687" s="202" t="s">
        <v>179</v>
      </c>
      <c r="AG687" s="202" t="s">
        <v>179</v>
      </c>
      <c r="AH687" s="201"/>
      <c r="AI687" s="202" t="s">
        <v>179</v>
      </c>
      <c r="AJ687" s="115" t="str">
        <f t="shared" si="10"/>
        <v>PD&amp;C</v>
      </c>
      <c r="AK687" s="115" t="b">
        <f>ISNUMBER(SEARCH("IRT",Table1[[#This Row],[Current_Status]]))</f>
        <v>0</v>
      </c>
      <c r="AL687" s="116">
        <f>YEAR(Table1[[#This Row],[Project_Initiated]])</f>
        <v>2018</v>
      </c>
      <c r="AM687" s="205">
        <v>44181</v>
      </c>
      <c r="AN687" s="53" t="str">
        <f>IF(AND(Table1[[#This Row],[Completed Date]]&gt;="07/01/2020"+0,Table1[[#This Row],[Completed Date]]&lt;="6/30/2021"+0),"FY 20-21",IF(AND(Table1[[#This Row],[Completed Date]]&gt;="07/01/2019"+0,Table1[[#This Row],[Completed Date]]&lt;="6/30/2020"+0),"FY 19-20",""))</f>
        <v/>
      </c>
      <c r="AO687" s="116" t="str">
        <f>IFERROR(FIND("R",Table1[[#This Row],[FS_Priority]]),"")</f>
        <v/>
      </c>
    </row>
    <row r="688" spans="1:41" x14ac:dyDescent="0.25">
      <c r="A688" s="202" t="s">
        <v>2613</v>
      </c>
      <c r="B688" s="202" t="s">
        <v>2613</v>
      </c>
      <c r="C688" s="202" t="s">
        <v>179</v>
      </c>
      <c r="D688" s="203" t="b">
        <v>0</v>
      </c>
      <c r="E688" s="202" t="s">
        <v>3399</v>
      </c>
      <c r="F688" s="202" t="s">
        <v>2623</v>
      </c>
      <c r="G688" s="202" t="s">
        <v>2624</v>
      </c>
      <c r="H688" s="202" t="s">
        <v>42</v>
      </c>
      <c r="I688" s="202" t="s">
        <v>3016</v>
      </c>
      <c r="J688" s="202" t="s">
        <v>4060</v>
      </c>
      <c r="K688" s="202" t="s">
        <v>3010</v>
      </c>
      <c r="L688" s="202" t="s">
        <v>373</v>
      </c>
      <c r="M688" s="202" t="s">
        <v>3017</v>
      </c>
      <c r="N688" s="202" t="s">
        <v>179</v>
      </c>
      <c r="O688" s="202" t="s">
        <v>56</v>
      </c>
      <c r="P688" s="219">
        <v>2</v>
      </c>
      <c r="Q688" s="202" t="s">
        <v>179</v>
      </c>
      <c r="R688" s="202" t="s">
        <v>179</v>
      </c>
      <c r="S688" s="203" t="b">
        <v>0</v>
      </c>
      <c r="T688" s="219">
        <v>130000</v>
      </c>
      <c r="V688" s="193">
        <v>43543</v>
      </c>
      <c r="W688" s="202" t="s">
        <v>3979</v>
      </c>
      <c r="X688"/>
      <c r="Z688" s="202" t="s">
        <v>179</v>
      </c>
      <c r="AC688" s="202" t="s">
        <v>179</v>
      </c>
      <c r="AD688" s="201"/>
      <c r="AE688" s="202" t="s">
        <v>179</v>
      </c>
      <c r="AF688" s="202" t="s">
        <v>179</v>
      </c>
      <c r="AG688" s="202" t="s">
        <v>179</v>
      </c>
      <c r="AH688" s="201"/>
      <c r="AI688" s="202" t="s">
        <v>179</v>
      </c>
      <c r="AJ688" s="115" t="str">
        <f t="shared" si="10"/>
        <v>PD&amp;C</v>
      </c>
      <c r="AK688" s="115" t="b">
        <f>ISNUMBER(SEARCH("IRT",Table1[[#This Row],[Current_Status]]))</f>
        <v>0</v>
      </c>
      <c r="AL688" s="116">
        <f>YEAR(Table1[[#This Row],[Project_Initiated]])</f>
        <v>2019</v>
      </c>
      <c r="AM688" s="205">
        <v>44181</v>
      </c>
      <c r="AN688" s="53" t="str">
        <f>IF(AND(Table1[[#This Row],[Completed Date]]&gt;="07/01/2020"+0,Table1[[#This Row],[Completed Date]]&lt;="6/30/2021"+0),"FY 20-21",IF(AND(Table1[[#This Row],[Completed Date]]&gt;="07/01/2019"+0,Table1[[#This Row],[Completed Date]]&lt;="6/30/2020"+0),"FY 19-20",""))</f>
        <v/>
      </c>
      <c r="AO688" s="116" t="str">
        <f>IFERROR(FIND("R",Table1[[#This Row],[FS_Priority]]),"")</f>
        <v/>
      </c>
    </row>
    <row r="689" spans="1:41" x14ac:dyDescent="0.25">
      <c r="A689" s="202" t="s">
        <v>88</v>
      </c>
      <c r="B689" s="202" t="s">
        <v>88</v>
      </c>
      <c r="C689" s="202" t="s">
        <v>179</v>
      </c>
      <c r="D689" s="203" t="b">
        <v>0</v>
      </c>
      <c r="E689" s="202" t="s">
        <v>86</v>
      </c>
      <c r="F689" s="202" t="s">
        <v>89</v>
      </c>
      <c r="G689" s="202" t="s">
        <v>90</v>
      </c>
      <c r="H689" s="202" t="s">
        <v>280</v>
      </c>
      <c r="I689" s="202" t="s">
        <v>179</v>
      </c>
      <c r="J689" s="202" t="s">
        <v>4061</v>
      </c>
      <c r="K689" s="202" t="s">
        <v>4024</v>
      </c>
      <c r="L689" s="202" t="s">
        <v>257</v>
      </c>
      <c r="M689" s="202" t="s">
        <v>2923</v>
      </c>
      <c r="N689" s="202" t="s">
        <v>179</v>
      </c>
      <c r="O689" s="202" t="s">
        <v>97</v>
      </c>
      <c r="P689" s="219">
        <v>2</v>
      </c>
      <c r="Q689" s="202" t="s">
        <v>179</v>
      </c>
      <c r="R689" s="202" t="s">
        <v>179</v>
      </c>
      <c r="S689" s="203" t="b">
        <v>0</v>
      </c>
      <c r="T689" s="219">
        <v>0</v>
      </c>
      <c r="V689" s="193">
        <v>42886</v>
      </c>
      <c r="W689" s="202" t="s">
        <v>2509</v>
      </c>
      <c r="X689"/>
      <c r="Z689" s="202" t="s">
        <v>179</v>
      </c>
      <c r="AC689" s="202" t="s">
        <v>179</v>
      </c>
      <c r="AE689" s="202" t="s">
        <v>179</v>
      </c>
      <c r="AF689" s="202" t="s">
        <v>179</v>
      </c>
      <c r="AG689" s="202" t="s">
        <v>179</v>
      </c>
      <c r="AH689" s="201"/>
      <c r="AI689" s="202" t="s">
        <v>179</v>
      </c>
      <c r="AJ689" s="115" t="str">
        <f t="shared" si="10"/>
        <v>PD&amp;C</v>
      </c>
      <c r="AK689" s="115" t="b">
        <f>ISNUMBER(SEARCH("IRT",Table1[[#This Row],[Current_Status]]))</f>
        <v>0</v>
      </c>
      <c r="AL689" s="116">
        <f>YEAR(Table1[[#This Row],[Project_Initiated]])</f>
        <v>2017</v>
      </c>
      <c r="AM689" s="205">
        <v>44181</v>
      </c>
      <c r="AN689" s="53" t="str">
        <f>IF(AND(Table1[[#This Row],[Completed Date]]&gt;="07/01/2020"+0,Table1[[#This Row],[Completed Date]]&lt;="6/30/2021"+0),"FY 20-21",IF(AND(Table1[[#This Row],[Completed Date]]&gt;="07/01/2019"+0,Table1[[#This Row],[Completed Date]]&lt;="6/30/2020"+0),"FY 19-20",""))</f>
        <v/>
      </c>
      <c r="AO689" s="116" t="str">
        <f>IFERROR(FIND("R",Table1[[#This Row],[FS_Priority]]),"")</f>
        <v/>
      </c>
    </row>
    <row r="690" spans="1:41" x14ac:dyDescent="0.25">
      <c r="A690" s="202" t="s">
        <v>31</v>
      </c>
      <c r="B690" s="202" t="s">
        <v>31</v>
      </c>
      <c r="C690" s="202" t="s">
        <v>179</v>
      </c>
      <c r="D690" s="203" t="b">
        <v>0</v>
      </c>
      <c r="E690" s="202" t="s">
        <v>3385</v>
      </c>
      <c r="F690" s="202" t="s">
        <v>32</v>
      </c>
      <c r="G690" s="202" t="s">
        <v>2853</v>
      </c>
      <c r="H690" s="202" t="s">
        <v>225</v>
      </c>
      <c r="I690" s="202" t="s">
        <v>179</v>
      </c>
      <c r="J690" s="202" t="s">
        <v>2854</v>
      </c>
      <c r="K690" s="202" t="s">
        <v>2847</v>
      </c>
      <c r="L690" s="202" t="s">
        <v>2477</v>
      </c>
      <c r="M690" s="202" t="s">
        <v>2849</v>
      </c>
      <c r="N690" s="202" t="s">
        <v>179</v>
      </c>
      <c r="O690" s="202" t="s">
        <v>229</v>
      </c>
      <c r="P690" s="219">
        <v>7</v>
      </c>
      <c r="Q690" s="202" t="s">
        <v>179</v>
      </c>
      <c r="R690" s="202" t="s">
        <v>179</v>
      </c>
      <c r="S690" s="203" t="b">
        <v>0</v>
      </c>
      <c r="T690" s="219">
        <v>0</v>
      </c>
      <c r="V690" s="193">
        <v>43178</v>
      </c>
      <c r="W690" s="202" t="s">
        <v>545</v>
      </c>
      <c r="X690" s="220"/>
      <c r="Y690" s="220"/>
      <c r="Z690" s="202" t="s">
        <v>179</v>
      </c>
      <c r="AC690" s="202" t="s">
        <v>179</v>
      </c>
      <c r="AD690" s="201"/>
      <c r="AE690" s="202" t="s">
        <v>179</v>
      </c>
      <c r="AF690" s="202" t="s">
        <v>179</v>
      </c>
      <c r="AG690" s="202" t="s">
        <v>179</v>
      </c>
      <c r="AH690" s="201"/>
      <c r="AI690" s="202" t="s">
        <v>179</v>
      </c>
      <c r="AJ690" s="115" t="str">
        <f t="shared" si="10"/>
        <v>PD&amp;C</v>
      </c>
      <c r="AK690" s="115" t="b">
        <f>ISNUMBER(SEARCH("IRT",Table1[[#This Row],[Current_Status]]))</f>
        <v>0</v>
      </c>
      <c r="AL690" s="116">
        <f>YEAR(Table1[[#This Row],[Project_Initiated]])</f>
        <v>2018</v>
      </c>
      <c r="AM690" s="205">
        <v>44181</v>
      </c>
      <c r="AN690" s="53" t="str">
        <f>IF(AND(Table1[[#This Row],[Completed Date]]&gt;="07/01/2020"+0,Table1[[#This Row],[Completed Date]]&lt;="6/30/2021"+0),"FY 20-21",IF(AND(Table1[[#This Row],[Completed Date]]&gt;="07/01/2019"+0,Table1[[#This Row],[Completed Date]]&lt;="6/30/2020"+0),"FY 19-20",""))</f>
        <v/>
      </c>
      <c r="AO690" s="116" t="str">
        <f>IFERROR(FIND("R",Table1[[#This Row],[FS_Priority]]),"")</f>
        <v/>
      </c>
    </row>
    <row r="691" spans="1:41" x14ac:dyDescent="0.25">
      <c r="A691" s="202" t="s">
        <v>103</v>
      </c>
      <c r="B691" s="202" t="s">
        <v>103</v>
      </c>
      <c r="C691" s="202" t="s">
        <v>179</v>
      </c>
      <c r="D691" s="203" t="b">
        <v>0</v>
      </c>
      <c r="E691" s="202" t="s">
        <v>3385</v>
      </c>
      <c r="F691" s="202" t="s">
        <v>104</v>
      </c>
      <c r="G691" s="202" t="s">
        <v>105</v>
      </c>
      <c r="H691" s="202" t="s">
        <v>227</v>
      </c>
      <c r="I691" s="202" t="s">
        <v>179</v>
      </c>
      <c r="J691" s="202" t="s">
        <v>4062</v>
      </c>
      <c r="K691" s="202" t="s">
        <v>2847</v>
      </c>
      <c r="L691" s="202" t="s">
        <v>2477</v>
      </c>
      <c r="M691" s="202" t="s">
        <v>4010</v>
      </c>
      <c r="N691" s="202" t="s">
        <v>179</v>
      </c>
      <c r="O691" s="202" t="s">
        <v>229</v>
      </c>
      <c r="P691" s="219">
        <v>12</v>
      </c>
      <c r="Q691" s="202" t="s">
        <v>179</v>
      </c>
      <c r="R691" s="202" t="s">
        <v>179</v>
      </c>
      <c r="S691" s="203" t="b">
        <v>0</v>
      </c>
      <c r="T691" s="219">
        <v>3375000</v>
      </c>
      <c r="V691" s="193">
        <v>42823</v>
      </c>
      <c r="W691" s="202" t="s">
        <v>4015</v>
      </c>
      <c r="X691" s="221">
        <v>44197</v>
      </c>
      <c r="Y691" s="221">
        <v>44287</v>
      </c>
      <c r="Z691" s="202" t="s">
        <v>179</v>
      </c>
      <c r="AC691" s="202" t="s">
        <v>179</v>
      </c>
      <c r="AE691" s="202" t="s">
        <v>179</v>
      </c>
      <c r="AF691" s="202" t="s">
        <v>179</v>
      </c>
      <c r="AG691" s="202" t="s">
        <v>179</v>
      </c>
      <c r="AH691" s="201"/>
      <c r="AI691" s="202" t="s">
        <v>179</v>
      </c>
      <c r="AJ691" s="115" t="str">
        <f t="shared" si="10"/>
        <v>PD&amp;C</v>
      </c>
      <c r="AK691" s="115" t="b">
        <f>ISNUMBER(SEARCH("IRT",Table1[[#This Row],[Current_Status]]))</f>
        <v>0</v>
      </c>
      <c r="AL691" s="116">
        <f>YEAR(Table1[[#This Row],[Project_Initiated]])</f>
        <v>2017</v>
      </c>
      <c r="AM691" s="205">
        <v>44181</v>
      </c>
      <c r="AN691" s="53" t="str">
        <f>IF(AND(Table1[[#This Row],[Completed Date]]&gt;="07/01/2020"+0,Table1[[#This Row],[Completed Date]]&lt;="6/30/2021"+0),"FY 20-21",IF(AND(Table1[[#This Row],[Completed Date]]&gt;="07/01/2019"+0,Table1[[#This Row],[Completed Date]]&lt;="6/30/2020"+0),"FY 19-20",""))</f>
        <v/>
      </c>
      <c r="AO691" s="116" t="str">
        <f>IFERROR(FIND("R",Table1[[#This Row],[FS_Priority]]),"")</f>
        <v/>
      </c>
    </row>
    <row r="692" spans="1:41" x14ac:dyDescent="0.25">
      <c r="A692" s="202" t="s">
        <v>66</v>
      </c>
      <c r="B692" s="202" t="s">
        <v>66</v>
      </c>
      <c r="C692" s="202" t="s">
        <v>179</v>
      </c>
      <c r="D692" s="203" t="b">
        <v>0</v>
      </c>
      <c r="E692" s="202" t="s">
        <v>3385</v>
      </c>
      <c r="F692" s="202" t="s">
        <v>67</v>
      </c>
      <c r="G692" s="202" t="s">
        <v>68</v>
      </c>
      <c r="H692" s="202" t="s">
        <v>69</v>
      </c>
      <c r="I692" s="202" t="s">
        <v>179</v>
      </c>
      <c r="J692" s="202" t="s">
        <v>3981</v>
      </c>
      <c r="K692" s="202" t="s">
        <v>2847</v>
      </c>
      <c r="L692" s="202" t="s">
        <v>2477</v>
      </c>
      <c r="M692" s="202" t="s">
        <v>2890</v>
      </c>
      <c r="N692" s="202" t="s">
        <v>179</v>
      </c>
      <c r="O692" s="202" t="s">
        <v>2845</v>
      </c>
      <c r="P692" s="219">
        <v>18</v>
      </c>
      <c r="Q692" s="202" t="s">
        <v>179</v>
      </c>
      <c r="R692" s="202" t="s">
        <v>179</v>
      </c>
      <c r="S692" s="203" t="b">
        <v>0</v>
      </c>
      <c r="T692" s="219">
        <v>38560000</v>
      </c>
      <c r="V692" s="193">
        <v>42222</v>
      </c>
      <c r="W692" s="202" t="s">
        <v>3147</v>
      </c>
      <c r="X692" s="204">
        <v>43466</v>
      </c>
      <c r="Y692" s="204">
        <v>44197</v>
      </c>
      <c r="Z692" s="202" t="s">
        <v>179</v>
      </c>
      <c r="AC692" s="202" t="s">
        <v>179</v>
      </c>
      <c r="AE692" s="202" t="s">
        <v>179</v>
      </c>
      <c r="AF692" s="202" t="s">
        <v>179</v>
      </c>
      <c r="AG692" s="202" t="s">
        <v>179</v>
      </c>
      <c r="AH692" s="201"/>
      <c r="AI692" s="202" t="s">
        <v>179</v>
      </c>
      <c r="AJ692" s="115" t="str">
        <f t="shared" si="10"/>
        <v>PD&amp;C</v>
      </c>
      <c r="AK692" s="115" t="b">
        <f>ISNUMBER(SEARCH("IRT",Table1[[#This Row],[Current_Status]]))</f>
        <v>0</v>
      </c>
      <c r="AL692" s="116">
        <f>YEAR(Table1[[#This Row],[Project_Initiated]])</f>
        <v>2015</v>
      </c>
      <c r="AM692" s="205">
        <v>44181</v>
      </c>
      <c r="AN692" s="53" t="str">
        <f>IF(AND(Table1[[#This Row],[Completed Date]]&gt;="07/01/2020"+0,Table1[[#This Row],[Completed Date]]&lt;="6/30/2021"+0),"FY 20-21",IF(AND(Table1[[#This Row],[Completed Date]]&gt;="07/01/2019"+0,Table1[[#This Row],[Completed Date]]&lt;="6/30/2020"+0),"FY 19-20",""))</f>
        <v/>
      </c>
      <c r="AO692" s="116" t="str">
        <f>IFERROR(FIND("R",Table1[[#This Row],[FS_Priority]]),"")</f>
        <v/>
      </c>
    </row>
    <row r="693" spans="1:41" x14ac:dyDescent="0.25">
      <c r="A693" s="202" t="s">
        <v>2767</v>
      </c>
      <c r="B693" s="202" t="s">
        <v>179</v>
      </c>
      <c r="C693" s="202" t="s">
        <v>2767</v>
      </c>
      <c r="D693" s="203" t="b">
        <v>0</v>
      </c>
      <c r="E693" s="202" t="s">
        <v>92</v>
      </c>
      <c r="F693" s="202" t="s">
        <v>2768</v>
      </c>
      <c r="G693" s="202" t="s">
        <v>3506</v>
      </c>
      <c r="H693" s="202" t="s">
        <v>377</v>
      </c>
      <c r="I693" s="202" t="s">
        <v>2934</v>
      </c>
      <c r="J693" s="202" t="s">
        <v>2506</v>
      </c>
      <c r="K693" s="202" t="s">
        <v>2925</v>
      </c>
      <c r="L693" s="202" t="s">
        <v>2477</v>
      </c>
      <c r="M693" s="202" t="s">
        <v>2926</v>
      </c>
      <c r="N693" s="202" t="s">
        <v>179</v>
      </c>
      <c r="O693" s="202" t="s">
        <v>152</v>
      </c>
      <c r="Q693" s="202" t="s">
        <v>153</v>
      </c>
      <c r="R693" s="202" t="s">
        <v>179</v>
      </c>
      <c r="S693" s="203" t="b">
        <v>0</v>
      </c>
      <c r="V693" s="193">
        <v>43543</v>
      </c>
      <c r="W693" s="202" t="s">
        <v>179</v>
      </c>
      <c r="X693"/>
      <c r="Z693" s="202" t="s">
        <v>179</v>
      </c>
      <c r="AC693" s="202" t="s">
        <v>4121</v>
      </c>
      <c r="AD693" s="204">
        <v>43753</v>
      </c>
      <c r="AE693" s="202" t="s">
        <v>432</v>
      </c>
      <c r="AF693" s="202" t="s">
        <v>3125</v>
      </c>
      <c r="AG693" s="202" t="s">
        <v>2508</v>
      </c>
      <c r="AH693" s="201"/>
      <c r="AI693" s="202" t="s">
        <v>3433</v>
      </c>
      <c r="AJ693" s="115" t="str">
        <f t="shared" si="10"/>
        <v>FS</v>
      </c>
      <c r="AK693" s="115" t="b">
        <f>ISNUMBER(SEARCH("IRT",Table1[[#This Row],[Current_Status]]))</f>
        <v>0</v>
      </c>
      <c r="AL693" s="116">
        <f>YEAR(Table1[[#This Row],[Project_Initiated]])</f>
        <v>2019</v>
      </c>
      <c r="AM693" s="205">
        <v>44181</v>
      </c>
      <c r="AN693" s="53" t="str">
        <f>IF(AND(Table1[[#This Row],[Completed Date]]&gt;="07/01/2020"+0,Table1[[#This Row],[Completed Date]]&lt;="6/30/2021"+0),"FY 20-21",IF(AND(Table1[[#This Row],[Completed Date]]&gt;="07/01/2019"+0,Table1[[#This Row],[Completed Date]]&lt;="6/30/2020"+0),"FY 19-20",""))</f>
        <v/>
      </c>
      <c r="AO693" s="116" t="str">
        <f>IFERROR(FIND("R",Table1[[#This Row],[FS_Priority]]),"")</f>
        <v/>
      </c>
    </row>
    <row r="694" spans="1:41" x14ac:dyDescent="0.25">
      <c r="A694" s="202" t="s">
        <v>4124</v>
      </c>
      <c r="B694" s="202" t="s">
        <v>4124</v>
      </c>
      <c r="C694" s="202" t="s">
        <v>179</v>
      </c>
      <c r="D694" s="203" t="b">
        <v>0</v>
      </c>
      <c r="E694" s="202" t="s">
        <v>155</v>
      </c>
      <c r="F694" s="202" t="s">
        <v>4125</v>
      </c>
      <c r="G694" s="202" t="s">
        <v>4126</v>
      </c>
      <c r="H694" s="202" t="s">
        <v>179</v>
      </c>
      <c r="I694" s="202" t="s">
        <v>179</v>
      </c>
      <c r="J694" s="202" t="s">
        <v>2864</v>
      </c>
      <c r="K694" s="202" t="s">
        <v>29</v>
      </c>
      <c r="L694" s="202" t="s">
        <v>331</v>
      </c>
      <c r="M694" s="202" t="s">
        <v>3910</v>
      </c>
      <c r="N694" s="202" t="s">
        <v>179</v>
      </c>
      <c r="O694" s="202" t="s">
        <v>97</v>
      </c>
      <c r="P694" s="219">
        <v>1</v>
      </c>
      <c r="Q694" s="202" t="s">
        <v>179</v>
      </c>
      <c r="R694" s="202" t="s">
        <v>179</v>
      </c>
      <c r="S694" s="203" t="b">
        <v>0</v>
      </c>
      <c r="T694" s="219">
        <v>1200000</v>
      </c>
      <c r="V694" s="193">
        <v>44091</v>
      </c>
      <c r="W694" s="202" t="s">
        <v>4127</v>
      </c>
      <c r="X694"/>
      <c r="Z694" s="202" t="s">
        <v>179</v>
      </c>
      <c r="AC694" s="202" t="s">
        <v>179</v>
      </c>
      <c r="AE694" s="202" t="s">
        <v>179</v>
      </c>
      <c r="AF694" s="202" t="s">
        <v>179</v>
      </c>
      <c r="AG694" s="202" t="s">
        <v>179</v>
      </c>
      <c r="AH694" s="201"/>
      <c r="AI694" s="202" t="s">
        <v>179</v>
      </c>
      <c r="AJ694" s="115" t="str">
        <f t="shared" si="10"/>
        <v>PD&amp;C</v>
      </c>
      <c r="AK694" s="115" t="b">
        <f>ISNUMBER(SEARCH("IRT",Table1[[#This Row],[Current_Status]]))</f>
        <v>0</v>
      </c>
      <c r="AL694" s="116">
        <f>YEAR(Table1[[#This Row],[Project_Initiated]])</f>
        <v>2020</v>
      </c>
      <c r="AM694" s="205">
        <v>44181</v>
      </c>
      <c r="AN694" s="53" t="str">
        <f>IF(AND(Table1[[#This Row],[Completed Date]]&gt;="07/01/2020"+0,Table1[[#This Row],[Completed Date]]&lt;="6/30/2021"+0),"FY 20-21",IF(AND(Table1[[#This Row],[Completed Date]]&gt;="07/01/2019"+0,Table1[[#This Row],[Completed Date]]&lt;="6/30/2020"+0),"FY 19-20",""))</f>
        <v/>
      </c>
      <c r="AO694" s="116" t="str">
        <f>IFERROR(FIND("R",Table1[[#This Row],[FS_Priority]]),"")</f>
        <v/>
      </c>
    </row>
    <row r="695" spans="1:41" x14ac:dyDescent="0.25">
      <c r="A695" s="202" t="s">
        <v>154</v>
      </c>
      <c r="B695" s="202" t="s">
        <v>154</v>
      </c>
      <c r="C695" s="202" t="s">
        <v>179</v>
      </c>
      <c r="D695" s="203" t="b">
        <v>0</v>
      </c>
      <c r="E695" s="202" t="s">
        <v>155</v>
      </c>
      <c r="F695" s="202" t="s">
        <v>3552</v>
      </c>
      <c r="G695" s="202" t="s">
        <v>156</v>
      </c>
      <c r="H695" s="202" t="s">
        <v>179</v>
      </c>
      <c r="I695" s="202" t="s">
        <v>179</v>
      </c>
      <c r="J695" s="202" t="s">
        <v>2864</v>
      </c>
      <c r="K695" s="202" t="s">
        <v>29</v>
      </c>
      <c r="L695" s="202" t="s">
        <v>331</v>
      </c>
      <c r="M695" s="202" t="s">
        <v>157</v>
      </c>
      <c r="N695" s="202" t="s">
        <v>179</v>
      </c>
      <c r="O695" s="202" t="s">
        <v>157</v>
      </c>
      <c r="P695" s="219">
        <v>20</v>
      </c>
      <c r="Q695" s="202" t="s">
        <v>179</v>
      </c>
      <c r="R695" s="202" t="s">
        <v>179</v>
      </c>
      <c r="S695" s="203" t="b">
        <v>0</v>
      </c>
      <c r="T695" s="219">
        <v>1250000</v>
      </c>
      <c r="U695" s="217">
        <v>0</v>
      </c>
      <c r="V695" s="193">
        <v>43390</v>
      </c>
      <c r="W695" s="202" t="s">
        <v>2632</v>
      </c>
      <c r="X695"/>
      <c r="Z695" s="202" t="s">
        <v>179</v>
      </c>
      <c r="AC695" s="202" t="s">
        <v>179</v>
      </c>
      <c r="AE695" s="202" t="s">
        <v>179</v>
      </c>
      <c r="AF695" s="202" t="s">
        <v>179</v>
      </c>
      <c r="AG695" s="202" t="s">
        <v>179</v>
      </c>
      <c r="AH695"/>
      <c r="AI695" s="202" t="s">
        <v>179</v>
      </c>
      <c r="AJ695" s="115" t="str">
        <f t="shared" si="10"/>
        <v>PD&amp;C</v>
      </c>
      <c r="AK695" s="115" t="b">
        <f>ISNUMBER(SEARCH("IRT",Table1[[#This Row],[Current_Status]]))</f>
        <v>0</v>
      </c>
      <c r="AL695" s="116">
        <f>YEAR(Table1[[#This Row],[Project_Initiated]])</f>
        <v>2018</v>
      </c>
      <c r="AM695" s="205">
        <v>44181</v>
      </c>
      <c r="AN695" s="53" t="str">
        <f>IF(AND(Table1[[#This Row],[Completed Date]]&gt;="07/01/2020"+0,Table1[[#This Row],[Completed Date]]&lt;="6/30/2021"+0),"FY 20-21",IF(AND(Table1[[#This Row],[Completed Date]]&gt;="07/01/2019"+0,Table1[[#This Row],[Completed Date]]&lt;="6/30/2020"+0),"FY 19-20",""))</f>
        <v/>
      </c>
      <c r="AO695" s="116" t="str">
        <f>IFERROR(FIND("R",Table1[[#This Row],[FS_Priority]]),"")</f>
        <v/>
      </c>
    </row>
    <row r="696" spans="1:41" x14ac:dyDescent="0.25">
      <c r="A696" s="202" t="s">
        <v>4111</v>
      </c>
      <c r="B696" s="202" t="s">
        <v>4111</v>
      </c>
      <c r="C696" s="202" t="s">
        <v>179</v>
      </c>
      <c r="D696" s="203" t="b">
        <v>0</v>
      </c>
      <c r="E696" s="202" t="s">
        <v>3385</v>
      </c>
      <c r="F696" s="202" t="s">
        <v>4112</v>
      </c>
      <c r="G696" s="202" t="s">
        <v>179</v>
      </c>
      <c r="H696" s="202" t="s">
        <v>179</v>
      </c>
      <c r="I696" s="202" t="s">
        <v>179</v>
      </c>
      <c r="J696" s="202" t="s">
        <v>2864</v>
      </c>
      <c r="K696" s="202" t="s">
        <v>2847</v>
      </c>
      <c r="L696" s="202" t="s">
        <v>2477</v>
      </c>
      <c r="M696" s="202" t="s">
        <v>179</v>
      </c>
      <c r="N696" s="202" t="s">
        <v>179</v>
      </c>
      <c r="O696" s="202" t="s">
        <v>56</v>
      </c>
      <c r="P696" s="203">
        <v>99</v>
      </c>
      <c r="Q696" s="202" t="s">
        <v>179</v>
      </c>
      <c r="R696" s="202" t="s">
        <v>179</v>
      </c>
      <c r="S696" s="203" t="b">
        <v>0</v>
      </c>
      <c r="T696" s="203">
        <v>250000</v>
      </c>
      <c r="V696" s="201"/>
      <c r="W696" s="202" t="s">
        <v>33</v>
      </c>
      <c r="X696" s="201"/>
      <c r="Y696" s="201"/>
      <c r="Z696" s="202" t="s">
        <v>179</v>
      </c>
      <c r="AC696" s="202" t="s">
        <v>179</v>
      </c>
      <c r="AE696" s="202" t="s">
        <v>179</v>
      </c>
      <c r="AF696" s="202" t="s">
        <v>179</v>
      </c>
      <c r="AG696" s="202" t="s">
        <v>179</v>
      </c>
      <c r="AH696"/>
      <c r="AI696" s="202" t="s">
        <v>179</v>
      </c>
      <c r="AJ696" s="115" t="str">
        <f t="shared" si="10"/>
        <v>PD&amp;C</v>
      </c>
      <c r="AK696" s="115" t="b">
        <f>ISNUMBER(SEARCH("IRT",Table1[[#This Row],[Current_Status]]))</f>
        <v>0</v>
      </c>
      <c r="AL696" s="116">
        <f>YEAR(Table1[[#This Row],[Project_Initiated]])</f>
        <v>1900</v>
      </c>
      <c r="AM696" s="205">
        <v>44181</v>
      </c>
      <c r="AN696" s="53" t="str">
        <f>IF(AND(Table1[[#This Row],[Completed Date]]&gt;="07/01/2020"+0,Table1[[#This Row],[Completed Date]]&lt;="6/30/2021"+0),"FY 20-21",IF(AND(Table1[[#This Row],[Completed Date]]&gt;="07/01/2019"+0,Table1[[#This Row],[Completed Date]]&lt;="6/30/2020"+0),"FY 19-20",""))</f>
        <v/>
      </c>
      <c r="AO696" s="116" t="str">
        <f>IFERROR(FIND("R",Table1[[#This Row],[FS_Priority]]),"")</f>
        <v/>
      </c>
    </row>
    <row r="697" spans="1:41" x14ac:dyDescent="0.25">
      <c r="A697" s="202" t="s">
        <v>4115</v>
      </c>
      <c r="B697" s="202" t="s">
        <v>4115</v>
      </c>
      <c r="C697" s="202" t="s">
        <v>179</v>
      </c>
      <c r="D697" s="203" t="b">
        <v>0</v>
      </c>
      <c r="E697" s="202" t="s">
        <v>3399</v>
      </c>
      <c r="F697" s="202" t="s">
        <v>4116</v>
      </c>
      <c r="G697" s="202" t="s">
        <v>4117</v>
      </c>
      <c r="H697" s="202" t="s">
        <v>179</v>
      </c>
      <c r="I697" s="202" t="s">
        <v>179</v>
      </c>
      <c r="J697" s="202" t="s">
        <v>2864</v>
      </c>
      <c r="K697" s="202" t="s">
        <v>3010</v>
      </c>
      <c r="L697" s="202" t="s">
        <v>373</v>
      </c>
      <c r="M697" s="202" t="s">
        <v>3019</v>
      </c>
      <c r="N697" s="202" t="s">
        <v>179</v>
      </c>
      <c r="O697" s="202" t="s">
        <v>56</v>
      </c>
      <c r="P697" s="203">
        <v>8</v>
      </c>
      <c r="Q697" s="202" t="s">
        <v>179</v>
      </c>
      <c r="R697" s="202" t="s">
        <v>179</v>
      </c>
      <c r="S697" s="203" t="b">
        <v>0</v>
      </c>
      <c r="V697" s="193">
        <v>44095</v>
      </c>
      <c r="W697" s="202" t="s">
        <v>40</v>
      </c>
      <c r="X697"/>
      <c r="Z697" s="202" t="s">
        <v>179</v>
      </c>
      <c r="AC697" s="202" t="s">
        <v>179</v>
      </c>
      <c r="AE697" s="202" t="s">
        <v>179</v>
      </c>
      <c r="AF697" s="202" t="s">
        <v>179</v>
      </c>
      <c r="AG697" s="202" t="s">
        <v>179</v>
      </c>
      <c r="AH697"/>
      <c r="AI697" s="202" t="s">
        <v>179</v>
      </c>
      <c r="AJ697" s="115" t="str">
        <f t="shared" si="10"/>
        <v>PD&amp;C</v>
      </c>
      <c r="AK697" s="115" t="b">
        <f>ISNUMBER(SEARCH("IRT",Table1[[#This Row],[Current_Status]]))</f>
        <v>0</v>
      </c>
      <c r="AL697" s="116">
        <f>YEAR(Table1[[#This Row],[Project_Initiated]])</f>
        <v>2020</v>
      </c>
      <c r="AM697" s="205">
        <v>44181</v>
      </c>
      <c r="AN697" s="53" t="str">
        <f>IF(AND(Table1[[#This Row],[Completed Date]]&gt;="07/01/2020"+0,Table1[[#This Row],[Completed Date]]&lt;="6/30/2021"+0),"FY 20-21",IF(AND(Table1[[#This Row],[Completed Date]]&gt;="07/01/2019"+0,Table1[[#This Row],[Completed Date]]&lt;="6/30/2020"+0),"FY 19-20",""))</f>
        <v/>
      </c>
      <c r="AO697" s="116" t="str">
        <f>IFERROR(FIND("R",Table1[[#This Row],[FS_Priority]]),"")</f>
        <v/>
      </c>
    </row>
    <row r="698" spans="1:41" x14ac:dyDescent="0.25">
      <c r="A698" s="202" t="s">
        <v>2627</v>
      </c>
      <c r="B698" s="202" t="s">
        <v>2627</v>
      </c>
      <c r="C698" s="202" t="s">
        <v>179</v>
      </c>
      <c r="D698" s="203" t="b">
        <v>0</v>
      </c>
      <c r="E698" s="202" t="s">
        <v>3385</v>
      </c>
      <c r="F698" s="202" t="s">
        <v>2630</v>
      </c>
      <c r="G698" s="202" t="s">
        <v>2631</v>
      </c>
      <c r="H698" s="202" t="s">
        <v>179</v>
      </c>
      <c r="I698" s="202" t="s">
        <v>179</v>
      </c>
      <c r="J698" s="202" t="s">
        <v>4128</v>
      </c>
      <c r="K698" s="202" t="s">
        <v>2847</v>
      </c>
      <c r="L698" s="202" t="s">
        <v>2477</v>
      </c>
      <c r="M698" s="202" t="s">
        <v>2865</v>
      </c>
      <c r="N698" s="202" t="s">
        <v>179</v>
      </c>
      <c r="O698" s="202" t="s">
        <v>99</v>
      </c>
      <c r="P698" s="219">
        <v>3</v>
      </c>
      <c r="Q698" s="202" t="s">
        <v>179</v>
      </c>
      <c r="R698" s="202" t="s">
        <v>179</v>
      </c>
      <c r="S698" s="203" t="b">
        <v>0</v>
      </c>
      <c r="V698" s="193">
        <v>43577</v>
      </c>
      <c r="W698" s="202" t="s">
        <v>2635</v>
      </c>
      <c r="X698" s="220"/>
      <c r="Y698" s="220"/>
      <c r="Z698" s="202" t="s">
        <v>179</v>
      </c>
      <c r="AC698" s="202" t="s">
        <v>179</v>
      </c>
      <c r="AE698" s="202" t="s">
        <v>179</v>
      </c>
      <c r="AF698" s="202" t="s">
        <v>179</v>
      </c>
      <c r="AG698" s="202" t="s">
        <v>179</v>
      </c>
      <c r="AH698" s="201"/>
      <c r="AI698" s="202" t="s">
        <v>179</v>
      </c>
      <c r="AJ698" s="115" t="str">
        <f t="shared" si="10"/>
        <v>PD&amp;C</v>
      </c>
      <c r="AK698" s="115" t="b">
        <f>ISNUMBER(SEARCH("IRT",Table1[[#This Row],[Current_Status]]))</f>
        <v>0</v>
      </c>
      <c r="AL698" s="116">
        <f>YEAR(Table1[[#This Row],[Project_Initiated]])</f>
        <v>2019</v>
      </c>
      <c r="AM698" s="205">
        <v>44181</v>
      </c>
      <c r="AN698" s="53" t="str">
        <f>IF(AND(Table1[[#This Row],[Completed Date]]&gt;="07/01/2020"+0,Table1[[#This Row],[Completed Date]]&lt;="6/30/2021"+0),"FY 20-21",IF(AND(Table1[[#This Row],[Completed Date]]&gt;="07/01/2019"+0,Table1[[#This Row],[Completed Date]]&lt;="6/30/2020"+0),"FY 19-20",""))</f>
        <v/>
      </c>
      <c r="AO698" s="116" t="str">
        <f>IFERROR(FIND("R",Table1[[#This Row],[FS_Priority]]),"")</f>
        <v/>
      </c>
    </row>
    <row r="699" spans="1:41" x14ac:dyDescent="0.25">
      <c r="A699" s="202" t="s">
        <v>2597</v>
      </c>
      <c r="B699" s="202" t="s">
        <v>2597</v>
      </c>
      <c r="C699" s="202" t="s">
        <v>179</v>
      </c>
      <c r="D699" s="203" t="b">
        <v>0</v>
      </c>
      <c r="E699" s="202" t="s">
        <v>3385</v>
      </c>
      <c r="F699" s="202" t="s">
        <v>2604</v>
      </c>
      <c r="G699" s="202" t="s">
        <v>2605</v>
      </c>
      <c r="H699" s="202" t="s">
        <v>179</v>
      </c>
      <c r="I699" s="202" t="s">
        <v>179</v>
      </c>
      <c r="J699" s="202" t="s">
        <v>4128</v>
      </c>
      <c r="K699" s="202" t="s">
        <v>2847</v>
      </c>
      <c r="L699" s="202" t="s">
        <v>2477</v>
      </c>
      <c r="M699" s="202" t="s">
        <v>99</v>
      </c>
      <c r="N699" s="202" t="s">
        <v>179</v>
      </c>
      <c r="O699" s="202" t="s">
        <v>99</v>
      </c>
      <c r="P699" s="219">
        <v>10</v>
      </c>
      <c r="Q699" s="202" t="s">
        <v>179</v>
      </c>
      <c r="R699" s="202" t="s">
        <v>179</v>
      </c>
      <c r="S699" s="203" t="b">
        <v>0</v>
      </c>
      <c r="T699" s="219">
        <v>65000</v>
      </c>
      <c r="V699" s="193">
        <v>43528</v>
      </c>
      <c r="W699" s="202" t="s">
        <v>2635</v>
      </c>
      <c r="X699" s="220"/>
      <c r="Y699" s="220"/>
      <c r="Z699" s="202" t="s">
        <v>179</v>
      </c>
      <c r="AC699" s="202" t="s">
        <v>179</v>
      </c>
      <c r="AD699" s="201"/>
      <c r="AE699" s="202" t="s">
        <v>179</v>
      </c>
      <c r="AF699" s="202" t="s">
        <v>179</v>
      </c>
      <c r="AG699" s="202" t="s">
        <v>179</v>
      </c>
      <c r="AH699" s="201"/>
      <c r="AI699" s="202" t="s">
        <v>179</v>
      </c>
      <c r="AJ699" s="115" t="str">
        <f t="shared" si="10"/>
        <v>PD&amp;C</v>
      </c>
      <c r="AK699" s="115" t="b">
        <f>ISNUMBER(SEARCH("IRT",Table1[[#This Row],[Current_Status]]))</f>
        <v>0</v>
      </c>
      <c r="AL699" s="116">
        <f>YEAR(Table1[[#This Row],[Project_Initiated]])</f>
        <v>2019</v>
      </c>
      <c r="AM699" s="205">
        <v>44181</v>
      </c>
      <c r="AN699" s="53" t="str">
        <f>IF(AND(Table1[[#This Row],[Completed Date]]&gt;="07/01/2020"+0,Table1[[#This Row],[Completed Date]]&lt;="6/30/2021"+0),"FY 20-21",IF(AND(Table1[[#This Row],[Completed Date]]&gt;="07/01/2019"+0,Table1[[#This Row],[Completed Date]]&lt;="6/30/2020"+0),"FY 19-20",""))</f>
        <v/>
      </c>
      <c r="AO699" s="116" t="str">
        <f>IFERROR(FIND("R",Table1[[#This Row],[FS_Priority]]),"")</f>
        <v/>
      </c>
    </row>
    <row r="700" spans="1:41" x14ac:dyDescent="0.25">
      <c r="A700" s="202" t="s">
        <v>4212</v>
      </c>
      <c r="B700" s="202" t="s">
        <v>179</v>
      </c>
      <c r="C700" s="202" t="s">
        <v>4212</v>
      </c>
      <c r="D700" s="203" t="b">
        <v>0</v>
      </c>
      <c r="E700" s="202" t="s">
        <v>43</v>
      </c>
      <c r="F700" s="202" t="s">
        <v>4249</v>
      </c>
      <c r="G700" s="202" t="s">
        <v>4250</v>
      </c>
      <c r="H700" s="202" t="s">
        <v>246</v>
      </c>
      <c r="I700" s="202" t="s">
        <v>4251</v>
      </c>
      <c r="J700" s="202" t="s">
        <v>2492</v>
      </c>
      <c r="K700" s="202" t="s">
        <v>2868</v>
      </c>
      <c r="L700" s="202" t="s">
        <v>2477</v>
      </c>
      <c r="M700" s="202" t="s">
        <v>2869</v>
      </c>
      <c r="N700" s="202" t="s">
        <v>179</v>
      </c>
      <c r="O700" s="202" t="s">
        <v>3085</v>
      </c>
      <c r="Q700" s="202" t="s">
        <v>184</v>
      </c>
      <c r="R700" s="202" t="s">
        <v>179</v>
      </c>
      <c r="S700" s="203" t="b">
        <v>0</v>
      </c>
      <c r="V700" s="193">
        <v>43810</v>
      </c>
      <c r="W700" s="202" t="s">
        <v>179</v>
      </c>
      <c r="X700"/>
      <c r="Z700" s="202" t="s">
        <v>179</v>
      </c>
      <c r="AC700" s="202" t="s">
        <v>179</v>
      </c>
      <c r="AD700" s="220"/>
      <c r="AE700" s="202" t="s">
        <v>4246</v>
      </c>
      <c r="AF700" s="202" t="s">
        <v>179</v>
      </c>
      <c r="AG700" s="202" t="s">
        <v>179</v>
      </c>
      <c r="AH700" s="201"/>
      <c r="AI700" s="202" t="s">
        <v>3449</v>
      </c>
      <c r="AJ700" s="115" t="str">
        <f t="shared" si="10"/>
        <v>FS</v>
      </c>
      <c r="AK700" s="115" t="b">
        <f>ISNUMBER(SEARCH("IRT",Table1[[#This Row],[Current_Status]]))</f>
        <v>0</v>
      </c>
      <c r="AL700" s="116">
        <f>YEAR(Table1[[#This Row],[Project_Initiated]])</f>
        <v>2019</v>
      </c>
      <c r="AM700" s="205">
        <v>44181</v>
      </c>
      <c r="AN700" s="53" t="str">
        <f>IF(AND(Table1[[#This Row],[Completed Date]]&gt;="07/01/2020"+0,Table1[[#This Row],[Completed Date]]&lt;="6/30/2021"+0),"FY 20-21",IF(AND(Table1[[#This Row],[Completed Date]]&gt;="07/01/2019"+0,Table1[[#This Row],[Completed Date]]&lt;="6/30/2020"+0),"FY 19-20",""))</f>
        <v/>
      </c>
      <c r="AO700" s="116" t="str">
        <f>IFERROR(FIND("R",Table1[[#This Row],[FS_Priority]]),"")</f>
        <v/>
      </c>
    </row>
    <row r="701" spans="1:41" x14ac:dyDescent="0.25">
      <c r="A701" s="202" t="s">
        <v>4223</v>
      </c>
      <c r="B701" s="202" t="s">
        <v>179</v>
      </c>
      <c r="C701" s="202" t="s">
        <v>4285</v>
      </c>
      <c r="D701" s="203" t="b">
        <v>0</v>
      </c>
      <c r="E701" s="202" t="s">
        <v>43</v>
      </c>
      <c r="F701" s="202" t="s">
        <v>4286</v>
      </c>
      <c r="G701" s="202" t="s">
        <v>4287</v>
      </c>
      <c r="H701" s="202" t="s">
        <v>246</v>
      </c>
      <c r="I701" s="202" t="s">
        <v>4288</v>
      </c>
      <c r="J701" s="202" t="s">
        <v>2492</v>
      </c>
      <c r="K701" s="202" t="s">
        <v>2868</v>
      </c>
      <c r="L701" s="202" t="s">
        <v>2477</v>
      </c>
      <c r="M701" s="202" t="s">
        <v>2871</v>
      </c>
      <c r="N701" s="202" t="s">
        <v>179</v>
      </c>
      <c r="O701" s="202" t="s">
        <v>152</v>
      </c>
      <c r="Q701" s="202" t="s">
        <v>200</v>
      </c>
      <c r="R701" s="202" t="s">
        <v>179</v>
      </c>
      <c r="S701" s="203" t="b">
        <v>1</v>
      </c>
      <c r="V701" s="193">
        <v>44032</v>
      </c>
      <c r="W701" s="202" t="s">
        <v>179</v>
      </c>
      <c r="X701"/>
      <c r="Z701" s="202" t="s">
        <v>179</v>
      </c>
      <c r="AC701" s="202" t="s">
        <v>179</v>
      </c>
      <c r="AE701" s="202" t="s">
        <v>148</v>
      </c>
      <c r="AF701" s="202" t="s">
        <v>179</v>
      </c>
      <c r="AG701" s="202" t="s">
        <v>179</v>
      </c>
      <c r="AH701" s="201"/>
      <c r="AI701" s="202" t="s">
        <v>3449</v>
      </c>
      <c r="AJ701" s="167" t="str">
        <f t="shared" ref="AJ701:AJ763" si="11">IF(LEN(A701)&gt;6,"FS","PD&amp;C")</f>
        <v>FS</v>
      </c>
      <c r="AK701" s="167" t="b">
        <f>ISNUMBER(SEARCH("IRT",Table1[[#This Row],[Current_Status]]))</f>
        <v>0</v>
      </c>
      <c r="AL701" s="168">
        <f>YEAR(Table1[[#This Row],[Project_Initiated]])</f>
        <v>2020</v>
      </c>
      <c r="AM701" s="205">
        <v>44181</v>
      </c>
      <c r="AN701" s="53" t="str">
        <f>IF(AND(Table1[[#This Row],[Completed Date]]&gt;="07/01/2020"+0,Table1[[#This Row],[Completed Date]]&lt;="6/30/2021"+0),"FY 20-21",IF(AND(Table1[[#This Row],[Completed Date]]&gt;="07/01/2019"+0,Table1[[#This Row],[Completed Date]]&lt;="6/30/2020"+0),"FY 19-20",""))</f>
        <v/>
      </c>
      <c r="AO701" s="116" t="str">
        <f>IFERROR(FIND("R",Table1[[#This Row],[FS_Priority]]),"")</f>
        <v/>
      </c>
    </row>
    <row r="702" spans="1:41" x14ac:dyDescent="0.25">
      <c r="A702" s="202" t="s">
        <v>4224</v>
      </c>
      <c r="B702" s="202" t="s">
        <v>179</v>
      </c>
      <c r="C702" s="202" t="s">
        <v>4224</v>
      </c>
      <c r="D702" s="203" t="b">
        <v>0</v>
      </c>
      <c r="E702" s="202" t="s">
        <v>43</v>
      </c>
      <c r="F702" s="202" t="s">
        <v>4289</v>
      </c>
      <c r="G702" s="202" t="s">
        <v>4290</v>
      </c>
      <c r="H702" s="202" t="s">
        <v>151</v>
      </c>
      <c r="I702" s="202" t="s">
        <v>4291</v>
      </c>
      <c r="J702" s="202" t="s">
        <v>2492</v>
      </c>
      <c r="K702" s="202" t="s">
        <v>2868</v>
      </c>
      <c r="L702" s="202" t="s">
        <v>2477</v>
      </c>
      <c r="M702" s="202" t="s">
        <v>4292</v>
      </c>
      <c r="N702" s="202" t="s">
        <v>179</v>
      </c>
      <c r="O702" s="202" t="s">
        <v>3085</v>
      </c>
      <c r="Q702" s="202" t="s">
        <v>153</v>
      </c>
      <c r="R702" s="202" t="s">
        <v>179</v>
      </c>
      <c r="S702" s="203" t="b">
        <v>0</v>
      </c>
      <c r="V702" s="193">
        <v>44049</v>
      </c>
      <c r="W702" s="202" t="s">
        <v>179</v>
      </c>
      <c r="X702"/>
      <c r="Z702" s="202" t="s">
        <v>179</v>
      </c>
      <c r="AC702" s="202" t="s">
        <v>179</v>
      </c>
      <c r="AD702" s="201"/>
      <c r="AE702" s="202" t="s">
        <v>4246</v>
      </c>
      <c r="AF702" s="202" t="s">
        <v>179</v>
      </c>
      <c r="AG702" s="202" t="s">
        <v>179</v>
      </c>
      <c r="AH702" s="201"/>
      <c r="AI702" s="202" t="s">
        <v>3449</v>
      </c>
      <c r="AJ702" s="115" t="str">
        <f t="shared" si="11"/>
        <v>FS</v>
      </c>
      <c r="AK702" s="115" t="b">
        <f>ISNUMBER(SEARCH("IRT",Table1[[#This Row],[Current_Status]]))</f>
        <v>0</v>
      </c>
      <c r="AL702" s="116">
        <f>YEAR(Table1[[#This Row],[Project_Initiated]])</f>
        <v>2020</v>
      </c>
      <c r="AM702" s="205">
        <v>44181</v>
      </c>
      <c r="AN702" s="53" t="str">
        <f>IF(AND(Table1[[#This Row],[Completed Date]]&gt;="07/01/2020"+0,Table1[[#This Row],[Completed Date]]&lt;="6/30/2021"+0),"FY 20-21",IF(AND(Table1[[#This Row],[Completed Date]]&gt;="07/01/2019"+0,Table1[[#This Row],[Completed Date]]&lt;="6/30/2020"+0),"FY 19-20",""))</f>
        <v/>
      </c>
      <c r="AO702" s="116" t="str">
        <f>IFERROR(FIND("R",Table1[[#This Row],[FS_Priority]]),"")</f>
        <v/>
      </c>
    </row>
    <row r="703" spans="1:41" x14ac:dyDescent="0.25">
      <c r="A703" s="202" t="s">
        <v>3585</v>
      </c>
      <c r="B703" s="202" t="s">
        <v>179</v>
      </c>
      <c r="C703" s="202" t="s">
        <v>3585</v>
      </c>
      <c r="D703" s="203" t="b">
        <v>0</v>
      </c>
      <c r="E703" s="202" t="s">
        <v>43</v>
      </c>
      <c r="F703" s="202" t="s">
        <v>3586</v>
      </c>
      <c r="G703" s="202" t="s">
        <v>4022</v>
      </c>
      <c r="H703" s="202" t="s">
        <v>246</v>
      </c>
      <c r="I703" s="202" t="s">
        <v>3030</v>
      </c>
      <c r="J703" s="202" t="s">
        <v>2492</v>
      </c>
      <c r="K703" s="202" t="s">
        <v>2868</v>
      </c>
      <c r="L703" s="202" t="s">
        <v>2477</v>
      </c>
      <c r="M703" s="202" t="s">
        <v>2872</v>
      </c>
      <c r="N703" s="202" t="s">
        <v>179</v>
      </c>
      <c r="O703" s="202" t="s">
        <v>152</v>
      </c>
      <c r="Q703" s="202" t="s">
        <v>2736</v>
      </c>
      <c r="R703" s="202" t="s">
        <v>2736</v>
      </c>
      <c r="S703" s="203" t="b">
        <v>0</v>
      </c>
      <c r="V703" s="193">
        <v>43774</v>
      </c>
      <c r="W703" s="202" t="s">
        <v>179</v>
      </c>
      <c r="X703"/>
      <c r="Z703" s="202" t="s">
        <v>179</v>
      </c>
      <c r="AC703" s="202" t="s">
        <v>4242</v>
      </c>
      <c r="AE703" s="202" t="s">
        <v>148</v>
      </c>
      <c r="AF703" s="202" t="s">
        <v>4023</v>
      </c>
      <c r="AG703" s="202" t="s">
        <v>179</v>
      </c>
      <c r="AH703" s="201"/>
      <c r="AI703" s="202" t="s">
        <v>3449</v>
      </c>
      <c r="AJ703" s="167" t="str">
        <f t="shared" si="11"/>
        <v>FS</v>
      </c>
      <c r="AK703" s="167" t="b">
        <f>ISNUMBER(SEARCH("IRT",Table1[[#This Row],[Current_Status]]))</f>
        <v>0</v>
      </c>
      <c r="AL703" s="168">
        <f>YEAR(Table1[[#This Row],[Project_Initiated]])</f>
        <v>2019</v>
      </c>
      <c r="AM703" s="205">
        <v>44181</v>
      </c>
      <c r="AN703" s="53" t="str">
        <f>IF(AND(Table1[[#This Row],[Completed Date]]&gt;="07/01/2020"+0,Table1[[#This Row],[Completed Date]]&lt;="6/30/2021"+0),"FY 20-21",IF(AND(Table1[[#This Row],[Completed Date]]&gt;="07/01/2019"+0,Table1[[#This Row],[Completed Date]]&lt;="6/30/2020"+0),"FY 19-20",""))</f>
        <v/>
      </c>
      <c r="AO703" s="116">
        <f>IFERROR(FIND("R",Table1[[#This Row],[FS_Priority]]),"")</f>
        <v>1</v>
      </c>
    </row>
    <row r="704" spans="1:41" x14ac:dyDescent="0.25">
      <c r="A704" s="202" t="s">
        <v>4218</v>
      </c>
      <c r="B704" s="202" t="s">
        <v>179</v>
      </c>
      <c r="C704" s="202" t="s">
        <v>4218</v>
      </c>
      <c r="D704" s="203" t="b">
        <v>0</v>
      </c>
      <c r="E704" s="202" t="s">
        <v>86</v>
      </c>
      <c r="F704" s="202" t="s">
        <v>4267</v>
      </c>
      <c r="G704" s="202" t="s">
        <v>4268</v>
      </c>
      <c r="H704" s="202" t="s">
        <v>387</v>
      </c>
      <c r="I704" s="202" t="s">
        <v>4269</v>
      </c>
      <c r="J704" s="202" t="s">
        <v>2492</v>
      </c>
      <c r="K704" s="202" t="s">
        <v>4024</v>
      </c>
      <c r="L704" s="202" t="s">
        <v>257</v>
      </c>
      <c r="M704" s="202" t="s">
        <v>2901</v>
      </c>
      <c r="N704" s="202" t="s">
        <v>179</v>
      </c>
      <c r="O704" s="202" t="s">
        <v>3085</v>
      </c>
      <c r="Q704" s="202" t="s">
        <v>184</v>
      </c>
      <c r="R704" s="202" t="s">
        <v>179</v>
      </c>
      <c r="S704" s="203" t="b">
        <v>1</v>
      </c>
      <c r="V704" s="193">
        <v>43880</v>
      </c>
      <c r="W704" s="202" t="s">
        <v>179</v>
      </c>
      <c r="X704"/>
      <c r="Z704" s="202" t="s">
        <v>179</v>
      </c>
      <c r="AC704" s="202" t="s">
        <v>179</v>
      </c>
      <c r="AE704" s="202" t="s">
        <v>4246</v>
      </c>
      <c r="AF704" s="202" t="s">
        <v>179</v>
      </c>
      <c r="AG704" s="202" t="s">
        <v>179</v>
      </c>
      <c r="AH704" s="201"/>
      <c r="AI704" s="202" t="s">
        <v>3449</v>
      </c>
      <c r="AJ704" s="115" t="str">
        <f t="shared" si="11"/>
        <v>FS</v>
      </c>
      <c r="AK704" s="115" t="b">
        <f>ISNUMBER(SEARCH("IRT",Table1[[#This Row],[Current_Status]]))</f>
        <v>0</v>
      </c>
      <c r="AL704" s="116">
        <f>YEAR(Table1[[#This Row],[Project_Initiated]])</f>
        <v>2020</v>
      </c>
      <c r="AM704" s="205">
        <v>44181</v>
      </c>
      <c r="AN704" s="53" t="str">
        <f>IF(AND(Table1[[#This Row],[Completed Date]]&gt;="07/01/2020"+0,Table1[[#This Row],[Completed Date]]&lt;="6/30/2021"+0),"FY 20-21",IF(AND(Table1[[#This Row],[Completed Date]]&gt;="07/01/2019"+0,Table1[[#This Row],[Completed Date]]&lt;="6/30/2020"+0),"FY 19-20",""))</f>
        <v/>
      </c>
      <c r="AO704" s="116" t="str">
        <f>IFERROR(FIND("R",Table1[[#This Row],[FS_Priority]]),"")</f>
        <v/>
      </c>
    </row>
    <row r="705" spans="1:41" x14ac:dyDescent="0.25">
      <c r="A705" s="202" t="s">
        <v>4214</v>
      </c>
      <c r="B705" s="202" t="s">
        <v>179</v>
      </c>
      <c r="C705" s="202" t="s">
        <v>4214</v>
      </c>
      <c r="D705" s="203" t="b">
        <v>0</v>
      </c>
      <c r="E705" s="202" t="s">
        <v>86</v>
      </c>
      <c r="F705" s="202" t="s">
        <v>4256</v>
      </c>
      <c r="G705" s="202" t="s">
        <v>4257</v>
      </c>
      <c r="H705" s="202" t="s">
        <v>147</v>
      </c>
      <c r="I705" s="202" t="s">
        <v>2970</v>
      </c>
      <c r="J705" s="202" t="s">
        <v>2492</v>
      </c>
      <c r="K705" s="202" t="s">
        <v>4024</v>
      </c>
      <c r="L705" s="202" t="s">
        <v>257</v>
      </c>
      <c r="M705" s="202" t="s">
        <v>2901</v>
      </c>
      <c r="N705" s="202" t="s">
        <v>179</v>
      </c>
      <c r="O705" s="202" t="s">
        <v>3085</v>
      </c>
      <c r="P705" s="201"/>
      <c r="Q705" s="202" t="s">
        <v>200</v>
      </c>
      <c r="R705" s="202" t="s">
        <v>179</v>
      </c>
      <c r="S705" s="203" t="b">
        <v>0</v>
      </c>
      <c r="V705" s="193">
        <v>43844</v>
      </c>
      <c r="W705" s="202" t="s">
        <v>179</v>
      </c>
      <c r="X705"/>
      <c r="Z705" s="202" t="s">
        <v>179</v>
      </c>
      <c r="AC705" s="202" t="s">
        <v>179</v>
      </c>
      <c r="AD705" s="220"/>
      <c r="AE705" s="202" t="s">
        <v>4246</v>
      </c>
      <c r="AF705" s="202" t="s">
        <v>179</v>
      </c>
      <c r="AG705" s="202" t="s">
        <v>179</v>
      </c>
      <c r="AH705" s="220"/>
      <c r="AI705" s="202" t="s">
        <v>3449</v>
      </c>
      <c r="AJ705" s="167" t="str">
        <f t="shared" si="11"/>
        <v>FS</v>
      </c>
      <c r="AK705" s="167" t="b">
        <f>ISNUMBER(SEARCH("IRT",Table1[[#This Row],[Current_Status]]))</f>
        <v>0</v>
      </c>
      <c r="AL705" s="168">
        <f>YEAR(Table1[[#This Row],[Project_Initiated]])</f>
        <v>2020</v>
      </c>
      <c r="AM705" s="205">
        <v>44181</v>
      </c>
      <c r="AN705" s="53" t="str">
        <f>IF(AND(Table1[[#This Row],[Completed Date]]&gt;="07/01/2020"+0,Table1[[#This Row],[Completed Date]]&lt;="6/30/2021"+0),"FY 20-21",IF(AND(Table1[[#This Row],[Completed Date]]&gt;="07/01/2019"+0,Table1[[#This Row],[Completed Date]]&lt;="6/30/2020"+0),"FY 19-20",""))</f>
        <v/>
      </c>
      <c r="AO705" s="116" t="str">
        <f>IFERROR(FIND("R",Table1[[#This Row],[FS_Priority]]),"")</f>
        <v/>
      </c>
    </row>
    <row r="706" spans="1:41" x14ac:dyDescent="0.25">
      <c r="A706" s="202" t="s">
        <v>4213</v>
      </c>
      <c r="B706" s="202" t="s">
        <v>179</v>
      </c>
      <c r="C706" s="202" t="s">
        <v>4213</v>
      </c>
      <c r="D706" s="203" t="b">
        <v>0</v>
      </c>
      <c r="E706" s="202" t="s">
        <v>86</v>
      </c>
      <c r="F706" s="202" t="s">
        <v>4252</v>
      </c>
      <c r="G706" s="202" t="s">
        <v>4253</v>
      </c>
      <c r="H706" s="202" t="s">
        <v>147</v>
      </c>
      <c r="I706" s="202" t="s">
        <v>4254</v>
      </c>
      <c r="J706" s="202" t="s">
        <v>2492</v>
      </c>
      <c r="K706" s="202" t="s">
        <v>4024</v>
      </c>
      <c r="L706" s="202" t="s">
        <v>257</v>
      </c>
      <c r="M706" s="202" t="s">
        <v>4255</v>
      </c>
      <c r="N706" s="202" t="s">
        <v>179</v>
      </c>
      <c r="O706" s="202" t="s">
        <v>3085</v>
      </c>
      <c r="Q706" s="202" t="s">
        <v>153</v>
      </c>
      <c r="R706" s="202" t="s">
        <v>179</v>
      </c>
      <c r="S706" s="203" t="b">
        <v>0</v>
      </c>
      <c r="V706" s="193">
        <v>43832</v>
      </c>
      <c r="W706" s="202" t="s">
        <v>179</v>
      </c>
      <c r="X706"/>
      <c r="Z706" s="202" t="s">
        <v>179</v>
      </c>
      <c r="AC706" s="202" t="s">
        <v>179</v>
      </c>
      <c r="AE706" s="202" t="s">
        <v>4246</v>
      </c>
      <c r="AF706" s="202" t="s">
        <v>179</v>
      </c>
      <c r="AG706" s="202" t="s">
        <v>179</v>
      </c>
      <c r="AH706" s="201"/>
      <c r="AI706" s="202" t="s">
        <v>3449</v>
      </c>
      <c r="AJ706" s="167" t="str">
        <f t="shared" si="11"/>
        <v>FS</v>
      </c>
      <c r="AK706" s="167" t="b">
        <f>ISNUMBER(SEARCH("IRT",Table1[[#This Row],[Current_Status]]))</f>
        <v>0</v>
      </c>
      <c r="AL706" s="168">
        <f>YEAR(Table1[[#This Row],[Project_Initiated]])</f>
        <v>2020</v>
      </c>
      <c r="AM706" s="205">
        <v>44181</v>
      </c>
      <c r="AN706" s="53" t="str">
        <f>IF(AND(Table1[[#This Row],[Completed Date]]&gt;="07/01/2020"+0,Table1[[#This Row],[Completed Date]]&lt;="6/30/2021"+0),"FY 20-21",IF(AND(Table1[[#This Row],[Completed Date]]&gt;="07/01/2019"+0,Table1[[#This Row],[Completed Date]]&lt;="6/30/2020"+0),"FY 19-20",""))</f>
        <v/>
      </c>
      <c r="AO706" s="116" t="str">
        <f>IFERROR(FIND("R",Table1[[#This Row],[FS_Priority]]),"")</f>
        <v/>
      </c>
    </row>
    <row r="707" spans="1:41" x14ac:dyDescent="0.25">
      <c r="A707" s="202" t="s">
        <v>3604</v>
      </c>
      <c r="B707" s="202" t="s">
        <v>179</v>
      </c>
      <c r="C707" s="202" t="s">
        <v>3604</v>
      </c>
      <c r="D707" s="203" t="b">
        <v>0</v>
      </c>
      <c r="E707" s="202" t="s">
        <v>86</v>
      </c>
      <c r="F707" s="202" t="s">
        <v>3605</v>
      </c>
      <c r="G707" s="202" t="s">
        <v>3784</v>
      </c>
      <c r="H707" s="202" t="s">
        <v>147</v>
      </c>
      <c r="I707" s="202" t="s">
        <v>3600</v>
      </c>
      <c r="J707" s="202" t="s">
        <v>2492</v>
      </c>
      <c r="K707" s="202" t="s">
        <v>4024</v>
      </c>
      <c r="L707" s="202" t="s">
        <v>257</v>
      </c>
      <c r="M707" s="202" t="s">
        <v>2901</v>
      </c>
      <c r="N707" s="202" t="s">
        <v>179</v>
      </c>
      <c r="O707" s="202" t="s">
        <v>152</v>
      </c>
      <c r="Q707" s="202" t="s">
        <v>203</v>
      </c>
      <c r="R707" s="202" t="s">
        <v>184</v>
      </c>
      <c r="S707" s="203" t="b">
        <v>0</v>
      </c>
      <c r="V707" s="193">
        <v>43788</v>
      </c>
      <c r="W707" s="202" t="s">
        <v>179</v>
      </c>
      <c r="X707"/>
      <c r="Z707" s="202" t="s">
        <v>179</v>
      </c>
      <c r="AC707" s="202" t="s">
        <v>4247</v>
      </c>
      <c r="AD707" s="204">
        <v>43790</v>
      </c>
      <c r="AE707" s="202" t="s">
        <v>148</v>
      </c>
      <c r="AF707" s="202" t="s">
        <v>3785</v>
      </c>
      <c r="AG707" s="202" t="s">
        <v>2508</v>
      </c>
      <c r="AH707" s="201"/>
      <c r="AI707" s="202" t="s">
        <v>3449</v>
      </c>
      <c r="AJ707" s="167" t="str">
        <f t="shared" si="11"/>
        <v>FS</v>
      </c>
      <c r="AK707" s="167" t="b">
        <f>ISNUMBER(SEARCH("IRT",Table1[[#This Row],[Current_Status]]))</f>
        <v>0</v>
      </c>
      <c r="AL707" s="168">
        <f>YEAR(Table1[[#This Row],[Project_Initiated]])</f>
        <v>2019</v>
      </c>
      <c r="AM707" s="205">
        <v>44181</v>
      </c>
      <c r="AN707" s="53" t="str">
        <f>IF(AND(Table1[[#This Row],[Completed Date]]&gt;="07/01/2020"+0,Table1[[#This Row],[Completed Date]]&lt;="6/30/2021"+0),"FY 20-21",IF(AND(Table1[[#This Row],[Completed Date]]&gt;="07/01/2019"+0,Table1[[#This Row],[Completed Date]]&lt;="6/30/2020"+0),"FY 19-20",""))</f>
        <v/>
      </c>
      <c r="AO707" s="116" t="str">
        <f>IFERROR(FIND("R",Table1[[#This Row],[FS_Priority]]),"")</f>
        <v/>
      </c>
    </row>
    <row r="708" spans="1:41" x14ac:dyDescent="0.25">
      <c r="A708" s="202" t="s">
        <v>3644</v>
      </c>
      <c r="B708" s="202" t="s">
        <v>179</v>
      </c>
      <c r="C708" s="202" t="s">
        <v>3644</v>
      </c>
      <c r="D708" s="203" t="b">
        <v>0</v>
      </c>
      <c r="E708" s="202" t="s">
        <v>86</v>
      </c>
      <c r="F708" s="202" t="s">
        <v>3645</v>
      </c>
      <c r="G708" s="202" t="s">
        <v>3857</v>
      </c>
      <c r="H708" s="202" t="s">
        <v>147</v>
      </c>
      <c r="I708" s="202" t="s">
        <v>3600</v>
      </c>
      <c r="J708" s="202" t="s">
        <v>2492</v>
      </c>
      <c r="K708" s="202" t="s">
        <v>4024</v>
      </c>
      <c r="L708" s="202" t="s">
        <v>257</v>
      </c>
      <c r="M708" s="202" t="s">
        <v>2901</v>
      </c>
      <c r="N708" s="202" t="s">
        <v>179</v>
      </c>
      <c r="O708" s="202" t="s">
        <v>152</v>
      </c>
      <c r="Q708" s="202" t="s">
        <v>2736</v>
      </c>
      <c r="R708" s="202" t="s">
        <v>2812</v>
      </c>
      <c r="S708" s="203" t="b">
        <v>0</v>
      </c>
      <c r="V708" s="193">
        <v>43776</v>
      </c>
      <c r="W708" s="202" t="s">
        <v>179</v>
      </c>
      <c r="X708"/>
      <c r="Z708" s="202" t="s">
        <v>179</v>
      </c>
      <c r="AC708" s="202" t="s">
        <v>4241</v>
      </c>
      <c r="AD708" s="204">
        <v>43850</v>
      </c>
      <c r="AE708" s="202" t="s">
        <v>148</v>
      </c>
      <c r="AF708" s="202" t="s">
        <v>3858</v>
      </c>
      <c r="AG708" s="202" t="s">
        <v>2508</v>
      </c>
      <c r="AH708" s="201"/>
      <c r="AI708" s="202" t="s">
        <v>3449</v>
      </c>
      <c r="AJ708" s="115" t="str">
        <f t="shared" si="11"/>
        <v>FS</v>
      </c>
      <c r="AK708" s="115" t="b">
        <f>ISNUMBER(SEARCH("IRT",Table1[[#This Row],[Current_Status]]))</f>
        <v>0</v>
      </c>
      <c r="AL708" s="116">
        <f>YEAR(Table1[[#This Row],[Project_Initiated]])</f>
        <v>2019</v>
      </c>
      <c r="AM708" s="205">
        <v>44181</v>
      </c>
      <c r="AN708" s="53" t="str">
        <f>IF(AND(Table1[[#This Row],[Completed Date]]&gt;="07/01/2020"+0,Table1[[#This Row],[Completed Date]]&lt;="6/30/2021"+0),"FY 20-21",IF(AND(Table1[[#This Row],[Completed Date]]&gt;="07/01/2019"+0,Table1[[#This Row],[Completed Date]]&lt;="6/30/2020"+0),"FY 19-20",""))</f>
        <v/>
      </c>
      <c r="AO708" s="116">
        <f>IFERROR(FIND("R",Table1[[#This Row],[FS_Priority]]),"")</f>
        <v>1</v>
      </c>
    </row>
    <row r="709" spans="1:41" x14ac:dyDescent="0.25">
      <c r="A709" s="202" t="s">
        <v>4222</v>
      </c>
      <c r="B709" s="202" t="s">
        <v>179</v>
      </c>
      <c r="C709" s="202" t="s">
        <v>4222</v>
      </c>
      <c r="D709" s="203" t="b">
        <v>0</v>
      </c>
      <c r="E709" s="202" t="s">
        <v>92</v>
      </c>
      <c r="F709" s="202" t="s">
        <v>4281</v>
      </c>
      <c r="G709" s="202" t="s">
        <v>4282</v>
      </c>
      <c r="H709" s="202" t="s">
        <v>4283</v>
      </c>
      <c r="I709" s="202" t="s">
        <v>179</v>
      </c>
      <c r="J709" s="202" t="s">
        <v>2492</v>
      </c>
      <c r="K709" s="202" t="s">
        <v>2925</v>
      </c>
      <c r="L709" s="202" t="s">
        <v>2477</v>
      </c>
      <c r="M709" s="202" t="s">
        <v>4284</v>
      </c>
      <c r="N709" s="202" t="s">
        <v>179</v>
      </c>
      <c r="O709" s="202" t="s">
        <v>3085</v>
      </c>
      <c r="Q709" s="202" t="s">
        <v>184</v>
      </c>
      <c r="R709" s="202" t="s">
        <v>179</v>
      </c>
      <c r="S709" s="203" t="b">
        <v>1</v>
      </c>
      <c r="V709" s="193">
        <v>44020</v>
      </c>
      <c r="W709" s="202" t="s">
        <v>179</v>
      </c>
      <c r="X709"/>
      <c r="Z709" s="202" t="s">
        <v>179</v>
      </c>
      <c r="AC709" s="202" t="s">
        <v>179</v>
      </c>
      <c r="AE709" s="202" t="s">
        <v>4246</v>
      </c>
      <c r="AF709" s="202" t="s">
        <v>179</v>
      </c>
      <c r="AG709" s="202" t="s">
        <v>179</v>
      </c>
      <c r="AH709" s="201"/>
      <c r="AI709" s="202" t="s">
        <v>3449</v>
      </c>
      <c r="AJ709" s="115" t="str">
        <f t="shared" si="11"/>
        <v>FS</v>
      </c>
      <c r="AK709" s="115" t="b">
        <f>ISNUMBER(SEARCH("IRT",Table1[[#This Row],[Current_Status]]))</f>
        <v>0</v>
      </c>
      <c r="AL709" s="116">
        <f>YEAR(Table1[[#This Row],[Project_Initiated]])</f>
        <v>2020</v>
      </c>
      <c r="AM709" s="205">
        <v>44181</v>
      </c>
      <c r="AN709" s="53" t="str">
        <f>IF(AND(Table1[[#This Row],[Completed Date]]&gt;="07/01/2020"+0,Table1[[#This Row],[Completed Date]]&lt;="6/30/2021"+0),"FY 20-21",IF(AND(Table1[[#This Row],[Completed Date]]&gt;="07/01/2019"+0,Table1[[#This Row],[Completed Date]]&lt;="6/30/2020"+0),"FY 19-20",""))</f>
        <v/>
      </c>
      <c r="AO709" s="116" t="str">
        <f>IFERROR(FIND("R",Table1[[#This Row],[FS_Priority]]),"")</f>
        <v/>
      </c>
    </row>
    <row r="710" spans="1:41" x14ac:dyDescent="0.25">
      <c r="A710" s="202" t="s">
        <v>4219</v>
      </c>
      <c r="B710" s="202" t="s">
        <v>179</v>
      </c>
      <c r="C710" s="202" t="s">
        <v>4219</v>
      </c>
      <c r="D710" s="203" t="b">
        <v>0</v>
      </c>
      <c r="E710" s="202" t="s">
        <v>92</v>
      </c>
      <c r="F710" s="202" t="s">
        <v>4270</v>
      </c>
      <c r="G710" s="202" t="s">
        <v>4271</v>
      </c>
      <c r="H710" s="202" t="s">
        <v>395</v>
      </c>
      <c r="I710" s="202" t="s">
        <v>4272</v>
      </c>
      <c r="J710" s="202" t="s">
        <v>2492</v>
      </c>
      <c r="K710" s="202" t="s">
        <v>2925</v>
      </c>
      <c r="L710" s="202" t="s">
        <v>2477</v>
      </c>
      <c r="M710" s="202" t="s">
        <v>2928</v>
      </c>
      <c r="N710" s="202" t="s">
        <v>179</v>
      </c>
      <c r="O710" s="202" t="s">
        <v>3085</v>
      </c>
      <c r="Q710" s="202" t="s">
        <v>200</v>
      </c>
      <c r="R710" s="202" t="s">
        <v>179</v>
      </c>
      <c r="S710" s="203" t="b">
        <v>1</v>
      </c>
      <c r="V710" s="193">
        <v>43985</v>
      </c>
      <c r="W710" s="202" t="s">
        <v>179</v>
      </c>
      <c r="X710"/>
      <c r="Z710" s="202" t="s">
        <v>179</v>
      </c>
      <c r="AC710" s="202" t="s">
        <v>179</v>
      </c>
      <c r="AE710" s="202" t="s">
        <v>4246</v>
      </c>
      <c r="AF710" s="202" t="s">
        <v>179</v>
      </c>
      <c r="AG710" s="202" t="s">
        <v>179</v>
      </c>
      <c r="AH710" s="201"/>
      <c r="AI710" s="202" t="s">
        <v>3449</v>
      </c>
      <c r="AJ710" s="115" t="str">
        <f t="shared" si="11"/>
        <v>FS</v>
      </c>
      <c r="AK710" s="115" t="b">
        <f>ISNUMBER(SEARCH("IRT",Table1[[#This Row],[Current_Status]]))</f>
        <v>0</v>
      </c>
      <c r="AL710" s="116">
        <f>YEAR(Table1[[#This Row],[Project_Initiated]])</f>
        <v>2020</v>
      </c>
      <c r="AM710" s="205">
        <v>44181</v>
      </c>
      <c r="AN710" s="53" t="str">
        <f>IF(AND(Table1[[#This Row],[Completed Date]]&gt;="07/01/2020"+0,Table1[[#This Row],[Completed Date]]&lt;="6/30/2021"+0),"FY 20-21",IF(AND(Table1[[#This Row],[Completed Date]]&gt;="07/01/2019"+0,Table1[[#This Row],[Completed Date]]&lt;="6/30/2020"+0),"FY 19-20",""))</f>
        <v/>
      </c>
      <c r="AO710" s="116" t="str">
        <f>IFERROR(FIND("R",Table1[[#This Row],[FS_Priority]]),"")</f>
        <v/>
      </c>
    </row>
    <row r="711" spans="1:41" x14ac:dyDescent="0.25">
      <c r="A711" s="202" t="s">
        <v>4220</v>
      </c>
      <c r="B711" s="202" t="s">
        <v>179</v>
      </c>
      <c r="C711" s="202" t="s">
        <v>4220</v>
      </c>
      <c r="D711" s="203" t="b">
        <v>0</v>
      </c>
      <c r="E711" s="202" t="s">
        <v>92</v>
      </c>
      <c r="F711" s="202" t="s">
        <v>4273</v>
      </c>
      <c r="G711" s="202" t="s">
        <v>4274</v>
      </c>
      <c r="H711" s="202" t="s">
        <v>330</v>
      </c>
      <c r="I711" s="202" t="s">
        <v>179</v>
      </c>
      <c r="J711" s="202" t="s">
        <v>2492</v>
      </c>
      <c r="K711" s="202" t="s">
        <v>2925</v>
      </c>
      <c r="L711" s="202" t="s">
        <v>2477</v>
      </c>
      <c r="M711" s="202" t="s">
        <v>4275</v>
      </c>
      <c r="N711" s="202" t="s">
        <v>179</v>
      </c>
      <c r="O711" s="202" t="s">
        <v>3085</v>
      </c>
      <c r="Q711" s="202" t="s">
        <v>153</v>
      </c>
      <c r="R711" s="202" t="s">
        <v>179</v>
      </c>
      <c r="S711" s="203" t="b">
        <v>1</v>
      </c>
      <c r="V711" s="193">
        <v>43990</v>
      </c>
      <c r="W711" s="202" t="s">
        <v>179</v>
      </c>
      <c r="X711"/>
      <c r="Z711" s="202" t="s">
        <v>179</v>
      </c>
      <c r="AC711" s="202" t="s">
        <v>179</v>
      </c>
      <c r="AE711" s="202" t="s">
        <v>4246</v>
      </c>
      <c r="AF711" s="202" t="s">
        <v>179</v>
      </c>
      <c r="AG711" s="202" t="s">
        <v>179</v>
      </c>
      <c r="AH711" s="201"/>
      <c r="AI711" s="202" t="s">
        <v>3449</v>
      </c>
      <c r="AJ711" s="115" t="str">
        <f t="shared" si="11"/>
        <v>FS</v>
      </c>
      <c r="AK711" s="115" t="b">
        <f>ISNUMBER(SEARCH("IRT",Table1[[#This Row],[Current_Status]]))</f>
        <v>0</v>
      </c>
      <c r="AL711" s="116">
        <f>YEAR(Table1[[#This Row],[Project_Initiated]])</f>
        <v>2020</v>
      </c>
      <c r="AM711" s="205">
        <v>44181</v>
      </c>
      <c r="AN711" s="53" t="str">
        <f>IF(AND(Table1[[#This Row],[Completed Date]]&gt;="07/01/2020"+0,Table1[[#This Row],[Completed Date]]&lt;="6/30/2021"+0),"FY 20-21",IF(AND(Table1[[#This Row],[Completed Date]]&gt;="07/01/2019"+0,Table1[[#This Row],[Completed Date]]&lt;="6/30/2020"+0),"FY 19-20",""))</f>
        <v/>
      </c>
      <c r="AO711" s="116" t="str">
        <f>IFERROR(FIND("R",Table1[[#This Row],[FS_Priority]]),"")</f>
        <v/>
      </c>
    </row>
    <row r="712" spans="1:41" x14ac:dyDescent="0.25">
      <c r="A712" s="202" t="s">
        <v>4215</v>
      </c>
      <c r="B712" s="202" t="s">
        <v>179</v>
      </c>
      <c r="C712" s="202" t="s">
        <v>4215</v>
      </c>
      <c r="D712" s="203" t="b">
        <v>0</v>
      </c>
      <c r="E712" s="202" t="s">
        <v>92</v>
      </c>
      <c r="F712" s="202" t="s">
        <v>4258</v>
      </c>
      <c r="G712" s="202" t="s">
        <v>4259</v>
      </c>
      <c r="H712" s="202" t="s">
        <v>409</v>
      </c>
      <c r="I712" s="202" t="s">
        <v>2939</v>
      </c>
      <c r="J712" s="202" t="s">
        <v>2492</v>
      </c>
      <c r="K712" s="202" t="s">
        <v>2925</v>
      </c>
      <c r="L712" s="202" t="s">
        <v>2477</v>
      </c>
      <c r="M712" s="202" t="s">
        <v>2884</v>
      </c>
      <c r="N712" s="202" t="s">
        <v>179</v>
      </c>
      <c r="O712" s="202" t="s">
        <v>3085</v>
      </c>
      <c r="Q712" s="202" t="s">
        <v>203</v>
      </c>
      <c r="R712" s="202" t="s">
        <v>179</v>
      </c>
      <c r="S712" s="203" t="b">
        <v>0</v>
      </c>
      <c r="V712" s="193">
        <v>43789</v>
      </c>
      <c r="W712" s="202" t="s">
        <v>179</v>
      </c>
      <c r="X712"/>
      <c r="Z712" s="202" t="s">
        <v>179</v>
      </c>
      <c r="AC712" s="202" t="s">
        <v>179</v>
      </c>
      <c r="AE712" s="202" t="s">
        <v>4246</v>
      </c>
      <c r="AF712" s="202" t="s">
        <v>179</v>
      </c>
      <c r="AG712" s="202" t="s">
        <v>179</v>
      </c>
      <c r="AH712" s="201"/>
      <c r="AI712" s="202" t="s">
        <v>3449</v>
      </c>
      <c r="AJ712" s="115" t="str">
        <f t="shared" si="11"/>
        <v>FS</v>
      </c>
      <c r="AK712" s="115" t="b">
        <f>ISNUMBER(SEARCH("IRT",Table1[[#This Row],[Current_Status]]))</f>
        <v>0</v>
      </c>
      <c r="AL712" s="116">
        <f>YEAR(Table1[[#This Row],[Project_Initiated]])</f>
        <v>2019</v>
      </c>
      <c r="AM712" s="205">
        <v>44181</v>
      </c>
      <c r="AN712" s="53" t="str">
        <f>IF(AND(Table1[[#This Row],[Completed Date]]&gt;="07/01/2020"+0,Table1[[#This Row],[Completed Date]]&lt;="6/30/2021"+0),"FY 20-21",IF(AND(Table1[[#This Row],[Completed Date]]&gt;="07/01/2019"+0,Table1[[#This Row],[Completed Date]]&lt;="6/30/2020"+0),"FY 19-20",""))</f>
        <v/>
      </c>
      <c r="AO712" s="116" t="str">
        <f>IFERROR(FIND("R",Table1[[#This Row],[FS_Priority]]),"")</f>
        <v/>
      </c>
    </row>
    <row r="713" spans="1:41" x14ac:dyDescent="0.25">
      <c r="A713" s="202" t="s">
        <v>3687</v>
      </c>
      <c r="B713" s="202" t="s">
        <v>179</v>
      </c>
      <c r="C713" s="202" t="s">
        <v>3687</v>
      </c>
      <c r="D713" s="203" t="b">
        <v>0</v>
      </c>
      <c r="E713" s="202" t="s">
        <v>92</v>
      </c>
      <c r="F713" s="202" t="s">
        <v>3688</v>
      </c>
      <c r="G713" s="202" t="s">
        <v>179</v>
      </c>
      <c r="H713" s="202" t="s">
        <v>424</v>
      </c>
      <c r="I713" s="202" t="s">
        <v>3689</v>
      </c>
      <c r="J713" s="202" t="s">
        <v>2492</v>
      </c>
      <c r="K713" s="202" t="s">
        <v>2925</v>
      </c>
      <c r="L713" s="202" t="s">
        <v>2477</v>
      </c>
      <c r="M713" s="202" t="s">
        <v>2946</v>
      </c>
      <c r="N713" s="202" t="s">
        <v>2875</v>
      </c>
      <c r="O713" s="202" t="s">
        <v>152</v>
      </c>
      <c r="Q713" s="202" t="s">
        <v>204</v>
      </c>
      <c r="R713" s="202" t="s">
        <v>203</v>
      </c>
      <c r="S713" s="203" t="b">
        <v>0</v>
      </c>
      <c r="V713" s="193">
        <v>43796</v>
      </c>
      <c r="W713" s="202" t="s">
        <v>179</v>
      </c>
      <c r="X713"/>
      <c r="Z713" s="202" t="s">
        <v>179</v>
      </c>
      <c r="AC713" s="202" t="s">
        <v>4248</v>
      </c>
      <c r="AE713" s="202" t="s">
        <v>148</v>
      </c>
      <c r="AF713" s="202" t="s">
        <v>3783</v>
      </c>
      <c r="AG713" s="202" t="s">
        <v>179</v>
      </c>
      <c r="AH713" s="201"/>
      <c r="AI713" s="202" t="s">
        <v>3449</v>
      </c>
      <c r="AJ713" s="115" t="str">
        <f t="shared" si="11"/>
        <v>FS</v>
      </c>
      <c r="AK713" s="115" t="b">
        <f>ISNUMBER(SEARCH("IRT",Table1[[#This Row],[Current_Status]]))</f>
        <v>0</v>
      </c>
      <c r="AL713" s="116">
        <f>YEAR(Table1[[#This Row],[Project_Initiated]])</f>
        <v>2019</v>
      </c>
      <c r="AM713" s="205">
        <v>44181</v>
      </c>
      <c r="AN713" s="53" t="str">
        <f>IF(AND(Table1[[#This Row],[Completed Date]]&gt;="07/01/2020"+0,Table1[[#This Row],[Completed Date]]&lt;="6/30/2021"+0),"FY 20-21",IF(AND(Table1[[#This Row],[Completed Date]]&gt;="07/01/2019"+0,Table1[[#This Row],[Completed Date]]&lt;="6/30/2020"+0),"FY 19-20",""))</f>
        <v/>
      </c>
      <c r="AO713" s="116" t="str">
        <f>IFERROR(FIND("R",Table1[[#This Row],[FS_Priority]]),"")</f>
        <v/>
      </c>
    </row>
    <row r="714" spans="1:41" x14ac:dyDescent="0.25">
      <c r="A714" s="202" t="s">
        <v>4217</v>
      </c>
      <c r="B714" s="202" t="s">
        <v>179</v>
      </c>
      <c r="C714" s="202" t="s">
        <v>4217</v>
      </c>
      <c r="D714" s="203" t="b">
        <v>0</v>
      </c>
      <c r="E714" s="202" t="s">
        <v>92</v>
      </c>
      <c r="F714" s="202" t="s">
        <v>4264</v>
      </c>
      <c r="G714" s="202" t="s">
        <v>4265</v>
      </c>
      <c r="H714" s="202" t="s">
        <v>409</v>
      </c>
      <c r="I714" s="202" t="s">
        <v>4266</v>
      </c>
      <c r="J714" s="202" t="s">
        <v>2492</v>
      </c>
      <c r="K714" s="202" t="s">
        <v>2925</v>
      </c>
      <c r="L714" s="202" t="s">
        <v>2477</v>
      </c>
      <c r="M714" s="202" t="s">
        <v>3699</v>
      </c>
      <c r="N714" s="202" t="s">
        <v>179</v>
      </c>
      <c r="O714" s="202" t="s">
        <v>3085</v>
      </c>
      <c r="Q714" s="202" t="s">
        <v>207</v>
      </c>
      <c r="R714" s="202" t="s">
        <v>179</v>
      </c>
      <c r="S714" s="203" t="b">
        <v>1</v>
      </c>
      <c r="V714" s="193">
        <v>43880</v>
      </c>
      <c r="W714" s="202" t="s">
        <v>179</v>
      </c>
      <c r="X714"/>
      <c r="Z714" s="202" t="s">
        <v>179</v>
      </c>
      <c r="AC714" s="202" t="s">
        <v>179</v>
      </c>
      <c r="AD714" s="201"/>
      <c r="AE714" s="202" t="s">
        <v>4246</v>
      </c>
      <c r="AF714" s="202" t="s">
        <v>179</v>
      </c>
      <c r="AG714" s="202" t="s">
        <v>179</v>
      </c>
      <c r="AH714" s="201"/>
      <c r="AI714" s="202" t="s">
        <v>3449</v>
      </c>
      <c r="AJ714" s="115" t="str">
        <f t="shared" si="11"/>
        <v>FS</v>
      </c>
      <c r="AK714" s="115" t="b">
        <f>ISNUMBER(SEARCH("IRT",Table1[[#This Row],[Current_Status]]))</f>
        <v>0</v>
      </c>
      <c r="AL714" s="116">
        <f>YEAR(Table1[[#This Row],[Project_Initiated]])</f>
        <v>2020</v>
      </c>
      <c r="AM714" s="205">
        <v>44181</v>
      </c>
      <c r="AN714" s="53" t="str">
        <f>IF(AND(Table1[[#This Row],[Completed Date]]&gt;="07/01/2020"+0,Table1[[#This Row],[Completed Date]]&lt;="6/30/2021"+0),"FY 20-21",IF(AND(Table1[[#This Row],[Completed Date]]&gt;="07/01/2019"+0,Table1[[#This Row],[Completed Date]]&lt;="6/30/2020"+0),"FY 19-20",""))</f>
        <v/>
      </c>
      <c r="AO714" s="116" t="str">
        <f>IFERROR(FIND("R",Table1[[#This Row],[FS_Priority]]),"")</f>
        <v/>
      </c>
    </row>
    <row r="715" spans="1:41" x14ac:dyDescent="0.25">
      <c r="A715" s="202" t="s">
        <v>4216</v>
      </c>
      <c r="B715" s="202" t="s">
        <v>179</v>
      </c>
      <c r="C715" s="202" t="s">
        <v>4216</v>
      </c>
      <c r="D715" s="203" t="b">
        <v>0</v>
      </c>
      <c r="E715" s="202" t="s">
        <v>92</v>
      </c>
      <c r="F715" s="202" t="s">
        <v>4260</v>
      </c>
      <c r="G715" s="202" t="s">
        <v>4261</v>
      </c>
      <c r="H715" s="202" t="s">
        <v>69</v>
      </c>
      <c r="I715" s="202" t="s">
        <v>4262</v>
      </c>
      <c r="J715" s="202" t="s">
        <v>2492</v>
      </c>
      <c r="K715" s="202" t="s">
        <v>2925</v>
      </c>
      <c r="L715" s="202" t="s">
        <v>2477</v>
      </c>
      <c r="M715" s="202" t="s">
        <v>4263</v>
      </c>
      <c r="N715" s="202" t="s">
        <v>179</v>
      </c>
      <c r="O715" s="202" t="s">
        <v>3085</v>
      </c>
      <c r="Q715" s="202" t="s">
        <v>93</v>
      </c>
      <c r="R715" s="202" t="s">
        <v>179</v>
      </c>
      <c r="S715" s="203" t="b">
        <v>0</v>
      </c>
      <c r="V715" s="193">
        <v>43852</v>
      </c>
      <c r="W715" s="202" t="s">
        <v>179</v>
      </c>
      <c r="X715"/>
      <c r="Z715" s="202" t="s">
        <v>179</v>
      </c>
      <c r="AC715" s="202" t="s">
        <v>179</v>
      </c>
      <c r="AE715" s="202" t="s">
        <v>4246</v>
      </c>
      <c r="AF715" s="202" t="s">
        <v>179</v>
      </c>
      <c r="AG715" s="202" t="s">
        <v>179</v>
      </c>
      <c r="AH715" s="201"/>
      <c r="AI715" s="202" t="s">
        <v>3449</v>
      </c>
      <c r="AJ715" s="115" t="str">
        <f t="shared" si="11"/>
        <v>FS</v>
      </c>
      <c r="AK715" s="115" t="b">
        <f>ISNUMBER(SEARCH("IRT",Table1[[#This Row],[Current_Status]]))</f>
        <v>0</v>
      </c>
      <c r="AL715" s="116">
        <f>YEAR(Table1[[#This Row],[Project_Initiated]])</f>
        <v>2020</v>
      </c>
      <c r="AM715" s="205">
        <v>44181</v>
      </c>
      <c r="AN715" s="53" t="str">
        <f>IF(AND(Table1[[#This Row],[Completed Date]]&gt;="07/01/2020"+0,Table1[[#This Row],[Completed Date]]&lt;="6/30/2021"+0),"FY 20-21",IF(AND(Table1[[#This Row],[Completed Date]]&gt;="07/01/2019"+0,Table1[[#This Row],[Completed Date]]&lt;="6/30/2020"+0),"FY 19-20",""))</f>
        <v/>
      </c>
      <c r="AO715" s="116" t="str">
        <f>IFERROR(FIND("R",Table1[[#This Row],[FS_Priority]]),"")</f>
        <v/>
      </c>
    </row>
    <row r="716" spans="1:41" x14ac:dyDescent="0.25">
      <c r="A716" s="202" t="s">
        <v>4226</v>
      </c>
      <c r="B716" s="202" t="s">
        <v>179</v>
      </c>
      <c r="C716" s="202" t="s">
        <v>4226</v>
      </c>
      <c r="D716" s="203" t="b">
        <v>0</v>
      </c>
      <c r="E716" s="202" t="s">
        <v>92</v>
      </c>
      <c r="F716" s="202" t="s">
        <v>4295</v>
      </c>
      <c r="G716" s="202" t="s">
        <v>4296</v>
      </c>
      <c r="H716" s="202" t="s">
        <v>377</v>
      </c>
      <c r="I716" s="202" t="s">
        <v>179</v>
      </c>
      <c r="J716" s="202" t="s">
        <v>2492</v>
      </c>
      <c r="K716" s="202" t="s">
        <v>2925</v>
      </c>
      <c r="L716" s="202" t="s">
        <v>2477</v>
      </c>
      <c r="M716" s="202" t="s">
        <v>4297</v>
      </c>
      <c r="N716" s="202" t="s">
        <v>179</v>
      </c>
      <c r="O716" s="202" t="s">
        <v>3085</v>
      </c>
      <c r="Q716" s="202" t="s">
        <v>2736</v>
      </c>
      <c r="R716" s="202" t="s">
        <v>179</v>
      </c>
      <c r="S716" s="203" t="b">
        <v>0</v>
      </c>
      <c r="V716" s="193">
        <v>43818</v>
      </c>
      <c r="W716" s="202" t="s">
        <v>179</v>
      </c>
      <c r="X716"/>
      <c r="Z716" s="202" t="s">
        <v>179</v>
      </c>
      <c r="AC716" s="202" t="s">
        <v>179</v>
      </c>
      <c r="AE716" s="202" t="s">
        <v>4246</v>
      </c>
      <c r="AF716" s="202" t="s">
        <v>179</v>
      </c>
      <c r="AG716" s="202" t="s">
        <v>179</v>
      </c>
      <c r="AH716" s="220"/>
      <c r="AI716" s="202" t="s">
        <v>3449</v>
      </c>
      <c r="AJ716" s="115" t="str">
        <f t="shared" si="11"/>
        <v>FS</v>
      </c>
      <c r="AK716" s="115" t="b">
        <f>ISNUMBER(SEARCH("IRT",Table1[[#This Row],[Current_Status]]))</f>
        <v>0</v>
      </c>
      <c r="AL716" s="116">
        <f>YEAR(Table1[[#This Row],[Project_Initiated]])</f>
        <v>2019</v>
      </c>
      <c r="AM716" s="205">
        <v>44181</v>
      </c>
      <c r="AN716" s="53" t="str">
        <f>IF(AND(Table1[[#This Row],[Completed Date]]&gt;="07/01/2020"+0,Table1[[#This Row],[Completed Date]]&lt;="6/30/2021"+0),"FY 20-21",IF(AND(Table1[[#This Row],[Completed Date]]&gt;="07/01/2019"+0,Table1[[#This Row],[Completed Date]]&lt;="6/30/2020"+0),"FY 19-20",""))</f>
        <v/>
      </c>
      <c r="AO716" s="116">
        <f>IFERROR(FIND("R",Table1[[#This Row],[FS_Priority]]),"")</f>
        <v>1</v>
      </c>
    </row>
    <row r="717" spans="1:41" x14ac:dyDescent="0.25">
      <c r="A717" s="202" t="s">
        <v>3189</v>
      </c>
      <c r="B717" s="202" t="s">
        <v>179</v>
      </c>
      <c r="C717" s="202" t="s">
        <v>3189</v>
      </c>
      <c r="D717" s="203" t="b">
        <v>0</v>
      </c>
      <c r="E717" s="202" t="s">
        <v>92</v>
      </c>
      <c r="F717" s="202" t="s">
        <v>3284</v>
      </c>
      <c r="G717" s="202" t="s">
        <v>3463</v>
      </c>
      <c r="H717" s="202" t="s">
        <v>333</v>
      </c>
      <c r="I717" s="202" t="s">
        <v>3285</v>
      </c>
      <c r="J717" s="202" t="s">
        <v>2492</v>
      </c>
      <c r="K717" s="202" t="s">
        <v>2925</v>
      </c>
      <c r="L717" s="202" t="s">
        <v>2477</v>
      </c>
      <c r="M717" s="202" t="s">
        <v>3286</v>
      </c>
      <c r="N717" s="202" t="s">
        <v>179</v>
      </c>
      <c r="O717" s="202" t="s">
        <v>152</v>
      </c>
      <c r="Q717" s="202" t="s">
        <v>2737</v>
      </c>
      <c r="R717" s="202" t="s">
        <v>179</v>
      </c>
      <c r="S717" s="203" t="b">
        <v>0</v>
      </c>
      <c r="V717" s="193">
        <v>43677</v>
      </c>
      <c r="W717" s="202" t="s">
        <v>179</v>
      </c>
      <c r="X717"/>
      <c r="Z717" s="202" t="s">
        <v>179</v>
      </c>
      <c r="AC717" s="202" t="s">
        <v>4240</v>
      </c>
      <c r="AD717" s="220"/>
      <c r="AE717" s="202" t="s">
        <v>148</v>
      </c>
      <c r="AF717" s="202" t="s">
        <v>3534</v>
      </c>
      <c r="AG717" s="202" t="s">
        <v>2508</v>
      </c>
      <c r="AH717" s="201"/>
      <c r="AI717" s="202" t="s">
        <v>3449</v>
      </c>
      <c r="AJ717" s="115" t="str">
        <f t="shared" si="11"/>
        <v>FS</v>
      </c>
      <c r="AK717" s="115" t="b">
        <f>ISNUMBER(SEARCH("IRT",Table1[[#This Row],[Current_Status]]))</f>
        <v>0</v>
      </c>
      <c r="AL717" s="116">
        <f>YEAR(Table1[[#This Row],[Project_Initiated]])</f>
        <v>2019</v>
      </c>
      <c r="AM717" s="205">
        <v>44181</v>
      </c>
      <c r="AN717" s="53" t="str">
        <f>IF(AND(Table1[[#This Row],[Completed Date]]&gt;="07/01/2020"+0,Table1[[#This Row],[Completed Date]]&lt;="6/30/2021"+0),"FY 20-21",IF(AND(Table1[[#This Row],[Completed Date]]&gt;="07/01/2019"+0,Table1[[#This Row],[Completed Date]]&lt;="6/30/2020"+0),"FY 19-20",""))</f>
        <v/>
      </c>
      <c r="AO717" s="116">
        <f>IFERROR(FIND("R",Table1[[#This Row],[FS_Priority]]),"")</f>
        <v>1</v>
      </c>
    </row>
    <row r="718" spans="1:41" x14ac:dyDescent="0.25">
      <c r="A718" s="202" t="s">
        <v>3356</v>
      </c>
      <c r="B718" s="202" t="s">
        <v>179</v>
      </c>
      <c r="C718" s="202" t="s">
        <v>3356</v>
      </c>
      <c r="D718" s="203" t="b">
        <v>0</v>
      </c>
      <c r="E718" s="202" t="s">
        <v>2489</v>
      </c>
      <c r="F718" s="202" t="s">
        <v>3374</v>
      </c>
      <c r="G718" s="202" t="s">
        <v>3375</v>
      </c>
      <c r="H718" s="202" t="s">
        <v>383</v>
      </c>
      <c r="I718" s="202" t="s">
        <v>3376</v>
      </c>
      <c r="J718" s="202" t="s">
        <v>2492</v>
      </c>
      <c r="K718" s="202" t="s">
        <v>2964</v>
      </c>
      <c r="L718" s="202" t="s">
        <v>2477</v>
      </c>
      <c r="M718" s="202" t="s">
        <v>2896</v>
      </c>
      <c r="N718" s="202" t="s">
        <v>179</v>
      </c>
      <c r="O718" s="202" t="s">
        <v>152</v>
      </c>
      <c r="Q718" s="202" t="s">
        <v>184</v>
      </c>
      <c r="R718" s="202" t="s">
        <v>179</v>
      </c>
      <c r="S718" s="203" t="b">
        <v>0</v>
      </c>
      <c r="V718" s="193">
        <v>43531</v>
      </c>
      <c r="W718" s="202" t="s">
        <v>179</v>
      </c>
      <c r="X718"/>
      <c r="Z718" s="202" t="s">
        <v>179</v>
      </c>
      <c r="AC718" s="202" t="s">
        <v>4048</v>
      </c>
      <c r="AD718" s="193">
        <v>43633</v>
      </c>
      <c r="AE718" s="202" t="s">
        <v>148</v>
      </c>
      <c r="AF718" s="202" t="s">
        <v>3505</v>
      </c>
      <c r="AG718" s="202" t="s">
        <v>2508</v>
      </c>
      <c r="AH718" s="220"/>
      <c r="AI718" s="202" t="s">
        <v>3439</v>
      </c>
      <c r="AJ718" s="115" t="str">
        <f t="shared" si="11"/>
        <v>FS</v>
      </c>
      <c r="AK718" s="115" t="b">
        <f>ISNUMBER(SEARCH("IRT",Table1[[#This Row],[Current_Status]]))</f>
        <v>0</v>
      </c>
      <c r="AL718" s="116">
        <f>YEAR(Table1[[#This Row],[Project_Initiated]])</f>
        <v>2019</v>
      </c>
      <c r="AM718" s="205">
        <v>44181</v>
      </c>
      <c r="AN718" s="53" t="str">
        <f>IF(AND(Table1[[#This Row],[Completed Date]]&gt;="07/01/2020"+0,Table1[[#This Row],[Completed Date]]&lt;="6/30/2021"+0),"FY 20-21",IF(AND(Table1[[#This Row],[Completed Date]]&gt;="07/01/2019"+0,Table1[[#This Row],[Completed Date]]&lt;="6/30/2020"+0),"FY 19-20",""))</f>
        <v/>
      </c>
      <c r="AO718" s="116" t="str">
        <f>IFERROR(FIND("R",Table1[[#This Row],[FS_Priority]]),"")</f>
        <v/>
      </c>
    </row>
    <row r="719" spans="1:41" x14ac:dyDescent="0.25">
      <c r="A719" s="202" t="s">
        <v>3357</v>
      </c>
      <c r="B719" s="202" t="s">
        <v>179</v>
      </c>
      <c r="C719" s="202" t="s">
        <v>3357</v>
      </c>
      <c r="D719" s="203" t="b">
        <v>0</v>
      </c>
      <c r="E719" s="202" t="s">
        <v>3377</v>
      </c>
      <c r="F719" s="202" t="s">
        <v>3378</v>
      </c>
      <c r="G719" s="202" t="s">
        <v>3379</v>
      </c>
      <c r="H719" s="202" t="s">
        <v>392</v>
      </c>
      <c r="I719" s="202" t="s">
        <v>179</v>
      </c>
      <c r="J719" s="202" t="s">
        <v>2492</v>
      </c>
      <c r="K719" s="202" t="s">
        <v>2971</v>
      </c>
      <c r="L719" s="202" t="s">
        <v>2568</v>
      </c>
      <c r="M719" s="202" t="s">
        <v>2972</v>
      </c>
      <c r="N719" s="202" t="s">
        <v>2932</v>
      </c>
      <c r="O719" s="202" t="s">
        <v>152</v>
      </c>
      <c r="Q719" s="202" t="s">
        <v>184</v>
      </c>
      <c r="R719" s="202" t="s">
        <v>179</v>
      </c>
      <c r="S719" s="203" t="b">
        <v>0</v>
      </c>
      <c r="V719" s="193">
        <v>43648</v>
      </c>
      <c r="W719" s="202" t="s">
        <v>179</v>
      </c>
      <c r="X719"/>
      <c r="Z719" s="202" t="s">
        <v>179</v>
      </c>
      <c r="AC719" s="202" t="s">
        <v>4050</v>
      </c>
      <c r="AD719" s="204">
        <v>43629</v>
      </c>
      <c r="AE719" s="202" t="s">
        <v>148</v>
      </c>
      <c r="AF719" s="202" t="s">
        <v>3527</v>
      </c>
      <c r="AG719" s="202" t="s">
        <v>2508</v>
      </c>
      <c r="AH719" s="220"/>
      <c r="AI719" s="202" t="s">
        <v>3439</v>
      </c>
      <c r="AJ719" s="115" t="str">
        <f t="shared" si="11"/>
        <v>FS</v>
      </c>
      <c r="AK719" s="115" t="b">
        <f>ISNUMBER(SEARCH("IRT",Table1[[#This Row],[Current_Status]]))</f>
        <v>0</v>
      </c>
      <c r="AL719" s="116">
        <f>YEAR(Table1[[#This Row],[Project_Initiated]])</f>
        <v>2019</v>
      </c>
      <c r="AM719" s="205">
        <v>44181</v>
      </c>
      <c r="AN719" s="53" t="str">
        <f>IF(AND(Table1[[#This Row],[Completed Date]]&gt;="07/01/2020"+0,Table1[[#This Row],[Completed Date]]&lt;="6/30/2021"+0),"FY 20-21",IF(AND(Table1[[#This Row],[Completed Date]]&gt;="07/01/2019"+0,Table1[[#This Row],[Completed Date]]&lt;="6/30/2020"+0),"FY 19-20",""))</f>
        <v/>
      </c>
      <c r="AO719" s="116" t="str">
        <f>IFERROR(FIND("R",Table1[[#This Row],[FS_Priority]]),"")</f>
        <v/>
      </c>
    </row>
    <row r="720" spans="1:41" x14ac:dyDescent="0.25">
      <c r="A720" s="202" t="s">
        <v>4221</v>
      </c>
      <c r="B720" s="202" t="s">
        <v>179</v>
      </c>
      <c r="C720" s="202" t="s">
        <v>4276</v>
      </c>
      <c r="D720" s="203" t="b">
        <v>0</v>
      </c>
      <c r="E720" s="202" t="s">
        <v>3385</v>
      </c>
      <c r="F720" s="202" t="s">
        <v>4277</v>
      </c>
      <c r="G720" s="202" t="s">
        <v>4278</v>
      </c>
      <c r="H720" s="202" t="s">
        <v>4279</v>
      </c>
      <c r="I720" s="202" t="s">
        <v>2948</v>
      </c>
      <c r="J720" s="202" t="s">
        <v>2492</v>
      </c>
      <c r="K720" s="202" t="s">
        <v>2847</v>
      </c>
      <c r="L720" s="202" t="s">
        <v>2477</v>
      </c>
      <c r="M720" s="202" t="s">
        <v>3328</v>
      </c>
      <c r="N720" s="202" t="s">
        <v>4280</v>
      </c>
      <c r="O720" s="202" t="s">
        <v>152</v>
      </c>
      <c r="Q720" s="202" t="s">
        <v>2736</v>
      </c>
      <c r="R720" s="202" t="s">
        <v>179</v>
      </c>
      <c r="S720" s="203" t="b">
        <v>0</v>
      </c>
      <c r="V720" s="193">
        <v>44008</v>
      </c>
      <c r="W720" s="202" t="s">
        <v>179</v>
      </c>
      <c r="X720"/>
      <c r="Z720" s="202" t="s">
        <v>179</v>
      </c>
      <c r="AC720" s="202" t="s">
        <v>179</v>
      </c>
      <c r="AE720" s="202" t="s">
        <v>148</v>
      </c>
      <c r="AF720" s="202" t="s">
        <v>179</v>
      </c>
      <c r="AG720" s="202" t="s">
        <v>179</v>
      </c>
      <c r="AH720" s="201"/>
      <c r="AI720" s="202" t="s">
        <v>3449</v>
      </c>
      <c r="AJ720" s="115" t="str">
        <f t="shared" si="11"/>
        <v>FS</v>
      </c>
      <c r="AK720" s="115" t="b">
        <f>ISNUMBER(SEARCH("IRT",Table1[[#This Row],[Current_Status]]))</f>
        <v>0</v>
      </c>
      <c r="AL720" s="116">
        <f>YEAR(Table1[[#This Row],[Project_Initiated]])</f>
        <v>2020</v>
      </c>
      <c r="AM720" s="205">
        <v>44181</v>
      </c>
      <c r="AN720" s="53" t="str">
        <f>IF(AND(Table1[[#This Row],[Completed Date]]&gt;="07/01/2020"+0,Table1[[#This Row],[Completed Date]]&lt;="6/30/2021"+0),"FY 20-21",IF(AND(Table1[[#This Row],[Completed Date]]&gt;="07/01/2019"+0,Table1[[#This Row],[Completed Date]]&lt;="6/30/2020"+0),"FY 19-20",""))</f>
        <v/>
      </c>
      <c r="AO720" s="116">
        <f>IFERROR(FIND("R",Table1[[#This Row],[FS_Priority]]),"")</f>
        <v>1</v>
      </c>
    </row>
    <row r="721" spans="1:41" x14ac:dyDescent="0.25">
      <c r="A721" s="202" t="s">
        <v>4225</v>
      </c>
      <c r="B721" s="202" t="s">
        <v>179</v>
      </c>
      <c r="C721" s="202" t="s">
        <v>4225</v>
      </c>
      <c r="D721" s="203" t="b">
        <v>0</v>
      </c>
      <c r="E721" s="202" t="s">
        <v>118</v>
      </c>
      <c r="F721" s="202" t="s">
        <v>4293</v>
      </c>
      <c r="G721" s="202" t="s">
        <v>4294</v>
      </c>
      <c r="H721" s="202" t="s">
        <v>3393</v>
      </c>
      <c r="I721" s="202" t="s">
        <v>179</v>
      </c>
      <c r="J721" s="202" t="s">
        <v>2492</v>
      </c>
      <c r="K721" s="202" t="s">
        <v>3406</v>
      </c>
      <c r="L721" s="202" t="s">
        <v>370</v>
      </c>
      <c r="M721" s="202" t="s">
        <v>3004</v>
      </c>
      <c r="N721" s="202" t="s">
        <v>179</v>
      </c>
      <c r="O721" s="202" t="s">
        <v>3085</v>
      </c>
      <c r="Q721" s="202" t="s">
        <v>184</v>
      </c>
      <c r="R721" s="202" t="s">
        <v>179</v>
      </c>
      <c r="S721" s="203" t="b">
        <v>0</v>
      </c>
      <c r="V721" s="193">
        <v>44097</v>
      </c>
      <c r="W721" s="202" t="s">
        <v>179</v>
      </c>
      <c r="X721"/>
      <c r="Z721" s="202" t="s">
        <v>179</v>
      </c>
      <c r="AC721" s="202" t="s">
        <v>179</v>
      </c>
      <c r="AE721" s="202" t="s">
        <v>4246</v>
      </c>
      <c r="AF721" s="202" t="s">
        <v>179</v>
      </c>
      <c r="AG721" s="202" t="s">
        <v>179</v>
      </c>
      <c r="AH721"/>
      <c r="AI721" s="202" t="s">
        <v>3449</v>
      </c>
      <c r="AJ721" s="115" t="str">
        <f t="shared" si="11"/>
        <v>FS</v>
      </c>
      <c r="AK721" s="115" t="b">
        <f>ISNUMBER(SEARCH("IRT",Table1[[#This Row],[Current_Status]]))</f>
        <v>0</v>
      </c>
      <c r="AL721" s="116">
        <f>YEAR(Table1[[#This Row],[Project_Initiated]])</f>
        <v>2020</v>
      </c>
      <c r="AM721" s="205">
        <v>44181</v>
      </c>
      <c r="AN721" s="53" t="str">
        <f>IF(AND(Table1[[#This Row],[Completed Date]]&gt;="07/01/2020"+0,Table1[[#This Row],[Completed Date]]&lt;="6/30/2021"+0),"FY 20-21",IF(AND(Table1[[#This Row],[Completed Date]]&gt;="07/01/2019"+0,Table1[[#This Row],[Completed Date]]&lt;="6/30/2020"+0),"FY 19-20",""))</f>
        <v/>
      </c>
      <c r="AO721" s="116" t="str">
        <f>IFERROR(FIND("R",Table1[[#This Row],[FS_Priority]]),"")</f>
        <v/>
      </c>
    </row>
    <row r="722" spans="1:41" x14ac:dyDescent="0.25">
      <c r="A722" s="202" t="s">
        <v>4211</v>
      </c>
      <c r="B722" s="202" t="s">
        <v>179</v>
      </c>
      <c r="C722" s="202" t="s">
        <v>4211</v>
      </c>
      <c r="D722" s="203" t="b">
        <v>0</v>
      </c>
      <c r="E722" s="202" t="s">
        <v>118</v>
      </c>
      <c r="F722" s="202" t="s">
        <v>4243</v>
      </c>
      <c r="G722" s="202" t="s">
        <v>4244</v>
      </c>
      <c r="H722" s="202" t="s">
        <v>409</v>
      </c>
      <c r="I722" s="202" t="s">
        <v>4245</v>
      </c>
      <c r="J722" s="202" t="s">
        <v>2492</v>
      </c>
      <c r="K722" s="202" t="s">
        <v>3406</v>
      </c>
      <c r="L722" s="202" t="s">
        <v>370</v>
      </c>
      <c r="M722" s="202" t="s">
        <v>3003</v>
      </c>
      <c r="N722" s="202" t="s">
        <v>179</v>
      </c>
      <c r="O722" s="202" t="s">
        <v>3085</v>
      </c>
      <c r="Q722" s="202" t="s">
        <v>200</v>
      </c>
      <c r="R722" s="202" t="s">
        <v>2737</v>
      </c>
      <c r="S722" s="203" t="b">
        <v>0</v>
      </c>
      <c r="V722" s="193">
        <v>43602</v>
      </c>
      <c r="W722" s="202" t="s">
        <v>179</v>
      </c>
      <c r="X722"/>
      <c r="Z722" s="202" t="s">
        <v>179</v>
      </c>
      <c r="AC722" s="202" t="s">
        <v>179</v>
      </c>
      <c r="AE722" s="202" t="s">
        <v>4246</v>
      </c>
      <c r="AF722" s="202" t="s">
        <v>179</v>
      </c>
      <c r="AG722" s="202" t="s">
        <v>179</v>
      </c>
      <c r="AH722" s="201"/>
      <c r="AI722" s="202" t="s">
        <v>3449</v>
      </c>
      <c r="AJ722" s="115" t="str">
        <f t="shared" si="11"/>
        <v>FS</v>
      </c>
      <c r="AK722" s="115" t="b">
        <f>ISNUMBER(SEARCH("IRT",Table1[[#This Row],[Current_Status]]))</f>
        <v>0</v>
      </c>
      <c r="AL722" s="116">
        <f>YEAR(Table1[[#This Row],[Project_Initiated]])</f>
        <v>2019</v>
      </c>
      <c r="AM722" s="205">
        <v>44181</v>
      </c>
      <c r="AN722" s="53" t="str">
        <f>IF(AND(Table1[[#This Row],[Completed Date]]&gt;="07/01/2020"+0,Table1[[#This Row],[Completed Date]]&lt;="6/30/2021"+0),"FY 20-21",IF(AND(Table1[[#This Row],[Completed Date]]&gt;="07/01/2019"+0,Table1[[#This Row],[Completed Date]]&lt;="6/30/2020"+0),"FY 19-20",""))</f>
        <v/>
      </c>
      <c r="AO722" s="116" t="str">
        <f>IFERROR(FIND("R",Table1[[#This Row],[FS_Priority]]),"")</f>
        <v/>
      </c>
    </row>
    <row r="723" spans="1:41" x14ac:dyDescent="0.25">
      <c r="A723" s="202" t="s">
        <v>3809</v>
      </c>
      <c r="B723" s="202" t="s">
        <v>179</v>
      </c>
      <c r="C723" s="202" t="s">
        <v>3809</v>
      </c>
      <c r="D723" s="203" t="b">
        <v>0</v>
      </c>
      <c r="E723" s="202" t="s">
        <v>3399</v>
      </c>
      <c r="F723" s="202" t="s">
        <v>3845</v>
      </c>
      <c r="G723" s="202" t="s">
        <v>3846</v>
      </c>
      <c r="H723" s="202" t="s">
        <v>693</v>
      </c>
      <c r="I723" s="202" t="s">
        <v>179</v>
      </c>
      <c r="J723" s="202" t="s">
        <v>2492</v>
      </c>
      <c r="K723" s="202" t="s">
        <v>3010</v>
      </c>
      <c r="L723" s="202" t="s">
        <v>373</v>
      </c>
      <c r="M723" s="202" t="s">
        <v>3844</v>
      </c>
      <c r="N723" s="202" t="s">
        <v>179</v>
      </c>
      <c r="O723" s="202" t="s">
        <v>152</v>
      </c>
      <c r="Q723" s="202" t="s">
        <v>2736</v>
      </c>
      <c r="R723" s="202" t="s">
        <v>2737</v>
      </c>
      <c r="S723" s="203" t="b">
        <v>0</v>
      </c>
      <c r="V723" s="193">
        <v>43762</v>
      </c>
      <c r="W723" s="202" t="s">
        <v>179</v>
      </c>
      <c r="X723"/>
      <c r="Z723" s="202" t="s">
        <v>179</v>
      </c>
      <c r="AC723" s="202" t="s">
        <v>4240</v>
      </c>
      <c r="AE723" s="202" t="s">
        <v>148</v>
      </c>
      <c r="AF723" s="202" t="s">
        <v>179</v>
      </c>
      <c r="AG723" s="202" t="s">
        <v>179</v>
      </c>
      <c r="AH723" s="201"/>
      <c r="AI723" s="202" t="s">
        <v>3449</v>
      </c>
      <c r="AJ723" s="115" t="str">
        <f t="shared" si="11"/>
        <v>FS</v>
      </c>
      <c r="AK723" s="115" t="b">
        <f>ISNUMBER(SEARCH("IRT",Table1[[#This Row],[Current_Status]]))</f>
        <v>0</v>
      </c>
      <c r="AL723" s="116">
        <f>YEAR(Table1[[#This Row],[Project_Initiated]])</f>
        <v>2019</v>
      </c>
      <c r="AM723" s="205">
        <v>44181</v>
      </c>
      <c r="AN723" s="53" t="str">
        <f>IF(AND(Table1[[#This Row],[Completed Date]]&gt;="07/01/2020"+0,Table1[[#This Row],[Completed Date]]&lt;="6/30/2021"+0),"FY 20-21",IF(AND(Table1[[#This Row],[Completed Date]]&gt;="07/01/2019"+0,Table1[[#This Row],[Completed Date]]&lt;="6/30/2020"+0),"FY 19-20",""))</f>
        <v/>
      </c>
      <c r="AO723" s="116">
        <f>IFERROR(FIND("R",Table1[[#This Row],[FS_Priority]]),"")</f>
        <v>1</v>
      </c>
    </row>
    <row r="724" spans="1:41" x14ac:dyDescent="0.25">
      <c r="A724" s="202" t="s">
        <v>415</v>
      </c>
      <c r="B724" s="202" t="s">
        <v>415</v>
      </c>
      <c r="C724" s="202" t="s">
        <v>179</v>
      </c>
      <c r="D724" s="203" t="b">
        <v>0</v>
      </c>
      <c r="E724" s="202" t="s">
        <v>155</v>
      </c>
      <c r="F724" s="202" t="s">
        <v>416</v>
      </c>
      <c r="G724" s="202" t="s">
        <v>417</v>
      </c>
      <c r="H724" s="202" t="s">
        <v>179</v>
      </c>
      <c r="I724" s="202" t="s">
        <v>179</v>
      </c>
      <c r="J724" s="202" t="s">
        <v>3997</v>
      </c>
      <c r="K724" s="202" t="s">
        <v>29</v>
      </c>
      <c r="L724" s="202" t="s">
        <v>331</v>
      </c>
      <c r="M724" s="202" t="s">
        <v>419</v>
      </c>
      <c r="N724" s="202" t="s">
        <v>179</v>
      </c>
      <c r="O724" s="202" t="s">
        <v>419</v>
      </c>
      <c r="P724" s="217">
        <v>99</v>
      </c>
      <c r="Q724" s="202" t="s">
        <v>179</v>
      </c>
      <c r="R724" s="202" t="s">
        <v>179</v>
      </c>
      <c r="S724" s="203" t="b">
        <v>0</v>
      </c>
      <c r="T724" s="217">
        <v>0</v>
      </c>
      <c r="V724" s="201"/>
      <c r="W724" s="202" t="s">
        <v>3847</v>
      </c>
      <c r="X724" s="204">
        <v>44197</v>
      </c>
      <c r="Y724" s="204">
        <v>44317</v>
      </c>
      <c r="Z724" s="202" t="s">
        <v>179</v>
      </c>
      <c r="AC724" s="202" t="s">
        <v>179</v>
      </c>
      <c r="AD724" s="220"/>
      <c r="AE724" s="202" t="s">
        <v>179</v>
      </c>
      <c r="AF724" s="202" t="s">
        <v>179</v>
      </c>
      <c r="AG724" s="202" t="s">
        <v>179</v>
      </c>
      <c r="AH724" s="201"/>
      <c r="AI724" s="202" t="s">
        <v>179</v>
      </c>
      <c r="AJ724" s="115" t="str">
        <f t="shared" si="11"/>
        <v>PD&amp;C</v>
      </c>
      <c r="AK724" s="115" t="b">
        <f>ISNUMBER(SEARCH("IRT",Table1[[#This Row],[Current_Status]]))</f>
        <v>0</v>
      </c>
      <c r="AL724" s="116">
        <f>YEAR(Table1[[#This Row],[Project_Initiated]])</f>
        <v>1900</v>
      </c>
      <c r="AM724" s="205">
        <v>44181</v>
      </c>
      <c r="AN724" s="53" t="str">
        <f>IF(AND(Table1[[#This Row],[Completed Date]]&gt;="07/01/2020"+0,Table1[[#This Row],[Completed Date]]&lt;="6/30/2021"+0),"FY 20-21",IF(AND(Table1[[#This Row],[Completed Date]]&gt;="07/01/2019"+0,Table1[[#This Row],[Completed Date]]&lt;="6/30/2020"+0),"FY 19-20",""))</f>
        <v/>
      </c>
      <c r="AO724" s="116" t="str">
        <f>IFERROR(FIND("R",Table1[[#This Row],[FS_Priority]]),"")</f>
        <v/>
      </c>
    </row>
    <row r="725" spans="1:41" x14ac:dyDescent="0.25">
      <c r="A725" s="202" t="s">
        <v>37</v>
      </c>
      <c r="B725" s="202" t="s">
        <v>37</v>
      </c>
      <c r="C725" s="202" t="s">
        <v>179</v>
      </c>
      <c r="D725" s="203" t="b">
        <v>0</v>
      </c>
      <c r="E725" s="202" t="s">
        <v>3385</v>
      </c>
      <c r="F725" s="202" t="s">
        <v>38</v>
      </c>
      <c r="G725" s="202" t="s">
        <v>2863</v>
      </c>
      <c r="H725" s="202" t="s">
        <v>226</v>
      </c>
      <c r="I725" s="202" t="s">
        <v>179</v>
      </c>
      <c r="J725" s="202" t="s">
        <v>2566</v>
      </c>
      <c r="K725" s="202" t="s">
        <v>2847</v>
      </c>
      <c r="L725" s="202" t="s">
        <v>2477</v>
      </c>
      <c r="M725" s="202" t="s">
        <v>2849</v>
      </c>
      <c r="N725" s="202" t="s">
        <v>179</v>
      </c>
      <c r="O725" s="202" t="s">
        <v>2852</v>
      </c>
      <c r="P725" s="219">
        <v>21</v>
      </c>
      <c r="Q725" s="202" t="s">
        <v>179</v>
      </c>
      <c r="R725" s="202" t="s">
        <v>179</v>
      </c>
      <c r="S725" s="203" t="b">
        <v>0</v>
      </c>
      <c r="T725" s="219">
        <v>0</v>
      </c>
      <c r="V725" s="193">
        <v>43007</v>
      </c>
      <c r="W725" s="202" t="s">
        <v>2566</v>
      </c>
      <c r="X725" s="220"/>
      <c r="Y725" s="220"/>
      <c r="Z725" s="202" t="s">
        <v>179</v>
      </c>
      <c r="AC725" s="202" t="s">
        <v>179</v>
      </c>
      <c r="AD725" s="201"/>
      <c r="AE725" s="202" t="s">
        <v>179</v>
      </c>
      <c r="AF725" s="202" t="s">
        <v>179</v>
      </c>
      <c r="AG725" s="202" t="s">
        <v>179</v>
      </c>
      <c r="AH725" s="201"/>
      <c r="AI725" s="202" t="s">
        <v>179</v>
      </c>
      <c r="AJ725" s="115" t="str">
        <f t="shared" si="11"/>
        <v>PD&amp;C</v>
      </c>
      <c r="AK725" s="115" t="b">
        <f>ISNUMBER(SEARCH("IRT",Table1[[#This Row],[Current_Status]]))</f>
        <v>0</v>
      </c>
      <c r="AL725" s="116">
        <f>YEAR(Table1[[#This Row],[Project_Initiated]])</f>
        <v>2017</v>
      </c>
      <c r="AM725" s="205">
        <v>44181</v>
      </c>
      <c r="AN725" s="53" t="str">
        <f>IF(AND(Table1[[#This Row],[Completed Date]]&gt;="07/01/2020"+0,Table1[[#This Row],[Completed Date]]&lt;="6/30/2021"+0),"FY 20-21",IF(AND(Table1[[#This Row],[Completed Date]]&gt;="07/01/2019"+0,Table1[[#This Row],[Completed Date]]&lt;="6/30/2020"+0),"FY 19-20",""))</f>
        <v/>
      </c>
      <c r="AO725" s="116" t="str">
        <f>IFERROR(FIND("R",Table1[[#This Row],[FS_Priority]]),"")</f>
        <v/>
      </c>
    </row>
    <row r="726" spans="1:41" x14ac:dyDescent="0.25">
      <c r="A726" s="202" t="s">
        <v>4005</v>
      </c>
      <c r="B726" s="202" t="s">
        <v>4005</v>
      </c>
      <c r="C726" s="202" t="s">
        <v>179</v>
      </c>
      <c r="D726" s="203" t="b">
        <v>0</v>
      </c>
      <c r="E726" s="202" t="s">
        <v>155</v>
      </c>
      <c r="F726" s="202" t="s">
        <v>3994</v>
      </c>
      <c r="G726" s="202" t="s">
        <v>3995</v>
      </c>
      <c r="H726" s="202" t="s">
        <v>179</v>
      </c>
      <c r="I726" s="202" t="s">
        <v>179</v>
      </c>
      <c r="J726" s="202" t="s">
        <v>4026</v>
      </c>
      <c r="K726" s="202" t="s">
        <v>29</v>
      </c>
      <c r="L726" s="202" t="s">
        <v>331</v>
      </c>
      <c r="M726" s="202" t="s">
        <v>3996</v>
      </c>
      <c r="N726" s="202" t="s">
        <v>179</v>
      </c>
      <c r="O726" s="202" t="s">
        <v>99</v>
      </c>
      <c r="P726" s="219">
        <v>4</v>
      </c>
      <c r="Q726" s="202" t="s">
        <v>179</v>
      </c>
      <c r="R726" s="202" t="s">
        <v>179</v>
      </c>
      <c r="S726" s="203" t="b">
        <v>0</v>
      </c>
      <c r="T726" s="219">
        <v>2178000</v>
      </c>
      <c r="V726" s="193">
        <v>43920</v>
      </c>
      <c r="W726" s="202" t="s">
        <v>4026</v>
      </c>
      <c r="X726" s="220"/>
      <c r="Y726" s="220"/>
      <c r="Z726" s="202" t="s">
        <v>179</v>
      </c>
      <c r="AC726" s="202" t="s">
        <v>179</v>
      </c>
      <c r="AD726" s="201"/>
      <c r="AE726" s="202" t="s">
        <v>179</v>
      </c>
      <c r="AF726" s="202" t="s">
        <v>179</v>
      </c>
      <c r="AG726" s="202" t="s">
        <v>179</v>
      </c>
      <c r="AH726" s="201"/>
      <c r="AI726" s="202" t="s">
        <v>179</v>
      </c>
      <c r="AJ726" s="115" t="str">
        <f t="shared" si="11"/>
        <v>PD&amp;C</v>
      </c>
      <c r="AK726" s="115" t="b">
        <f>ISNUMBER(SEARCH("IRT",Table1[[#This Row],[Current_Status]]))</f>
        <v>0</v>
      </c>
      <c r="AL726" s="116">
        <f>YEAR(Table1[[#This Row],[Project_Initiated]])</f>
        <v>2020</v>
      </c>
      <c r="AM726" s="205">
        <v>44181</v>
      </c>
      <c r="AN726" s="53" t="str">
        <f>IF(AND(Table1[[#This Row],[Completed Date]]&gt;="07/01/2020"+0,Table1[[#This Row],[Completed Date]]&lt;="6/30/2021"+0),"FY 20-21",IF(AND(Table1[[#This Row],[Completed Date]]&gt;="07/01/2019"+0,Table1[[#This Row],[Completed Date]]&lt;="6/30/2020"+0),"FY 19-20",""))</f>
        <v/>
      </c>
      <c r="AO726" s="116" t="str">
        <f>IFERROR(FIND("R",Table1[[#This Row],[FS_Priority]]),"")</f>
        <v/>
      </c>
    </row>
    <row r="727" spans="1:41" x14ac:dyDescent="0.25">
      <c r="A727" s="202" t="s">
        <v>3900</v>
      </c>
      <c r="B727" s="202" t="s">
        <v>179</v>
      </c>
      <c r="C727" s="202" t="s">
        <v>3900</v>
      </c>
      <c r="D727" s="203" t="b">
        <v>0</v>
      </c>
      <c r="E727" s="202" t="s">
        <v>43</v>
      </c>
      <c r="F727" s="202" t="s">
        <v>3901</v>
      </c>
      <c r="G727" s="202" t="s">
        <v>4173</v>
      </c>
      <c r="H727" s="202" t="s">
        <v>246</v>
      </c>
      <c r="I727" s="202" t="s">
        <v>3902</v>
      </c>
      <c r="J727" s="202" t="s">
        <v>2515</v>
      </c>
      <c r="K727" s="202" t="s">
        <v>2868</v>
      </c>
      <c r="L727" s="202" t="s">
        <v>2477</v>
      </c>
      <c r="M727" s="202" t="s">
        <v>2871</v>
      </c>
      <c r="N727" s="202" t="s">
        <v>179</v>
      </c>
      <c r="O727" s="202" t="s">
        <v>3899</v>
      </c>
      <c r="P727" s="220"/>
      <c r="Q727" s="202" t="s">
        <v>512</v>
      </c>
      <c r="R727" s="202" t="s">
        <v>179</v>
      </c>
      <c r="S727" s="203" t="b">
        <v>1</v>
      </c>
      <c r="T727" s="220"/>
      <c r="V727" s="193">
        <v>43840</v>
      </c>
      <c r="W727" s="202" t="s">
        <v>179</v>
      </c>
      <c r="X727" s="220"/>
      <c r="Y727" s="220"/>
      <c r="Z727" s="202" t="s">
        <v>179</v>
      </c>
      <c r="AC727" s="202" t="s">
        <v>4037</v>
      </c>
      <c r="AE727" s="202" t="s">
        <v>3899</v>
      </c>
      <c r="AF727" s="202" t="s">
        <v>179</v>
      </c>
      <c r="AG727" s="202" t="s">
        <v>179</v>
      </c>
      <c r="AH727" s="201"/>
      <c r="AI727" s="202" t="s">
        <v>3449</v>
      </c>
      <c r="AJ727" s="115" t="str">
        <f t="shared" si="11"/>
        <v>FS</v>
      </c>
      <c r="AK727" s="115" t="b">
        <f>ISNUMBER(SEARCH("IRT",Table1[[#This Row],[Current_Status]]))</f>
        <v>0</v>
      </c>
      <c r="AL727" s="116">
        <f>YEAR(Table1[[#This Row],[Project_Initiated]])</f>
        <v>2020</v>
      </c>
      <c r="AM727" s="205">
        <v>44181</v>
      </c>
      <c r="AN727" s="53" t="str">
        <f>IF(AND(Table1[[#This Row],[Completed Date]]&gt;="07/01/2020"+0,Table1[[#This Row],[Completed Date]]&lt;="6/30/2021"+0),"FY 20-21",IF(AND(Table1[[#This Row],[Completed Date]]&gt;="07/01/2019"+0,Table1[[#This Row],[Completed Date]]&lt;="6/30/2020"+0),"FY 19-20",""))</f>
        <v/>
      </c>
      <c r="AO727" s="116" t="str">
        <f>IFERROR(FIND("R",Table1[[#This Row],[FS_Priority]]),"")</f>
        <v/>
      </c>
    </row>
    <row r="728" spans="1:41" x14ac:dyDescent="0.25">
      <c r="A728" s="202" t="s">
        <v>4169</v>
      </c>
      <c r="B728" s="202" t="s">
        <v>179</v>
      </c>
      <c r="C728" s="202" t="s">
        <v>4169</v>
      </c>
      <c r="D728" s="203" t="b">
        <v>0</v>
      </c>
      <c r="E728" s="202" t="s">
        <v>43</v>
      </c>
      <c r="F728" s="202" t="s">
        <v>4202</v>
      </c>
      <c r="G728" s="202" t="s">
        <v>4175</v>
      </c>
      <c r="H728" s="202" t="s">
        <v>784</v>
      </c>
      <c r="I728" s="202" t="s">
        <v>4203</v>
      </c>
      <c r="J728" s="202" t="s">
        <v>2515</v>
      </c>
      <c r="K728" s="202" t="s">
        <v>2868</v>
      </c>
      <c r="L728" s="202" t="s">
        <v>2477</v>
      </c>
      <c r="M728" s="202" t="s">
        <v>2871</v>
      </c>
      <c r="N728" s="202" t="s">
        <v>179</v>
      </c>
      <c r="O728" s="202" t="s">
        <v>3899</v>
      </c>
      <c r="Q728" s="202" t="s">
        <v>512</v>
      </c>
      <c r="R728" s="202" t="s">
        <v>179</v>
      </c>
      <c r="S728" s="203" t="b">
        <v>1</v>
      </c>
      <c r="V728" s="193">
        <v>44043</v>
      </c>
      <c r="W728" s="202" t="s">
        <v>179</v>
      </c>
      <c r="X728"/>
      <c r="Z728" s="202" t="s">
        <v>179</v>
      </c>
      <c r="AC728" s="202" t="s">
        <v>179</v>
      </c>
      <c r="AE728" s="202" t="s">
        <v>135</v>
      </c>
      <c r="AF728" s="202" t="s">
        <v>179</v>
      </c>
      <c r="AG728" s="202" t="s">
        <v>179</v>
      </c>
      <c r="AH728" s="201"/>
      <c r="AI728" s="202" t="s">
        <v>3449</v>
      </c>
      <c r="AJ728" s="115" t="str">
        <f t="shared" si="11"/>
        <v>FS</v>
      </c>
      <c r="AK728" s="115" t="b">
        <f>ISNUMBER(SEARCH("IRT",Table1[[#This Row],[Current_Status]]))</f>
        <v>0</v>
      </c>
      <c r="AL728" s="116">
        <f>YEAR(Table1[[#This Row],[Project_Initiated]])</f>
        <v>2020</v>
      </c>
      <c r="AM728" s="205">
        <v>44181</v>
      </c>
      <c r="AN728" s="53" t="str">
        <f>IF(AND(Table1[[#This Row],[Completed Date]]&gt;="07/01/2020"+0,Table1[[#This Row],[Completed Date]]&lt;="6/30/2021"+0),"FY 20-21",IF(AND(Table1[[#This Row],[Completed Date]]&gt;="07/01/2019"+0,Table1[[#This Row],[Completed Date]]&lt;="6/30/2020"+0),"FY 19-20",""))</f>
        <v/>
      </c>
      <c r="AO728" s="116" t="str">
        <f>IFERROR(FIND("R",Table1[[#This Row],[FS_Priority]]),"")</f>
        <v/>
      </c>
    </row>
    <row r="729" spans="1:41" x14ac:dyDescent="0.25">
      <c r="A729" s="202" t="s">
        <v>3903</v>
      </c>
      <c r="B729" s="202" t="s">
        <v>179</v>
      </c>
      <c r="C729" s="202" t="s">
        <v>3903</v>
      </c>
      <c r="D729" s="203" t="b">
        <v>0</v>
      </c>
      <c r="E729" s="202" t="s">
        <v>43</v>
      </c>
      <c r="F729" s="202" t="s">
        <v>4174</v>
      </c>
      <c r="G729" s="202" t="s">
        <v>4175</v>
      </c>
      <c r="H729" s="202" t="s">
        <v>784</v>
      </c>
      <c r="I729" s="202" t="s">
        <v>3904</v>
      </c>
      <c r="J729" s="202" t="s">
        <v>2515</v>
      </c>
      <c r="K729" s="202" t="s">
        <v>2868</v>
      </c>
      <c r="L729" s="202" t="s">
        <v>2477</v>
      </c>
      <c r="M729" s="202" t="s">
        <v>3905</v>
      </c>
      <c r="N729" s="202" t="s">
        <v>3906</v>
      </c>
      <c r="O729" s="202" t="s">
        <v>3899</v>
      </c>
      <c r="Q729" s="202" t="s">
        <v>512</v>
      </c>
      <c r="R729" s="202" t="s">
        <v>179</v>
      </c>
      <c r="S729" s="203" t="b">
        <v>1</v>
      </c>
      <c r="V729" s="193">
        <v>43874</v>
      </c>
      <c r="W729" s="202" t="s">
        <v>179</v>
      </c>
      <c r="X729"/>
      <c r="Z729" s="202" t="s">
        <v>179</v>
      </c>
      <c r="AC729" s="202" t="s">
        <v>4037</v>
      </c>
      <c r="AE729" s="202" t="s">
        <v>3899</v>
      </c>
      <c r="AF729" s="202" t="s">
        <v>179</v>
      </c>
      <c r="AG729" s="202" t="s">
        <v>179</v>
      </c>
      <c r="AH729" s="220"/>
      <c r="AI729" s="202" t="s">
        <v>3449</v>
      </c>
      <c r="AJ729" s="115" t="str">
        <f t="shared" si="11"/>
        <v>FS</v>
      </c>
      <c r="AK729" s="115" t="b">
        <f>ISNUMBER(SEARCH("IRT",Table1[[#This Row],[Current_Status]]))</f>
        <v>0</v>
      </c>
      <c r="AL729" s="116">
        <f>YEAR(Table1[[#This Row],[Project_Initiated]])</f>
        <v>2020</v>
      </c>
      <c r="AM729" s="205">
        <v>44181</v>
      </c>
      <c r="AN729" s="53" t="str">
        <f>IF(AND(Table1[[#This Row],[Completed Date]]&gt;="07/01/2020"+0,Table1[[#This Row],[Completed Date]]&lt;="6/30/2021"+0),"FY 20-21",IF(AND(Table1[[#This Row],[Completed Date]]&gt;="07/01/2019"+0,Table1[[#This Row],[Completed Date]]&lt;="6/30/2020"+0),"FY 19-20",""))</f>
        <v/>
      </c>
      <c r="AO729" s="116" t="str">
        <f>IFERROR(FIND("R",Table1[[#This Row],[FS_Priority]]),"")</f>
        <v/>
      </c>
    </row>
    <row r="730" spans="1:41" x14ac:dyDescent="0.25">
      <c r="A730" s="202" t="s">
        <v>4161</v>
      </c>
      <c r="B730" s="202" t="s">
        <v>179</v>
      </c>
      <c r="C730" s="202" t="s">
        <v>4161</v>
      </c>
      <c r="D730" s="203" t="b">
        <v>0</v>
      </c>
      <c r="E730" s="202" t="s">
        <v>43</v>
      </c>
      <c r="F730" s="202" t="s">
        <v>4181</v>
      </c>
      <c r="G730" s="202" t="s">
        <v>4182</v>
      </c>
      <c r="H730" s="202" t="s">
        <v>784</v>
      </c>
      <c r="I730" s="202" t="s">
        <v>4183</v>
      </c>
      <c r="J730" s="202" t="s">
        <v>2515</v>
      </c>
      <c r="K730" s="202" t="s">
        <v>2868</v>
      </c>
      <c r="L730" s="202" t="s">
        <v>2477</v>
      </c>
      <c r="M730" s="202" t="s">
        <v>2871</v>
      </c>
      <c r="N730" s="202" t="s">
        <v>179</v>
      </c>
      <c r="O730" s="202" t="s">
        <v>3899</v>
      </c>
      <c r="Q730" s="202" t="s">
        <v>512</v>
      </c>
      <c r="R730" s="202" t="s">
        <v>179</v>
      </c>
      <c r="S730" s="203" t="b">
        <v>1</v>
      </c>
      <c r="V730" s="193">
        <v>43993</v>
      </c>
      <c r="W730" s="202" t="s">
        <v>179</v>
      </c>
      <c r="X730"/>
      <c r="Z730" s="202" t="s">
        <v>179</v>
      </c>
      <c r="AC730" s="202" t="s">
        <v>179</v>
      </c>
      <c r="AE730" s="202" t="s">
        <v>135</v>
      </c>
      <c r="AF730" s="202" t="s">
        <v>179</v>
      </c>
      <c r="AG730" s="202" t="s">
        <v>179</v>
      </c>
      <c r="AH730" s="220"/>
      <c r="AI730" s="202" t="s">
        <v>3449</v>
      </c>
      <c r="AJ730" s="167" t="str">
        <f t="shared" si="11"/>
        <v>FS</v>
      </c>
      <c r="AK730" s="167" t="b">
        <f>ISNUMBER(SEARCH("IRT",Table1[[#This Row],[Current_Status]]))</f>
        <v>0</v>
      </c>
      <c r="AL730" s="168">
        <f>YEAR(Table1[[#This Row],[Project_Initiated]])</f>
        <v>2020</v>
      </c>
      <c r="AM730" s="205">
        <v>44181</v>
      </c>
      <c r="AN730" s="53" t="str">
        <f>IF(AND(Table1[[#This Row],[Completed Date]]&gt;="07/01/2020"+0,Table1[[#This Row],[Completed Date]]&lt;="6/30/2021"+0),"FY 20-21",IF(AND(Table1[[#This Row],[Completed Date]]&gt;="07/01/2019"+0,Table1[[#This Row],[Completed Date]]&lt;="6/30/2020"+0),"FY 19-20",""))</f>
        <v/>
      </c>
      <c r="AO730" s="116" t="str">
        <f>IFERROR(FIND("R",Table1[[#This Row],[FS_Priority]]),"")</f>
        <v/>
      </c>
    </row>
    <row r="731" spans="1:41" x14ac:dyDescent="0.25">
      <c r="A731" s="202" t="s">
        <v>4308</v>
      </c>
      <c r="B731" s="202" t="s">
        <v>179</v>
      </c>
      <c r="C731" s="202" t="s">
        <v>4323</v>
      </c>
      <c r="D731" s="203" t="b">
        <v>0</v>
      </c>
      <c r="E731" s="202" t="s">
        <v>86</v>
      </c>
      <c r="F731" s="202" t="s">
        <v>4324</v>
      </c>
      <c r="G731" s="202" t="s">
        <v>4325</v>
      </c>
      <c r="H731" s="202" t="s">
        <v>387</v>
      </c>
      <c r="I731" s="202" t="s">
        <v>4326</v>
      </c>
      <c r="J731" s="202" t="s">
        <v>2497</v>
      </c>
      <c r="K731" s="202" t="s">
        <v>4024</v>
      </c>
      <c r="L731" s="202" t="s">
        <v>257</v>
      </c>
      <c r="M731" s="202" t="s">
        <v>3039</v>
      </c>
      <c r="N731" s="202" t="s">
        <v>179</v>
      </c>
      <c r="O731" s="202" t="s">
        <v>135</v>
      </c>
      <c r="P731" s="201"/>
      <c r="Q731" s="202" t="s">
        <v>2477</v>
      </c>
      <c r="R731" s="202" t="s">
        <v>179</v>
      </c>
      <c r="S731" s="203" t="b">
        <v>1</v>
      </c>
      <c r="T731" s="201"/>
      <c r="V731" s="193">
        <v>44153</v>
      </c>
      <c r="W731" s="202" t="s">
        <v>179</v>
      </c>
      <c r="X731"/>
      <c r="Z731" s="202" t="s">
        <v>179</v>
      </c>
      <c r="AC731" s="202" t="s">
        <v>179</v>
      </c>
      <c r="AE731" s="202" t="s">
        <v>135</v>
      </c>
      <c r="AF731" s="202" t="s">
        <v>179</v>
      </c>
      <c r="AG731" s="202" t="s">
        <v>179</v>
      </c>
      <c r="AH731"/>
      <c r="AI731" s="202" t="s">
        <v>3449</v>
      </c>
      <c r="AJ731" s="115" t="str">
        <f t="shared" si="11"/>
        <v>FS</v>
      </c>
      <c r="AK731" s="115" t="b">
        <f>ISNUMBER(SEARCH("IRT",Table1[[#This Row],[Current_Status]]))</f>
        <v>0</v>
      </c>
      <c r="AL731" s="116">
        <f>YEAR(Table1[[#This Row],[Project_Initiated]])</f>
        <v>2020</v>
      </c>
      <c r="AM731" s="205">
        <v>44181</v>
      </c>
      <c r="AN731" s="53" t="str">
        <f>IF(AND(Table1[[#This Row],[Completed Date]]&gt;="07/01/2020"+0,Table1[[#This Row],[Completed Date]]&lt;="6/30/2021"+0),"FY 20-21",IF(AND(Table1[[#This Row],[Completed Date]]&gt;="07/01/2019"+0,Table1[[#This Row],[Completed Date]]&lt;="6/30/2020"+0),"FY 19-20",""))</f>
        <v/>
      </c>
      <c r="AO731" s="116" t="str">
        <f>IFERROR(FIND("R",Table1[[#This Row],[FS_Priority]]),"")</f>
        <v/>
      </c>
    </row>
    <row r="732" spans="1:41" x14ac:dyDescent="0.25">
      <c r="A732" s="202" t="s">
        <v>4309</v>
      </c>
      <c r="B732" s="202" t="s">
        <v>179</v>
      </c>
      <c r="C732" s="202" t="s">
        <v>4327</v>
      </c>
      <c r="D732" s="203" t="b">
        <v>0</v>
      </c>
      <c r="E732" s="202" t="s">
        <v>86</v>
      </c>
      <c r="F732" s="202" t="s">
        <v>4328</v>
      </c>
      <c r="G732" s="202" t="s">
        <v>4329</v>
      </c>
      <c r="H732" s="202" t="s">
        <v>387</v>
      </c>
      <c r="I732" s="202" t="s">
        <v>4330</v>
      </c>
      <c r="J732" s="202" t="s">
        <v>2497</v>
      </c>
      <c r="K732" s="202" t="s">
        <v>4024</v>
      </c>
      <c r="L732" s="202" t="s">
        <v>257</v>
      </c>
      <c r="M732" s="202" t="s">
        <v>3039</v>
      </c>
      <c r="N732" s="202" t="s">
        <v>179</v>
      </c>
      <c r="O732" s="202" t="s">
        <v>135</v>
      </c>
      <c r="Q732" s="202" t="s">
        <v>2477</v>
      </c>
      <c r="R732" s="202" t="s">
        <v>179</v>
      </c>
      <c r="S732" s="203" t="b">
        <v>1</v>
      </c>
      <c r="V732" s="193">
        <v>44153</v>
      </c>
      <c r="W732" s="202" t="s">
        <v>179</v>
      </c>
      <c r="X732"/>
      <c r="Z732" s="202" t="s">
        <v>179</v>
      </c>
      <c r="AC732" s="202" t="s">
        <v>179</v>
      </c>
      <c r="AE732" s="202" t="s">
        <v>135</v>
      </c>
      <c r="AF732" s="202" t="s">
        <v>179</v>
      </c>
      <c r="AG732" s="202" t="s">
        <v>179</v>
      </c>
      <c r="AH732" s="201"/>
      <c r="AI732" s="202" t="s">
        <v>3449</v>
      </c>
      <c r="AJ732" s="115" t="str">
        <f t="shared" si="11"/>
        <v>FS</v>
      </c>
      <c r="AK732" s="115" t="b">
        <f>ISNUMBER(SEARCH("IRT",Table1[[#This Row],[Current_Status]]))</f>
        <v>0</v>
      </c>
      <c r="AL732" s="116">
        <f>YEAR(Table1[[#This Row],[Project_Initiated]])</f>
        <v>2020</v>
      </c>
      <c r="AM732" s="205">
        <v>44181</v>
      </c>
      <c r="AN732" s="53" t="str">
        <f>IF(AND(Table1[[#This Row],[Completed Date]]&gt;="07/01/2020"+0,Table1[[#This Row],[Completed Date]]&lt;="6/30/2021"+0),"FY 20-21",IF(AND(Table1[[#This Row],[Completed Date]]&gt;="07/01/2019"+0,Table1[[#This Row],[Completed Date]]&lt;="6/30/2020"+0),"FY 19-20",""))</f>
        <v/>
      </c>
      <c r="AO732" s="116" t="str">
        <f>IFERROR(FIND("R",Table1[[#This Row],[FS_Priority]]),"")</f>
        <v/>
      </c>
    </row>
    <row r="733" spans="1:41" x14ac:dyDescent="0.25">
      <c r="A733" s="202" t="s">
        <v>4310</v>
      </c>
      <c r="B733" s="202" t="s">
        <v>179</v>
      </c>
      <c r="C733" s="202" t="s">
        <v>4331</v>
      </c>
      <c r="D733" s="203" t="b">
        <v>0</v>
      </c>
      <c r="E733" s="202" t="s">
        <v>86</v>
      </c>
      <c r="F733" s="202" t="s">
        <v>4332</v>
      </c>
      <c r="G733" s="202" t="s">
        <v>4333</v>
      </c>
      <c r="H733" s="202" t="s">
        <v>399</v>
      </c>
      <c r="I733" s="202" t="s">
        <v>4334</v>
      </c>
      <c r="J733" s="202" t="s">
        <v>2497</v>
      </c>
      <c r="K733" s="202" t="s">
        <v>4024</v>
      </c>
      <c r="L733" s="202" t="s">
        <v>257</v>
      </c>
      <c r="M733" s="202" t="s">
        <v>2901</v>
      </c>
      <c r="N733" s="202" t="s">
        <v>3041</v>
      </c>
      <c r="O733" s="202" t="s">
        <v>135</v>
      </c>
      <c r="Q733" s="202" t="s">
        <v>2477</v>
      </c>
      <c r="R733" s="202" t="s">
        <v>179</v>
      </c>
      <c r="S733" s="203" t="b">
        <v>1</v>
      </c>
      <c r="V733" s="193">
        <v>43903</v>
      </c>
      <c r="W733" s="202" t="s">
        <v>179</v>
      </c>
      <c r="X733"/>
      <c r="Z733" s="202" t="s">
        <v>179</v>
      </c>
      <c r="AC733" s="202" t="s">
        <v>179</v>
      </c>
      <c r="AE733" s="202" t="s">
        <v>135</v>
      </c>
      <c r="AF733" s="202" t="s">
        <v>179</v>
      </c>
      <c r="AG733" s="202" t="s">
        <v>179</v>
      </c>
      <c r="AH733" s="201"/>
      <c r="AI733" s="202" t="s">
        <v>3449</v>
      </c>
      <c r="AJ733" s="115" t="str">
        <f t="shared" si="11"/>
        <v>FS</v>
      </c>
      <c r="AK733" s="115" t="b">
        <f>ISNUMBER(SEARCH("IRT",Table1[[#This Row],[Current_Status]]))</f>
        <v>0</v>
      </c>
      <c r="AL733" s="116">
        <f>YEAR(Table1[[#This Row],[Project_Initiated]])</f>
        <v>2020</v>
      </c>
      <c r="AM733" s="205">
        <v>44181</v>
      </c>
      <c r="AN733" s="53" t="str">
        <f>IF(AND(Table1[[#This Row],[Completed Date]]&gt;="07/01/2020"+0,Table1[[#This Row],[Completed Date]]&lt;="6/30/2021"+0),"FY 20-21",IF(AND(Table1[[#This Row],[Completed Date]]&gt;="07/01/2019"+0,Table1[[#This Row],[Completed Date]]&lt;="6/30/2020"+0),"FY 19-20",""))</f>
        <v/>
      </c>
      <c r="AO733" s="116" t="str">
        <f>IFERROR(FIND("R",Table1[[#This Row],[FS_Priority]]),"")</f>
        <v/>
      </c>
    </row>
    <row r="734" spans="1:41" x14ac:dyDescent="0.25">
      <c r="A734" s="202" t="s">
        <v>4311</v>
      </c>
      <c r="B734" s="202" t="s">
        <v>179</v>
      </c>
      <c r="C734" s="202" t="s">
        <v>4335</v>
      </c>
      <c r="D734" s="203" t="b">
        <v>0</v>
      </c>
      <c r="E734" s="202" t="s">
        <v>86</v>
      </c>
      <c r="F734" s="202" t="s">
        <v>4336</v>
      </c>
      <c r="G734" s="202" t="s">
        <v>4337</v>
      </c>
      <c r="H734" s="202" t="s">
        <v>387</v>
      </c>
      <c r="I734" s="202" t="s">
        <v>4338</v>
      </c>
      <c r="J734" s="202" t="s">
        <v>2497</v>
      </c>
      <c r="K734" s="202" t="s">
        <v>4024</v>
      </c>
      <c r="L734" s="202" t="s">
        <v>257</v>
      </c>
      <c r="M734" s="202" t="s">
        <v>3039</v>
      </c>
      <c r="N734" s="202" t="s">
        <v>179</v>
      </c>
      <c r="O734" s="202" t="s">
        <v>135</v>
      </c>
      <c r="Q734" s="202" t="s">
        <v>2477</v>
      </c>
      <c r="R734" s="202" t="s">
        <v>179</v>
      </c>
      <c r="S734" s="203" t="b">
        <v>1</v>
      </c>
      <c r="V734" s="193">
        <v>44153</v>
      </c>
      <c r="W734" s="202" t="s">
        <v>179</v>
      </c>
      <c r="X734"/>
      <c r="Z734" s="202" t="s">
        <v>179</v>
      </c>
      <c r="AC734" s="202" t="s">
        <v>179</v>
      </c>
      <c r="AE734" s="202" t="s">
        <v>135</v>
      </c>
      <c r="AF734" s="202" t="s">
        <v>179</v>
      </c>
      <c r="AG734" s="202" t="s">
        <v>179</v>
      </c>
      <c r="AH734" s="201"/>
      <c r="AI734" s="202" t="s">
        <v>3449</v>
      </c>
      <c r="AJ734" s="115" t="str">
        <f t="shared" si="11"/>
        <v>FS</v>
      </c>
      <c r="AK734" s="115" t="b">
        <f>ISNUMBER(SEARCH("IRT",Table1[[#This Row],[Current_Status]]))</f>
        <v>0</v>
      </c>
      <c r="AL734" s="116">
        <f>YEAR(Table1[[#This Row],[Project_Initiated]])</f>
        <v>2020</v>
      </c>
      <c r="AM734" s="205">
        <v>44181</v>
      </c>
      <c r="AN734" s="53" t="str">
        <f>IF(AND(Table1[[#This Row],[Completed Date]]&gt;="07/01/2020"+0,Table1[[#This Row],[Completed Date]]&lt;="6/30/2021"+0),"FY 20-21",IF(AND(Table1[[#This Row],[Completed Date]]&gt;="07/01/2019"+0,Table1[[#This Row],[Completed Date]]&lt;="6/30/2020"+0),"FY 19-20",""))</f>
        <v/>
      </c>
      <c r="AO734" s="116" t="str">
        <f>IFERROR(FIND("R",Table1[[#This Row],[FS_Priority]]),"")</f>
        <v/>
      </c>
    </row>
    <row r="735" spans="1:41" x14ac:dyDescent="0.25">
      <c r="A735" s="202" t="s">
        <v>4160</v>
      </c>
      <c r="B735" s="202" t="s">
        <v>179</v>
      </c>
      <c r="C735" s="202" t="s">
        <v>4160</v>
      </c>
      <c r="D735" s="203" t="b">
        <v>0</v>
      </c>
      <c r="E735" s="202" t="s">
        <v>86</v>
      </c>
      <c r="F735" s="202" t="s">
        <v>4178</v>
      </c>
      <c r="G735" s="202" t="s">
        <v>4179</v>
      </c>
      <c r="H735" s="202" t="s">
        <v>281</v>
      </c>
      <c r="I735" s="202" t="s">
        <v>4180</v>
      </c>
      <c r="J735" s="202" t="s">
        <v>2515</v>
      </c>
      <c r="K735" s="202" t="s">
        <v>4024</v>
      </c>
      <c r="L735" s="202" t="s">
        <v>257</v>
      </c>
      <c r="M735" s="202" t="s">
        <v>2901</v>
      </c>
      <c r="N735" s="202" t="s">
        <v>179</v>
      </c>
      <c r="O735" s="202" t="s">
        <v>3899</v>
      </c>
      <c r="Q735" s="202" t="s">
        <v>512</v>
      </c>
      <c r="R735" s="202" t="s">
        <v>179</v>
      </c>
      <c r="S735" s="203" t="b">
        <v>1</v>
      </c>
      <c r="V735" s="193">
        <v>43986</v>
      </c>
      <c r="W735" s="202" t="s">
        <v>179</v>
      </c>
      <c r="X735"/>
      <c r="Z735" s="202" t="s">
        <v>179</v>
      </c>
      <c r="AC735" s="202" t="s">
        <v>179</v>
      </c>
      <c r="AE735" s="202" t="s">
        <v>135</v>
      </c>
      <c r="AF735" s="202" t="s">
        <v>179</v>
      </c>
      <c r="AG735" s="202" t="s">
        <v>179</v>
      </c>
      <c r="AH735" s="201"/>
      <c r="AI735" s="202" t="s">
        <v>3449</v>
      </c>
      <c r="AJ735" s="115" t="str">
        <f t="shared" si="11"/>
        <v>FS</v>
      </c>
      <c r="AK735" s="115" t="b">
        <f>ISNUMBER(SEARCH("IRT",Table1[[#This Row],[Current_Status]]))</f>
        <v>0</v>
      </c>
      <c r="AL735" s="116">
        <f>YEAR(Table1[[#This Row],[Project_Initiated]])</f>
        <v>2020</v>
      </c>
      <c r="AM735" s="205">
        <v>44181</v>
      </c>
      <c r="AN735" s="53" t="str">
        <f>IF(AND(Table1[[#This Row],[Completed Date]]&gt;="07/01/2020"+0,Table1[[#This Row],[Completed Date]]&lt;="6/30/2021"+0),"FY 20-21",IF(AND(Table1[[#This Row],[Completed Date]]&gt;="07/01/2019"+0,Table1[[#This Row],[Completed Date]]&lt;="6/30/2020"+0),"FY 19-20",""))</f>
        <v/>
      </c>
      <c r="AO735" s="116" t="str">
        <f>IFERROR(FIND("R",Table1[[#This Row],[FS_Priority]]),"")</f>
        <v/>
      </c>
    </row>
    <row r="736" spans="1:41" x14ac:dyDescent="0.25">
      <c r="A736" s="202" t="s">
        <v>4162</v>
      </c>
      <c r="B736" s="202" t="s">
        <v>179</v>
      </c>
      <c r="C736" s="202" t="s">
        <v>4162</v>
      </c>
      <c r="D736" s="203" t="b">
        <v>0</v>
      </c>
      <c r="E736" s="202" t="s">
        <v>86</v>
      </c>
      <c r="F736" s="202" t="s">
        <v>4184</v>
      </c>
      <c r="G736" s="202" t="s">
        <v>4185</v>
      </c>
      <c r="H736" s="202" t="s">
        <v>147</v>
      </c>
      <c r="I736" s="202" t="s">
        <v>4186</v>
      </c>
      <c r="J736" s="202" t="s">
        <v>2515</v>
      </c>
      <c r="K736" s="202" t="s">
        <v>4024</v>
      </c>
      <c r="L736" s="202" t="s">
        <v>257</v>
      </c>
      <c r="M736" s="202" t="s">
        <v>2901</v>
      </c>
      <c r="N736" s="202" t="s">
        <v>179</v>
      </c>
      <c r="O736" s="202" t="s">
        <v>3899</v>
      </c>
      <c r="Q736" s="202" t="s">
        <v>512</v>
      </c>
      <c r="R736" s="202" t="s">
        <v>179</v>
      </c>
      <c r="S736" s="203" t="b">
        <v>1</v>
      </c>
      <c r="V736" s="193">
        <v>44000</v>
      </c>
      <c r="W736" s="202" t="s">
        <v>179</v>
      </c>
      <c r="X736"/>
      <c r="Z736" s="202" t="s">
        <v>179</v>
      </c>
      <c r="AC736" s="202" t="s">
        <v>179</v>
      </c>
      <c r="AE736" s="202" t="s">
        <v>135</v>
      </c>
      <c r="AF736" s="202" t="s">
        <v>179</v>
      </c>
      <c r="AG736" s="202" t="s">
        <v>179</v>
      </c>
      <c r="AH736" s="201"/>
      <c r="AI736" s="202" t="s">
        <v>3449</v>
      </c>
      <c r="AJ736" s="115" t="str">
        <f t="shared" si="11"/>
        <v>FS</v>
      </c>
      <c r="AK736" s="115" t="b">
        <f>ISNUMBER(SEARCH("IRT",Table1[[#This Row],[Current_Status]]))</f>
        <v>0</v>
      </c>
      <c r="AL736" s="116">
        <f>YEAR(Table1[[#This Row],[Project_Initiated]])</f>
        <v>2020</v>
      </c>
      <c r="AM736" s="205">
        <v>44181</v>
      </c>
      <c r="AN736" s="53" t="str">
        <f>IF(AND(Table1[[#This Row],[Completed Date]]&gt;="07/01/2020"+0,Table1[[#This Row],[Completed Date]]&lt;="6/30/2021"+0),"FY 20-21",IF(AND(Table1[[#This Row],[Completed Date]]&gt;="07/01/2019"+0,Table1[[#This Row],[Completed Date]]&lt;="6/30/2020"+0),"FY 19-20",""))</f>
        <v/>
      </c>
      <c r="AO736" s="116" t="str">
        <f>IFERROR(FIND("R",Table1[[#This Row],[FS_Priority]]),"")</f>
        <v/>
      </c>
    </row>
    <row r="737" spans="1:41" x14ac:dyDescent="0.25">
      <c r="A737" s="202" t="s">
        <v>4168</v>
      </c>
      <c r="B737" s="202" t="s">
        <v>179</v>
      </c>
      <c r="C737" s="202" t="s">
        <v>4168</v>
      </c>
      <c r="D737" s="203" t="b">
        <v>0</v>
      </c>
      <c r="E737" s="202" t="s">
        <v>86</v>
      </c>
      <c r="F737" s="202" t="s">
        <v>4201</v>
      </c>
      <c r="G737" s="202" t="s">
        <v>4175</v>
      </c>
      <c r="H737" s="202" t="s">
        <v>400</v>
      </c>
      <c r="I737" s="202" t="s">
        <v>2911</v>
      </c>
      <c r="J737" s="202" t="s">
        <v>2515</v>
      </c>
      <c r="K737" s="202" t="s">
        <v>4024</v>
      </c>
      <c r="L737" s="202" t="s">
        <v>257</v>
      </c>
      <c r="M737" s="202" t="s">
        <v>2901</v>
      </c>
      <c r="N737" s="202" t="s">
        <v>2907</v>
      </c>
      <c r="O737" s="202" t="s">
        <v>3899</v>
      </c>
      <c r="Q737" s="202" t="s">
        <v>512</v>
      </c>
      <c r="R737" s="202" t="s">
        <v>179</v>
      </c>
      <c r="S737" s="203" t="b">
        <v>1</v>
      </c>
      <c r="V737" s="193">
        <v>44006</v>
      </c>
      <c r="W737" s="202" t="s">
        <v>179</v>
      </c>
      <c r="X737"/>
      <c r="Z737" s="202" t="s">
        <v>179</v>
      </c>
      <c r="AC737" s="202" t="s">
        <v>179</v>
      </c>
      <c r="AE737" s="202" t="s">
        <v>135</v>
      </c>
      <c r="AF737" s="202" t="s">
        <v>179</v>
      </c>
      <c r="AG737" s="202" t="s">
        <v>179</v>
      </c>
      <c r="AH737" s="201"/>
      <c r="AI737" s="202" t="s">
        <v>3449</v>
      </c>
      <c r="AJ737" s="115" t="str">
        <f t="shared" si="11"/>
        <v>FS</v>
      </c>
      <c r="AK737" s="115" t="b">
        <f>ISNUMBER(SEARCH("IRT",Table1[[#This Row],[Current_Status]]))</f>
        <v>0</v>
      </c>
      <c r="AL737" s="116">
        <f>YEAR(Table1[[#This Row],[Project_Initiated]])</f>
        <v>2020</v>
      </c>
      <c r="AM737" s="205">
        <v>44181</v>
      </c>
      <c r="AN737" s="53" t="str">
        <f>IF(AND(Table1[[#This Row],[Completed Date]]&gt;="07/01/2020"+0,Table1[[#This Row],[Completed Date]]&lt;="6/30/2021"+0),"FY 20-21",IF(AND(Table1[[#This Row],[Completed Date]]&gt;="07/01/2019"+0,Table1[[#This Row],[Completed Date]]&lt;="6/30/2020"+0),"FY 19-20",""))</f>
        <v/>
      </c>
      <c r="AO737" s="116" t="str">
        <f>IFERROR(FIND("R",Table1[[#This Row],[FS_Priority]]),"")</f>
        <v/>
      </c>
    </row>
    <row r="738" spans="1:41" x14ac:dyDescent="0.25">
      <c r="A738" s="202" t="s">
        <v>4163</v>
      </c>
      <c r="B738" s="202" t="s">
        <v>179</v>
      </c>
      <c r="C738" s="202" t="s">
        <v>4163</v>
      </c>
      <c r="D738" s="203" t="b">
        <v>0</v>
      </c>
      <c r="E738" s="202" t="s">
        <v>86</v>
      </c>
      <c r="F738" s="202" t="s">
        <v>4187</v>
      </c>
      <c r="G738" s="202" t="s">
        <v>4188</v>
      </c>
      <c r="H738" s="202" t="s">
        <v>400</v>
      </c>
      <c r="I738" s="202" t="s">
        <v>4189</v>
      </c>
      <c r="J738" s="202" t="s">
        <v>2515</v>
      </c>
      <c r="K738" s="202" t="s">
        <v>4024</v>
      </c>
      <c r="L738" s="202" t="s">
        <v>257</v>
      </c>
      <c r="M738" s="202" t="s">
        <v>2901</v>
      </c>
      <c r="N738" s="202" t="s">
        <v>2907</v>
      </c>
      <c r="O738" s="202" t="s">
        <v>3899</v>
      </c>
      <c r="Q738" s="202" t="s">
        <v>512</v>
      </c>
      <c r="R738" s="202" t="s">
        <v>179</v>
      </c>
      <c r="S738" s="203" t="b">
        <v>1</v>
      </c>
      <c r="V738" s="193">
        <v>44000</v>
      </c>
      <c r="W738" s="202" t="s">
        <v>179</v>
      </c>
      <c r="X738"/>
      <c r="Z738" s="202" t="s">
        <v>179</v>
      </c>
      <c r="AC738" s="202" t="s">
        <v>179</v>
      </c>
      <c r="AE738" s="202" t="s">
        <v>135</v>
      </c>
      <c r="AF738" s="202" t="s">
        <v>179</v>
      </c>
      <c r="AG738" s="202" t="s">
        <v>179</v>
      </c>
      <c r="AH738" s="201"/>
      <c r="AI738" s="202" t="s">
        <v>3449</v>
      </c>
      <c r="AJ738" s="115" t="str">
        <f t="shared" si="11"/>
        <v>FS</v>
      </c>
      <c r="AK738" s="115" t="b">
        <f>ISNUMBER(SEARCH("IRT",Table1[[#This Row],[Current_Status]]))</f>
        <v>0</v>
      </c>
      <c r="AL738" s="116">
        <f>YEAR(Table1[[#This Row],[Project_Initiated]])</f>
        <v>2020</v>
      </c>
      <c r="AM738" s="205">
        <v>44181</v>
      </c>
      <c r="AN738" s="53" t="str">
        <f>IF(AND(Table1[[#This Row],[Completed Date]]&gt;="07/01/2020"+0,Table1[[#This Row],[Completed Date]]&lt;="6/30/2021"+0),"FY 20-21",IF(AND(Table1[[#This Row],[Completed Date]]&gt;="07/01/2019"+0,Table1[[#This Row],[Completed Date]]&lt;="6/30/2020"+0),"FY 19-20",""))</f>
        <v/>
      </c>
      <c r="AO738" s="116" t="str">
        <f>IFERROR(FIND("R",Table1[[#This Row],[FS_Priority]]),"")</f>
        <v/>
      </c>
    </row>
    <row r="739" spans="1:41" x14ac:dyDescent="0.25">
      <c r="A739" s="202" t="s">
        <v>4164</v>
      </c>
      <c r="B739" s="202" t="s">
        <v>179</v>
      </c>
      <c r="C739" s="202" t="s">
        <v>4164</v>
      </c>
      <c r="D739" s="203" t="b">
        <v>0</v>
      </c>
      <c r="E739" s="202" t="s">
        <v>86</v>
      </c>
      <c r="F739" s="202" t="s">
        <v>4190</v>
      </c>
      <c r="G739" s="202" t="s">
        <v>4191</v>
      </c>
      <c r="H739" s="202" t="s">
        <v>400</v>
      </c>
      <c r="I739" s="202" t="s">
        <v>4192</v>
      </c>
      <c r="J739" s="202" t="s">
        <v>2515</v>
      </c>
      <c r="K739" s="202" t="s">
        <v>4024</v>
      </c>
      <c r="L739" s="202" t="s">
        <v>257</v>
      </c>
      <c r="M739" s="202" t="s">
        <v>2901</v>
      </c>
      <c r="N739" s="202" t="s">
        <v>2907</v>
      </c>
      <c r="O739" s="202" t="s">
        <v>3899</v>
      </c>
      <c r="P739" s="220"/>
      <c r="Q739" s="202" t="s">
        <v>512</v>
      </c>
      <c r="R739" s="202" t="s">
        <v>179</v>
      </c>
      <c r="S739" s="203" t="b">
        <v>1</v>
      </c>
      <c r="T739" s="220"/>
      <c r="V739" s="193">
        <v>44000</v>
      </c>
      <c r="W739" s="202" t="s">
        <v>179</v>
      </c>
      <c r="X739" s="220"/>
      <c r="Y739" s="220"/>
      <c r="Z739" s="202" t="s">
        <v>179</v>
      </c>
      <c r="AC739" s="202" t="s">
        <v>179</v>
      </c>
      <c r="AE739" s="202" t="s">
        <v>135</v>
      </c>
      <c r="AF739" s="202" t="s">
        <v>179</v>
      </c>
      <c r="AG739" s="202" t="s">
        <v>179</v>
      </c>
      <c r="AH739" s="201"/>
      <c r="AI739" s="202" t="s">
        <v>3449</v>
      </c>
      <c r="AJ739" s="115" t="str">
        <f t="shared" si="11"/>
        <v>FS</v>
      </c>
      <c r="AK739" s="115" t="b">
        <f>ISNUMBER(SEARCH("IRT",Table1[[#This Row],[Current_Status]]))</f>
        <v>0</v>
      </c>
      <c r="AL739" s="116">
        <f>YEAR(Table1[[#This Row],[Project_Initiated]])</f>
        <v>2020</v>
      </c>
      <c r="AM739" s="205">
        <v>44181</v>
      </c>
      <c r="AN739" s="53" t="str">
        <f>IF(AND(Table1[[#This Row],[Completed Date]]&gt;="07/01/2020"+0,Table1[[#This Row],[Completed Date]]&lt;="6/30/2021"+0),"FY 20-21",IF(AND(Table1[[#This Row],[Completed Date]]&gt;="07/01/2019"+0,Table1[[#This Row],[Completed Date]]&lt;="6/30/2020"+0),"FY 19-20",""))</f>
        <v/>
      </c>
      <c r="AO739" s="116" t="str">
        <f>IFERROR(FIND("R",Table1[[#This Row],[FS_Priority]]),"")</f>
        <v/>
      </c>
    </row>
    <row r="740" spans="1:41" x14ac:dyDescent="0.25">
      <c r="A740" s="202" t="s">
        <v>4167</v>
      </c>
      <c r="B740" s="202" t="s">
        <v>179</v>
      </c>
      <c r="C740" s="202" t="s">
        <v>4167</v>
      </c>
      <c r="D740" s="203" t="b">
        <v>0</v>
      </c>
      <c r="E740" s="202" t="s">
        <v>86</v>
      </c>
      <c r="F740" s="202" t="s">
        <v>4198</v>
      </c>
      <c r="G740" s="202" t="s">
        <v>4199</v>
      </c>
      <c r="H740" s="202" t="s">
        <v>147</v>
      </c>
      <c r="I740" s="202" t="s">
        <v>4200</v>
      </c>
      <c r="J740" s="202" t="s">
        <v>2515</v>
      </c>
      <c r="K740" s="202" t="s">
        <v>4024</v>
      </c>
      <c r="L740" s="202" t="s">
        <v>257</v>
      </c>
      <c r="M740" s="202" t="s">
        <v>2901</v>
      </c>
      <c r="N740" s="202" t="s">
        <v>2903</v>
      </c>
      <c r="O740" s="202" t="s">
        <v>3899</v>
      </c>
      <c r="P740" s="220"/>
      <c r="Q740" s="202" t="s">
        <v>512</v>
      </c>
      <c r="R740" s="202" t="s">
        <v>179</v>
      </c>
      <c r="S740" s="203" t="b">
        <v>1</v>
      </c>
      <c r="T740" s="220"/>
      <c r="V740" s="193">
        <v>44005</v>
      </c>
      <c r="W740" s="202" t="s">
        <v>179</v>
      </c>
      <c r="X740"/>
      <c r="Z740" s="202" t="s">
        <v>179</v>
      </c>
      <c r="AC740" s="202" t="s">
        <v>179</v>
      </c>
      <c r="AE740" s="202" t="s">
        <v>135</v>
      </c>
      <c r="AF740" s="202" t="s">
        <v>179</v>
      </c>
      <c r="AG740" s="202" t="s">
        <v>179</v>
      </c>
      <c r="AH740" s="201"/>
      <c r="AI740" s="202" t="s">
        <v>3449</v>
      </c>
      <c r="AJ740" s="115" t="str">
        <f t="shared" si="11"/>
        <v>FS</v>
      </c>
      <c r="AK740" s="115" t="b">
        <f>ISNUMBER(SEARCH("IRT",Table1[[#This Row],[Current_Status]]))</f>
        <v>0</v>
      </c>
      <c r="AL740" s="116">
        <f>YEAR(Table1[[#This Row],[Project_Initiated]])</f>
        <v>2020</v>
      </c>
      <c r="AM740" s="205">
        <v>44181</v>
      </c>
      <c r="AN740" s="53" t="str">
        <f>IF(AND(Table1[[#This Row],[Completed Date]]&gt;="07/01/2020"+0,Table1[[#This Row],[Completed Date]]&lt;="6/30/2021"+0),"FY 20-21",IF(AND(Table1[[#This Row],[Completed Date]]&gt;="07/01/2019"+0,Table1[[#This Row],[Completed Date]]&lt;="6/30/2020"+0),"FY 19-20",""))</f>
        <v/>
      </c>
      <c r="AO740" s="116" t="str">
        <f>IFERROR(FIND("R",Table1[[#This Row],[FS_Priority]]),"")</f>
        <v/>
      </c>
    </row>
    <row r="741" spans="1:41" x14ac:dyDescent="0.25">
      <c r="A741" s="202" t="s">
        <v>3674</v>
      </c>
      <c r="B741" s="202" t="s">
        <v>179</v>
      </c>
      <c r="C741" s="202" t="s">
        <v>3674</v>
      </c>
      <c r="D741" s="203" t="b">
        <v>0</v>
      </c>
      <c r="E741" s="202" t="s">
        <v>92</v>
      </c>
      <c r="F741" s="202" t="s">
        <v>3675</v>
      </c>
      <c r="G741" s="202" t="s">
        <v>4171</v>
      </c>
      <c r="H741" s="202" t="s">
        <v>377</v>
      </c>
      <c r="I741" s="202" t="s">
        <v>3676</v>
      </c>
      <c r="J741" s="202" t="s">
        <v>2515</v>
      </c>
      <c r="K741" s="202" t="s">
        <v>2925</v>
      </c>
      <c r="L741" s="202" t="s">
        <v>2477</v>
      </c>
      <c r="M741" s="202" t="s">
        <v>2926</v>
      </c>
      <c r="N741" s="202" t="s">
        <v>3252</v>
      </c>
      <c r="O741" s="202" t="s">
        <v>3899</v>
      </c>
      <c r="Q741" s="202" t="s">
        <v>184</v>
      </c>
      <c r="R741" s="202" t="s">
        <v>179</v>
      </c>
      <c r="S741" s="203" t="b">
        <v>1</v>
      </c>
      <c r="V741" s="193">
        <v>43749</v>
      </c>
      <c r="W741" s="202" t="s">
        <v>179</v>
      </c>
      <c r="X741"/>
      <c r="Z741" s="202" t="s">
        <v>179</v>
      </c>
      <c r="AC741" s="202" t="s">
        <v>4044</v>
      </c>
      <c r="AD741" s="204">
        <v>43861</v>
      </c>
      <c r="AE741" s="202" t="s">
        <v>135</v>
      </c>
      <c r="AF741" s="202" t="s">
        <v>3853</v>
      </c>
      <c r="AG741" s="202" t="s">
        <v>2508</v>
      </c>
      <c r="AH741" s="220"/>
      <c r="AI741" s="202" t="s">
        <v>3449</v>
      </c>
      <c r="AJ741" s="115" t="str">
        <f t="shared" si="11"/>
        <v>FS</v>
      </c>
      <c r="AK741" s="115" t="b">
        <f>ISNUMBER(SEARCH("IRT",Table1[[#This Row],[Current_Status]]))</f>
        <v>0</v>
      </c>
      <c r="AL741" s="116">
        <f>YEAR(Table1[[#This Row],[Project_Initiated]])</f>
        <v>2019</v>
      </c>
      <c r="AM741" s="205">
        <v>44181</v>
      </c>
      <c r="AN741" s="53" t="str">
        <f>IF(AND(Table1[[#This Row],[Completed Date]]&gt;="07/01/2020"+0,Table1[[#This Row],[Completed Date]]&lt;="6/30/2021"+0),"FY 20-21",IF(AND(Table1[[#This Row],[Completed Date]]&gt;="07/01/2019"+0,Table1[[#This Row],[Completed Date]]&lt;="6/30/2020"+0),"FY 19-20",""))</f>
        <v/>
      </c>
      <c r="AO741" s="116" t="str">
        <f>IFERROR(FIND("R",Table1[[#This Row],[FS_Priority]]),"")</f>
        <v/>
      </c>
    </row>
    <row r="742" spans="1:41" x14ac:dyDescent="0.25">
      <c r="A742" s="202" t="s">
        <v>3708</v>
      </c>
      <c r="B742" s="202" t="s">
        <v>179</v>
      </c>
      <c r="C742" s="202" t="s">
        <v>3708</v>
      </c>
      <c r="D742" s="203" t="b">
        <v>0</v>
      </c>
      <c r="E742" s="202" t="s">
        <v>92</v>
      </c>
      <c r="F742" s="202" t="s">
        <v>4172</v>
      </c>
      <c r="G742" s="202" t="s">
        <v>4175</v>
      </c>
      <c r="H742" s="202" t="s">
        <v>2873</v>
      </c>
      <c r="I742" s="202" t="s">
        <v>2921</v>
      </c>
      <c r="J742" s="202" t="s">
        <v>2515</v>
      </c>
      <c r="K742" s="202" t="s">
        <v>2925</v>
      </c>
      <c r="L742" s="202" t="s">
        <v>2477</v>
      </c>
      <c r="M742" s="202" t="s">
        <v>2935</v>
      </c>
      <c r="N742" s="202" t="s">
        <v>179</v>
      </c>
      <c r="O742" s="202" t="s">
        <v>3899</v>
      </c>
      <c r="P742" s="220"/>
      <c r="Q742" s="202" t="s">
        <v>512</v>
      </c>
      <c r="R742" s="202" t="s">
        <v>179</v>
      </c>
      <c r="S742" s="203" t="b">
        <v>1</v>
      </c>
      <c r="T742" s="220"/>
      <c r="V742" s="193">
        <v>43794</v>
      </c>
      <c r="W742" s="202" t="s">
        <v>179</v>
      </c>
      <c r="X742" s="220"/>
      <c r="Y742" s="220"/>
      <c r="Z742" s="202" t="s">
        <v>179</v>
      </c>
      <c r="AC742" s="202" t="s">
        <v>3993</v>
      </c>
      <c r="AE742" s="202" t="s">
        <v>135</v>
      </c>
      <c r="AF742" s="202" t="s">
        <v>179</v>
      </c>
      <c r="AG742" s="202" t="s">
        <v>179</v>
      </c>
      <c r="AH742" s="201"/>
      <c r="AI742" s="202" t="s">
        <v>3449</v>
      </c>
      <c r="AJ742" s="115" t="str">
        <f t="shared" si="11"/>
        <v>FS</v>
      </c>
      <c r="AK742" s="115" t="b">
        <f>ISNUMBER(SEARCH("IRT",Table1[[#This Row],[Current_Status]]))</f>
        <v>0</v>
      </c>
      <c r="AL742" s="116">
        <f>YEAR(Table1[[#This Row],[Project_Initiated]])</f>
        <v>2019</v>
      </c>
      <c r="AM742" s="205">
        <v>44181</v>
      </c>
      <c r="AN742" s="53" t="str">
        <f>IF(AND(Table1[[#This Row],[Completed Date]]&gt;="07/01/2020"+0,Table1[[#This Row],[Completed Date]]&lt;="6/30/2021"+0),"FY 20-21",IF(AND(Table1[[#This Row],[Completed Date]]&gt;="07/01/2019"+0,Table1[[#This Row],[Completed Date]]&lt;="6/30/2020"+0),"FY 19-20",""))</f>
        <v/>
      </c>
      <c r="AO742" s="116" t="str">
        <f>IFERROR(FIND("R",Table1[[#This Row],[FS_Priority]]),"")</f>
        <v/>
      </c>
    </row>
    <row r="743" spans="1:41" x14ac:dyDescent="0.25">
      <c r="A743" s="202" t="s">
        <v>4159</v>
      </c>
      <c r="B743" s="202" t="s">
        <v>179</v>
      </c>
      <c r="C743" s="202" t="s">
        <v>4159</v>
      </c>
      <c r="D743" s="203" t="b">
        <v>0</v>
      </c>
      <c r="E743" s="202" t="s">
        <v>92</v>
      </c>
      <c r="F743" s="202" t="s">
        <v>4176</v>
      </c>
      <c r="G743" s="202" t="s">
        <v>4175</v>
      </c>
      <c r="H743" s="202" t="s">
        <v>409</v>
      </c>
      <c r="I743" s="202" t="s">
        <v>4177</v>
      </c>
      <c r="J743" s="202" t="s">
        <v>2515</v>
      </c>
      <c r="K743" s="202" t="s">
        <v>2925</v>
      </c>
      <c r="L743" s="202" t="s">
        <v>2477</v>
      </c>
      <c r="M743" s="202" t="s">
        <v>2884</v>
      </c>
      <c r="N743" s="202" t="s">
        <v>3699</v>
      </c>
      <c r="O743" s="202" t="s">
        <v>3899</v>
      </c>
      <c r="P743" s="220"/>
      <c r="Q743" s="202" t="s">
        <v>512</v>
      </c>
      <c r="R743" s="202" t="s">
        <v>179</v>
      </c>
      <c r="S743" s="203" t="b">
        <v>1</v>
      </c>
      <c r="T743" s="220"/>
      <c r="V743" s="193">
        <v>43943</v>
      </c>
      <c r="W743" s="202" t="s">
        <v>179</v>
      </c>
      <c r="X743"/>
      <c r="Z743" s="202" t="s">
        <v>179</v>
      </c>
      <c r="AC743" s="202" t="s">
        <v>179</v>
      </c>
      <c r="AE743" s="202" t="s">
        <v>135</v>
      </c>
      <c r="AF743" s="202" t="s">
        <v>179</v>
      </c>
      <c r="AG743" s="202" t="s">
        <v>179</v>
      </c>
      <c r="AH743" s="201"/>
      <c r="AI743" s="202" t="s">
        <v>3449</v>
      </c>
      <c r="AJ743" s="115" t="str">
        <f t="shared" si="11"/>
        <v>FS</v>
      </c>
      <c r="AK743" s="115" t="b">
        <f>ISNUMBER(SEARCH("IRT",Table1[[#This Row],[Current_Status]]))</f>
        <v>0</v>
      </c>
      <c r="AL743" s="116">
        <f>YEAR(Table1[[#This Row],[Project_Initiated]])</f>
        <v>2020</v>
      </c>
      <c r="AM743" s="205">
        <v>44181</v>
      </c>
      <c r="AN743" s="53" t="str">
        <f>IF(AND(Table1[[#This Row],[Completed Date]]&gt;="07/01/2020"+0,Table1[[#This Row],[Completed Date]]&lt;="6/30/2021"+0),"FY 20-21",IF(AND(Table1[[#This Row],[Completed Date]]&gt;="07/01/2019"+0,Table1[[#This Row],[Completed Date]]&lt;="6/30/2020"+0),"FY 19-20",""))</f>
        <v/>
      </c>
      <c r="AO743" s="116" t="str">
        <f>IFERROR(FIND("R",Table1[[#This Row],[FS_Priority]]),"")</f>
        <v/>
      </c>
    </row>
    <row r="744" spans="1:41" x14ac:dyDescent="0.25">
      <c r="A744" s="202" t="s">
        <v>4165</v>
      </c>
      <c r="B744" s="202" t="s">
        <v>179</v>
      </c>
      <c r="C744" s="202" t="s">
        <v>4165</v>
      </c>
      <c r="D744" s="203" t="b">
        <v>0</v>
      </c>
      <c r="E744" s="202" t="s">
        <v>117</v>
      </c>
      <c r="F744" s="202" t="s">
        <v>4193</v>
      </c>
      <c r="G744" s="202" t="s">
        <v>4194</v>
      </c>
      <c r="H744" s="202" t="s">
        <v>424</v>
      </c>
      <c r="I744" s="202" t="s">
        <v>4195</v>
      </c>
      <c r="J744" s="202" t="s">
        <v>2515</v>
      </c>
      <c r="K744" s="202" t="s">
        <v>2999</v>
      </c>
      <c r="L744" s="202" t="s">
        <v>3414</v>
      </c>
      <c r="M744" s="202" t="s">
        <v>3001</v>
      </c>
      <c r="N744" s="202" t="s">
        <v>3971</v>
      </c>
      <c r="O744" s="202" t="s">
        <v>3899</v>
      </c>
      <c r="Q744" s="202" t="s">
        <v>512</v>
      </c>
      <c r="R744" s="202" t="s">
        <v>179</v>
      </c>
      <c r="S744" s="203" t="b">
        <v>1</v>
      </c>
      <c r="V744" s="193">
        <v>44001</v>
      </c>
      <c r="W744" s="202" t="s">
        <v>179</v>
      </c>
      <c r="X744"/>
      <c r="Z744" s="202" t="s">
        <v>179</v>
      </c>
      <c r="AC744" s="202" t="s">
        <v>179</v>
      </c>
      <c r="AE744" s="202" t="s">
        <v>135</v>
      </c>
      <c r="AF744" s="202" t="s">
        <v>179</v>
      </c>
      <c r="AG744" s="202" t="s">
        <v>179</v>
      </c>
      <c r="AH744" s="201"/>
      <c r="AI744" s="202" t="s">
        <v>3449</v>
      </c>
      <c r="AJ744" s="115" t="str">
        <f t="shared" si="11"/>
        <v>FS</v>
      </c>
      <c r="AK744" s="115" t="b">
        <f>ISNUMBER(SEARCH("IRT",Table1[[#This Row],[Current_Status]]))</f>
        <v>0</v>
      </c>
      <c r="AL744" s="116">
        <f>YEAR(Table1[[#This Row],[Project_Initiated]])</f>
        <v>2020</v>
      </c>
      <c r="AM744" s="205">
        <v>44181</v>
      </c>
      <c r="AN744" s="53" t="str">
        <f>IF(AND(Table1[[#This Row],[Completed Date]]&gt;="07/01/2020"+0,Table1[[#This Row],[Completed Date]]&lt;="6/30/2021"+0),"FY 20-21",IF(AND(Table1[[#This Row],[Completed Date]]&gt;="07/01/2019"+0,Table1[[#This Row],[Completed Date]]&lt;="6/30/2020"+0),"FY 19-20",""))</f>
        <v/>
      </c>
      <c r="AO744" s="116" t="str">
        <f>IFERROR(FIND("R",Table1[[#This Row],[FS_Priority]]),"")</f>
        <v/>
      </c>
    </row>
    <row r="745" spans="1:41" x14ac:dyDescent="0.25">
      <c r="A745" s="202" t="s">
        <v>4170</v>
      </c>
      <c r="B745" s="202" t="s">
        <v>179</v>
      </c>
      <c r="C745" s="202" t="s">
        <v>4170</v>
      </c>
      <c r="D745" s="203" t="b">
        <v>0</v>
      </c>
      <c r="E745" s="202" t="s">
        <v>118</v>
      </c>
      <c r="F745" s="202" t="s">
        <v>4204</v>
      </c>
      <c r="G745" s="202" t="s">
        <v>4205</v>
      </c>
      <c r="H745" s="202" t="s">
        <v>402</v>
      </c>
      <c r="I745" s="202" t="s">
        <v>179</v>
      </c>
      <c r="J745" s="202" t="s">
        <v>2515</v>
      </c>
      <c r="K745" s="202" t="s">
        <v>3406</v>
      </c>
      <c r="L745" s="202" t="s">
        <v>370</v>
      </c>
      <c r="M745" s="202" t="s">
        <v>4206</v>
      </c>
      <c r="N745" s="202" t="s">
        <v>179</v>
      </c>
      <c r="O745" s="202" t="s">
        <v>3899</v>
      </c>
      <c r="Q745" s="202" t="s">
        <v>512</v>
      </c>
      <c r="R745" s="202" t="s">
        <v>179</v>
      </c>
      <c r="S745" s="203" t="b">
        <v>0</v>
      </c>
      <c r="V745" s="193">
        <v>44099</v>
      </c>
      <c r="W745" s="202" t="s">
        <v>179</v>
      </c>
      <c r="X745"/>
      <c r="Z745" s="202" t="s">
        <v>179</v>
      </c>
      <c r="AC745" s="202" t="s">
        <v>179</v>
      </c>
      <c r="AE745" s="202" t="s">
        <v>135</v>
      </c>
      <c r="AF745" s="202" t="s">
        <v>179</v>
      </c>
      <c r="AG745" s="202" t="s">
        <v>179</v>
      </c>
      <c r="AH745" s="201"/>
      <c r="AI745" s="202" t="s">
        <v>3449</v>
      </c>
      <c r="AJ745" s="115" t="str">
        <f t="shared" si="11"/>
        <v>FS</v>
      </c>
      <c r="AK745" s="115" t="b">
        <f>ISNUMBER(SEARCH("IRT",Table1[[#This Row],[Current_Status]]))</f>
        <v>0</v>
      </c>
      <c r="AL745" s="116">
        <f>YEAR(Table1[[#This Row],[Project_Initiated]])</f>
        <v>2020</v>
      </c>
      <c r="AM745" s="205">
        <v>44181</v>
      </c>
      <c r="AN745" s="53" t="str">
        <f>IF(AND(Table1[[#This Row],[Completed Date]]&gt;="07/01/2020"+0,Table1[[#This Row],[Completed Date]]&lt;="6/30/2021"+0),"FY 20-21",IF(AND(Table1[[#This Row],[Completed Date]]&gt;="07/01/2019"+0,Table1[[#This Row],[Completed Date]]&lt;="6/30/2020"+0),"FY 19-20",""))</f>
        <v/>
      </c>
      <c r="AO745" s="116" t="str">
        <f>IFERROR(FIND("R",Table1[[#This Row],[FS_Priority]]),"")</f>
        <v/>
      </c>
    </row>
    <row r="746" spans="1:41" x14ac:dyDescent="0.25">
      <c r="A746" s="202" t="s">
        <v>4166</v>
      </c>
      <c r="B746" s="202" t="s">
        <v>179</v>
      </c>
      <c r="C746" s="202" t="s">
        <v>4166</v>
      </c>
      <c r="D746" s="203" t="b">
        <v>0</v>
      </c>
      <c r="E746" s="202" t="s">
        <v>118</v>
      </c>
      <c r="F746" s="202" t="s">
        <v>4196</v>
      </c>
      <c r="G746" s="202" t="s">
        <v>4175</v>
      </c>
      <c r="H746" s="202" t="s">
        <v>409</v>
      </c>
      <c r="I746" s="202" t="s">
        <v>4197</v>
      </c>
      <c r="J746" s="202" t="s">
        <v>2515</v>
      </c>
      <c r="K746" s="202" t="s">
        <v>3406</v>
      </c>
      <c r="L746" s="202" t="s">
        <v>370</v>
      </c>
      <c r="M746" s="202" t="s">
        <v>3005</v>
      </c>
      <c r="N746" s="202" t="s">
        <v>179</v>
      </c>
      <c r="O746" s="202" t="s">
        <v>3899</v>
      </c>
      <c r="Q746" s="202" t="s">
        <v>512</v>
      </c>
      <c r="R746" s="202" t="s">
        <v>179</v>
      </c>
      <c r="S746" s="203" t="b">
        <v>0</v>
      </c>
      <c r="V746" s="193">
        <v>44005</v>
      </c>
      <c r="W746" s="202" t="s">
        <v>179</v>
      </c>
      <c r="X746"/>
      <c r="Z746" s="202" t="s">
        <v>179</v>
      </c>
      <c r="AC746" s="202" t="s">
        <v>179</v>
      </c>
      <c r="AE746" s="202" t="s">
        <v>135</v>
      </c>
      <c r="AF746" s="202" t="s">
        <v>179</v>
      </c>
      <c r="AG746" s="202" t="s">
        <v>179</v>
      </c>
      <c r="AH746" s="201"/>
      <c r="AI746" s="202" t="s">
        <v>3449</v>
      </c>
      <c r="AJ746" s="115" t="str">
        <f t="shared" si="11"/>
        <v>FS</v>
      </c>
      <c r="AK746" s="115" t="b">
        <f>ISNUMBER(SEARCH("IRT",Table1[[#This Row],[Current_Status]]))</f>
        <v>0</v>
      </c>
      <c r="AL746" s="116">
        <f>YEAR(Table1[[#This Row],[Project_Initiated]])</f>
        <v>2020</v>
      </c>
      <c r="AM746" s="205">
        <v>44181</v>
      </c>
      <c r="AN746" s="53" t="str">
        <f>IF(AND(Table1[[#This Row],[Completed Date]]&gt;="07/01/2020"+0,Table1[[#This Row],[Completed Date]]&lt;="6/30/2021"+0),"FY 20-21",IF(AND(Table1[[#This Row],[Completed Date]]&gt;="07/01/2019"+0,Table1[[#This Row],[Completed Date]]&lt;="6/30/2020"+0),"FY 19-20",""))</f>
        <v/>
      </c>
      <c r="AO746" s="116" t="str">
        <f>IFERROR(FIND("R",Table1[[#This Row],[FS_Priority]]),"")</f>
        <v/>
      </c>
    </row>
    <row r="747" spans="1:41" x14ac:dyDescent="0.25">
      <c r="A747" s="202" t="s">
        <v>70</v>
      </c>
      <c r="B747" s="202" t="s">
        <v>70</v>
      </c>
      <c r="C747" s="202" t="s">
        <v>179</v>
      </c>
      <c r="D747" s="203" t="b">
        <v>0</v>
      </c>
      <c r="E747" s="202" t="s">
        <v>3371</v>
      </c>
      <c r="F747" s="202" t="s">
        <v>71</v>
      </c>
      <c r="G747" s="202" t="s">
        <v>3037</v>
      </c>
      <c r="H747" s="202" t="s">
        <v>179</v>
      </c>
      <c r="I747" s="202" t="s">
        <v>179</v>
      </c>
      <c r="J747" s="202" t="s">
        <v>4339</v>
      </c>
      <c r="K747" s="202" t="s">
        <v>48</v>
      </c>
      <c r="L747" s="202" t="s">
        <v>28</v>
      </c>
      <c r="M747" s="202" t="s">
        <v>2859</v>
      </c>
      <c r="N747" s="202" t="s">
        <v>179</v>
      </c>
      <c r="O747" s="202" t="s">
        <v>253</v>
      </c>
      <c r="P747" s="219">
        <v>6</v>
      </c>
      <c r="Q747" s="202" t="s">
        <v>179</v>
      </c>
      <c r="R747" s="202" t="s">
        <v>179</v>
      </c>
      <c r="S747" s="203" t="b">
        <v>0</v>
      </c>
      <c r="T747" s="217">
        <v>27425000</v>
      </c>
      <c r="V747" s="193">
        <v>42515</v>
      </c>
      <c r="W747" s="202" t="s">
        <v>4129</v>
      </c>
      <c r="X747" s="221">
        <v>43617</v>
      </c>
      <c r="Y747" s="221">
        <v>44157</v>
      </c>
      <c r="Z747" s="202" t="s">
        <v>179</v>
      </c>
      <c r="AC747" s="202" t="s">
        <v>179</v>
      </c>
      <c r="AE747" s="202" t="s">
        <v>179</v>
      </c>
      <c r="AF747" s="202" t="s">
        <v>179</v>
      </c>
      <c r="AG747" s="202" t="s">
        <v>179</v>
      </c>
      <c r="AH747" s="201"/>
      <c r="AI747" s="202" t="s">
        <v>179</v>
      </c>
      <c r="AJ747" s="167" t="str">
        <f t="shared" si="11"/>
        <v>PD&amp;C</v>
      </c>
      <c r="AK747" s="167" t="b">
        <f>ISNUMBER(SEARCH("IRT",Table1[[#This Row],[Current_Status]]))</f>
        <v>0</v>
      </c>
      <c r="AL747" s="168">
        <f>YEAR(Table1[[#This Row],[Project_Initiated]])</f>
        <v>2016</v>
      </c>
      <c r="AM747" s="205">
        <v>44181</v>
      </c>
      <c r="AN747" s="53" t="str">
        <f>IF(AND(Table1[[#This Row],[Completed Date]]&gt;="07/01/2020"+0,Table1[[#This Row],[Completed Date]]&lt;="6/30/2021"+0),"FY 20-21",IF(AND(Table1[[#This Row],[Completed Date]]&gt;="07/01/2019"+0,Table1[[#This Row],[Completed Date]]&lt;="6/30/2020"+0),"FY 19-20",""))</f>
        <v/>
      </c>
      <c r="AO747" s="116" t="str">
        <f>IFERROR(FIND("R",Table1[[#This Row],[FS_Priority]]),"")</f>
        <v/>
      </c>
    </row>
    <row r="748" spans="1:41" x14ac:dyDescent="0.25">
      <c r="A748" s="202" t="s">
        <v>2633</v>
      </c>
      <c r="B748" s="202" t="s">
        <v>2633</v>
      </c>
      <c r="C748" s="202" t="s">
        <v>179</v>
      </c>
      <c r="D748" s="203" t="b">
        <v>0</v>
      </c>
      <c r="E748" s="202" t="s">
        <v>155</v>
      </c>
      <c r="F748" s="202" t="s">
        <v>3554</v>
      </c>
      <c r="G748" s="202" t="s">
        <v>2634</v>
      </c>
      <c r="H748" s="202" t="s">
        <v>377</v>
      </c>
      <c r="I748" s="202" t="s">
        <v>179</v>
      </c>
      <c r="J748" s="202" t="s">
        <v>4139</v>
      </c>
      <c r="K748" s="202" t="s">
        <v>29</v>
      </c>
      <c r="L748" s="202" t="s">
        <v>331</v>
      </c>
      <c r="M748" s="202" t="s">
        <v>99</v>
      </c>
      <c r="N748" s="202" t="s">
        <v>179</v>
      </c>
      <c r="O748" s="202" t="s">
        <v>99</v>
      </c>
      <c r="P748" s="219">
        <v>3</v>
      </c>
      <c r="Q748" s="202" t="s">
        <v>179</v>
      </c>
      <c r="R748" s="202" t="s">
        <v>179</v>
      </c>
      <c r="S748" s="203" t="b">
        <v>0</v>
      </c>
      <c r="T748" s="219">
        <v>1340000</v>
      </c>
      <c r="V748" s="193">
        <v>43600</v>
      </c>
      <c r="W748" s="202" t="s">
        <v>4140</v>
      </c>
      <c r="X748" s="221">
        <v>44287</v>
      </c>
      <c r="Y748" s="221">
        <v>44440</v>
      </c>
      <c r="Z748" s="202" t="s">
        <v>179</v>
      </c>
      <c r="AC748" s="202" t="s">
        <v>179</v>
      </c>
      <c r="AE748" s="202" t="s">
        <v>179</v>
      </c>
      <c r="AF748" s="202" t="s">
        <v>179</v>
      </c>
      <c r="AG748" s="202" t="s">
        <v>179</v>
      </c>
      <c r="AH748" s="201"/>
      <c r="AI748" s="202" t="s">
        <v>179</v>
      </c>
      <c r="AJ748" s="115" t="str">
        <f t="shared" si="11"/>
        <v>PD&amp;C</v>
      </c>
      <c r="AK748" s="115" t="b">
        <f>ISNUMBER(SEARCH("IRT",Table1[[#This Row],[Current_Status]]))</f>
        <v>0</v>
      </c>
      <c r="AL748" s="116">
        <f>YEAR(Table1[[#This Row],[Project_Initiated]])</f>
        <v>2019</v>
      </c>
      <c r="AM748" s="205">
        <v>44181</v>
      </c>
      <c r="AN748" s="53" t="str">
        <f>IF(AND(Table1[[#This Row],[Completed Date]]&gt;="07/01/2020"+0,Table1[[#This Row],[Completed Date]]&lt;="6/30/2021"+0),"FY 20-21",IF(AND(Table1[[#This Row],[Completed Date]]&gt;="07/01/2019"+0,Table1[[#This Row],[Completed Date]]&lt;="6/30/2020"+0),"FY 19-20",""))</f>
        <v/>
      </c>
      <c r="AO748" s="116" t="str">
        <f>IFERROR(FIND("R",Table1[[#This Row],[FS_Priority]]),"")</f>
        <v/>
      </c>
    </row>
    <row r="749" spans="1:41" x14ac:dyDescent="0.25">
      <c r="A749" s="202" t="s">
        <v>2588</v>
      </c>
      <c r="B749" s="202" t="s">
        <v>2588</v>
      </c>
      <c r="C749" s="202" t="s">
        <v>179</v>
      </c>
      <c r="D749" s="203" t="b">
        <v>0</v>
      </c>
      <c r="E749" s="202" t="s">
        <v>155</v>
      </c>
      <c r="F749" s="202" t="s">
        <v>2589</v>
      </c>
      <c r="G749" s="202" t="s">
        <v>2991</v>
      </c>
      <c r="H749" s="202" t="s">
        <v>2142</v>
      </c>
      <c r="I749" s="202" t="s">
        <v>179</v>
      </c>
      <c r="J749" s="202" t="s">
        <v>2636</v>
      </c>
      <c r="K749" s="202" t="s">
        <v>29</v>
      </c>
      <c r="L749" s="202" t="s">
        <v>331</v>
      </c>
      <c r="M749" s="202" t="s">
        <v>356</v>
      </c>
      <c r="N749" s="202" t="s">
        <v>179</v>
      </c>
      <c r="O749" s="202" t="s">
        <v>3470</v>
      </c>
      <c r="P749" s="219">
        <v>15</v>
      </c>
      <c r="Q749" s="202" t="s">
        <v>179</v>
      </c>
      <c r="R749" s="202" t="s">
        <v>179</v>
      </c>
      <c r="S749" s="203" t="b">
        <v>0</v>
      </c>
      <c r="T749" s="220"/>
      <c r="V749" s="193">
        <v>43515</v>
      </c>
      <c r="W749" s="202" t="s">
        <v>3848</v>
      </c>
      <c r="X749"/>
      <c r="Z749" s="202" t="s">
        <v>179</v>
      </c>
      <c r="AC749" s="202" t="s">
        <v>179</v>
      </c>
      <c r="AD749" s="201"/>
      <c r="AE749" s="202" t="s">
        <v>179</v>
      </c>
      <c r="AF749" s="202" t="s">
        <v>179</v>
      </c>
      <c r="AG749" s="202" t="s">
        <v>179</v>
      </c>
      <c r="AH749" s="201"/>
      <c r="AI749" s="202" t="s">
        <v>179</v>
      </c>
      <c r="AJ749" s="115" t="str">
        <f t="shared" si="11"/>
        <v>PD&amp;C</v>
      </c>
      <c r="AK749" s="115" t="b">
        <f>ISNUMBER(SEARCH("IRT",Table1[[#This Row],[Current_Status]]))</f>
        <v>0</v>
      </c>
      <c r="AL749" s="116">
        <f>YEAR(Table1[[#This Row],[Project_Initiated]])</f>
        <v>2019</v>
      </c>
      <c r="AM749" s="205">
        <v>44181</v>
      </c>
      <c r="AN749" s="53" t="str">
        <f>IF(AND(Table1[[#This Row],[Completed Date]]&gt;="07/01/2020"+0,Table1[[#This Row],[Completed Date]]&lt;="6/30/2021"+0),"FY 20-21",IF(AND(Table1[[#This Row],[Completed Date]]&gt;="07/01/2019"+0,Table1[[#This Row],[Completed Date]]&lt;="6/30/2020"+0),"FY 19-20",""))</f>
        <v/>
      </c>
      <c r="AO749" s="116" t="str">
        <f>IFERROR(FIND("R",Table1[[#This Row],[FS_Priority]]),"")</f>
        <v/>
      </c>
    </row>
    <row r="750" spans="1:41" x14ac:dyDescent="0.25">
      <c r="A750" s="202" t="s">
        <v>2483</v>
      </c>
      <c r="B750" s="202" t="s">
        <v>2483</v>
      </c>
      <c r="C750" s="202" t="s">
        <v>179</v>
      </c>
      <c r="D750" s="203" t="b">
        <v>0</v>
      </c>
      <c r="E750" s="202" t="s">
        <v>3385</v>
      </c>
      <c r="F750" s="202" t="s">
        <v>2484</v>
      </c>
      <c r="G750" s="202" t="s">
        <v>2485</v>
      </c>
      <c r="H750" s="202" t="s">
        <v>179</v>
      </c>
      <c r="I750" s="202" t="s">
        <v>179</v>
      </c>
      <c r="J750" s="202" t="s">
        <v>3546</v>
      </c>
      <c r="K750" s="202" t="s">
        <v>2847</v>
      </c>
      <c r="L750" s="202" t="s">
        <v>2477</v>
      </c>
      <c r="M750" s="202" t="s">
        <v>235</v>
      </c>
      <c r="N750" s="202" t="s">
        <v>179</v>
      </c>
      <c r="O750" s="202" t="s">
        <v>235</v>
      </c>
      <c r="P750" s="219">
        <v>19</v>
      </c>
      <c r="Q750" s="202" t="s">
        <v>179</v>
      </c>
      <c r="R750" s="202" t="s">
        <v>179</v>
      </c>
      <c r="S750" s="203" t="b">
        <v>0</v>
      </c>
      <c r="T750" s="219">
        <v>916581</v>
      </c>
      <c r="V750" s="193">
        <v>43410</v>
      </c>
      <c r="W750" s="202" t="s">
        <v>2501</v>
      </c>
      <c r="X750" s="220"/>
      <c r="Y750" s="220"/>
      <c r="Z750" s="202" t="s">
        <v>179</v>
      </c>
      <c r="AC750" s="202" t="s">
        <v>179</v>
      </c>
      <c r="AE750" s="202" t="s">
        <v>179</v>
      </c>
      <c r="AF750" s="202" t="s">
        <v>179</v>
      </c>
      <c r="AG750" s="202" t="s">
        <v>179</v>
      </c>
      <c r="AH750"/>
      <c r="AI750" s="202" t="s">
        <v>179</v>
      </c>
      <c r="AJ750" s="115" t="str">
        <f t="shared" si="11"/>
        <v>PD&amp;C</v>
      </c>
      <c r="AK750" s="115" t="b">
        <f>ISNUMBER(SEARCH("IRT",Table1[[#This Row],[Current_Status]]))</f>
        <v>0</v>
      </c>
      <c r="AL750" s="116">
        <f>YEAR(Table1[[#This Row],[Project_Initiated]])</f>
        <v>2018</v>
      </c>
      <c r="AM750" s="205">
        <v>44181</v>
      </c>
      <c r="AN750" s="53" t="str">
        <f>IF(AND(Table1[[#This Row],[Completed Date]]&gt;="07/01/2020"+0,Table1[[#This Row],[Completed Date]]&lt;="6/30/2021"+0),"FY 20-21",IF(AND(Table1[[#This Row],[Completed Date]]&gt;="07/01/2019"+0,Table1[[#This Row],[Completed Date]]&lt;="6/30/2020"+0),"FY 19-20",""))</f>
        <v/>
      </c>
      <c r="AO750" s="116" t="str">
        <f>IFERROR(FIND("R",Table1[[#This Row],[FS_Priority]]),"")</f>
        <v/>
      </c>
    </row>
    <row r="751" spans="1:41" x14ac:dyDescent="0.25">
      <c r="A751" s="202" t="s">
        <v>3163</v>
      </c>
      <c r="B751" s="202" t="s">
        <v>179</v>
      </c>
      <c r="C751" s="202" t="s">
        <v>3163</v>
      </c>
      <c r="D751" s="203" t="b">
        <v>0</v>
      </c>
      <c r="E751" s="202" t="s">
        <v>43</v>
      </c>
      <c r="F751" s="202" t="s">
        <v>3874</v>
      </c>
      <c r="G751" s="202" t="s">
        <v>3477</v>
      </c>
      <c r="H751" s="202" t="s">
        <v>784</v>
      </c>
      <c r="I751" s="202" t="s">
        <v>3217</v>
      </c>
      <c r="J751" s="202" t="s">
        <v>2502</v>
      </c>
      <c r="K751" s="202" t="s">
        <v>2868</v>
      </c>
      <c r="L751" s="202" t="s">
        <v>2477</v>
      </c>
      <c r="M751" s="202" t="s">
        <v>2871</v>
      </c>
      <c r="N751" s="202" t="s">
        <v>179</v>
      </c>
      <c r="O751" s="202" t="s">
        <v>152</v>
      </c>
      <c r="Q751" s="202" t="s">
        <v>2737</v>
      </c>
      <c r="R751" s="202" t="s">
        <v>179</v>
      </c>
      <c r="S751" s="203" t="b">
        <v>0</v>
      </c>
      <c r="V751" s="193">
        <v>43468</v>
      </c>
      <c r="W751" s="202" t="s">
        <v>179</v>
      </c>
      <c r="X751"/>
      <c r="Z751" s="202" t="s">
        <v>179</v>
      </c>
      <c r="AC751" s="202" t="s">
        <v>4229</v>
      </c>
      <c r="AD751" s="193">
        <v>43726</v>
      </c>
      <c r="AE751" s="202" t="s">
        <v>432</v>
      </c>
      <c r="AF751" s="202" t="s">
        <v>3498</v>
      </c>
      <c r="AG751" s="202" t="s">
        <v>2508</v>
      </c>
      <c r="AH751" s="193">
        <v>44154</v>
      </c>
      <c r="AI751" s="202" t="s">
        <v>3370</v>
      </c>
      <c r="AJ751" s="167" t="str">
        <f t="shared" si="11"/>
        <v>FS</v>
      </c>
      <c r="AK751" s="167" t="b">
        <f>ISNUMBER(SEARCH("IRT",Table1[[#This Row],[Current_Status]]))</f>
        <v>0</v>
      </c>
      <c r="AL751" s="168">
        <f>YEAR(Table1[[#This Row],[Project_Initiated]])</f>
        <v>2019</v>
      </c>
      <c r="AM751" s="205">
        <v>44181</v>
      </c>
      <c r="AN751" s="53" t="str">
        <f>IF(AND(Table1[[#This Row],[Completed Date]]&gt;="07/01/2020"+0,Table1[[#This Row],[Completed Date]]&lt;="6/30/2021"+0),"FY 20-21",IF(AND(Table1[[#This Row],[Completed Date]]&gt;="07/01/2019"+0,Table1[[#This Row],[Completed Date]]&lt;="6/30/2020"+0),"FY 19-20",""))</f>
        <v>FY 20-21</v>
      </c>
      <c r="AO751" s="116">
        <f>IFERROR(FIND("R",Table1[[#This Row],[FS_Priority]]),"")</f>
        <v>1</v>
      </c>
    </row>
    <row r="752" spans="1:41" x14ac:dyDescent="0.25">
      <c r="A752" s="202" t="s">
        <v>3164</v>
      </c>
      <c r="B752" s="202" t="s">
        <v>179</v>
      </c>
      <c r="C752" s="202" t="s">
        <v>3164</v>
      </c>
      <c r="D752" s="203" t="b">
        <v>0</v>
      </c>
      <c r="E752" s="202" t="s">
        <v>43</v>
      </c>
      <c r="F752" s="202" t="s">
        <v>3875</v>
      </c>
      <c r="G752" s="202" t="s">
        <v>3341</v>
      </c>
      <c r="H752" s="202" t="s">
        <v>784</v>
      </c>
      <c r="I752" s="202" t="s">
        <v>3218</v>
      </c>
      <c r="J752" s="202" t="s">
        <v>2502</v>
      </c>
      <c r="K752" s="202" t="s">
        <v>2868</v>
      </c>
      <c r="L752" s="202" t="s">
        <v>2477</v>
      </c>
      <c r="M752" s="202" t="s">
        <v>2879</v>
      </c>
      <c r="N752" s="202" t="s">
        <v>179</v>
      </c>
      <c r="O752" s="202" t="s">
        <v>152</v>
      </c>
      <c r="Q752" s="202" t="s">
        <v>2812</v>
      </c>
      <c r="R752" s="202" t="s">
        <v>179</v>
      </c>
      <c r="S752" s="203" t="b">
        <v>0</v>
      </c>
      <c r="V752" s="193">
        <v>43515</v>
      </c>
      <c r="W752" s="202" t="s">
        <v>179</v>
      </c>
      <c r="X752"/>
      <c r="Z752" s="202" t="s">
        <v>179</v>
      </c>
      <c r="AC752" s="202" t="s">
        <v>4230</v>
      </c>
      <c r="AD752" s="193">
        <v>43725</v>
      </c>
      <c r="AE752" s="202" t="s">
        <v>432</v>
      </c>
      <c r="AF752" s="202" t="s">
        <v>3502</v>
      </c>
      <c r="AG752" s="202" t="s">
        <v>2508</v>
      </c>
      <c r="AH752" s="193">
        <v>44154</v>
      </c>
      <c r="AI752" s="202" t="s">
        <v>3370</v>
      </c>
      <c r="AJ752" s="167" t="str">
        <f t="shared" si="11"/>
        <v>FS</v>
      </c>
      <c r="AK752" s="167" t="b">
        <f>ISNUMBER(SEARCH("IRT",Table1[[#This Row],[Current_Status]]))</f>
        <v>0</v>
      </c>
      <c r="AL752" s="168">
        <f>YEAR(Table1[[#This Row],[Project_Initiated]])</f>
        <v>2019</v>
      </c>
      <c r="AM752" s="205">
        <v>44181</v>
      </c>
      <c r="AN752" s="53" t="str">
        <f>IF(AND(Table1[[#This Row],[Completed Date]]&gt;="07/01/2020"+0,Table1[[#This Row],[Completed Date]]&lt;="6/30/2021"+0),"FY 20-21",IF(AND(Table1[[#This Row],[Completed Date]]&gt;="07/01/2019"+0,Table1[[#This Row],[Completed Date]]&lt;="6/30/2020"+0),"FY 19-20",""))</f>
        <v>FY 20-21</v>
      </c>
      <c r="AO752" s="116">
        <f>IFERROR(FIND("R",Table1[[#This Row],[FS_Priority]]),"")</f>
        <v>1</v>
      </c>
    </row>
    <row r="753" spans="1:41" x14ac:dyDescent="0.25">
      <c r="A753" s="202" t="s">
        <v>3642</v>
      </c>
      <c r="B753" s="202" t="s">
        <v>179</v>
      </c>
      <c r="C753" s="202" t="s">
        <v>3642</v>
      </c>
      <c r="D753" s="203" t="b">
        <v>0</v>
      </c>
      <c r="E753" s="202" t="s">
        <v>86</v>
      </c>
      <c r="F753" s="202" t="s">
        <v>3643</v>
      </c>
      <c r="G753" s="202" t="s">
        <v>3798</v>
      </c>
      <c r="H753" s="202" t="s">
        <v>400</v>
      </c>
      <c r="I753" s="202" t="s">
        <v>3049</v>
      </c>
      <c r="J753" s="202" t="s">
        <v>2502</v>
      </c>
      <c r="K753" s="202" t="s">
        <v>4024</v>
      </c>
      <c r="L753" s="202" t="s">
        <v>257</v>
      </c>
      <c r="M753" s="202" t="s">
        <v>2901</v>
      </c>
      <c r="N753" s="202" t="s">
        <v>179</v>
      </c>
      <c r="O753" s="202" t="s">
        <v>152</v>
      </c>
      <c r="P753" s="201"/>
      <c r="Q753" s="202" t="s">
        <v>2737</v>
      </c>
      <c r="R753" s="202" t="s">
        <v>179</v>
      </c>
      <c r="S753" s="203" t="b">
        <v>0</v>
      </c>
      <c r="T753" s="201"/>
      <c r="V753" s="193">
        <v>43756</v>
      </c>
      <c r="W753" s="202" t="s">
        <v>179</v>
      </c>
      <c r="X753" s="201"/>
      <c r="Y753" s="201"/>
      <c r="Z753" s="202" t="s">
        <v>179</v>
      </c>
      <c r="AC753" s="202" t="s">
        <v>4235</v>
      </c>
      <c r="AD753" s="204">
        <v>43782</v>
      </c>
      <c r="AE753" s="202" t="s">
        <v>148</v>
      </c>
      <c r="AF753" s="202" t="s">
        <v>3799</v>
      </c>
      <c r="AG753" s="202" t="s">
        <v>2508</v>
      </c>
      <c r="AH753" s="221">
        <v>44154</v>
      </c>
      <c r="AI753" s="202" t="s">
        <v>3448</v>
      </c>
      <c r="AJ753" s="115" t="str">
        <f t="shared" si="11"/>
        <v>FS</v>
      </c>
      <c r="AK753" s="115" t="b">
        <f>ISNUMBER(SEARCH("IRT",Table1[[#This Row],[Current_Status]]))</f>
        <v>0</v>
      </c>
      <c r="AL753" s="116">
        <f>YEAR(Table1[[#This Row],[Project_Initiated]])</f>
        <v>2019</v>
      </c>
      <c r="AM753" s="205">
        <v>44181</v>
      </c>
      <c r="AN753" s="53" t="str">
        <f>IF(AND(Table1[[#This Row],[Completed Date]]&gt;="07/01/2020"+0,Table1[[#This Row],[Completed Date]]&lt;="6/30/2021"+0),"FY 20-21",IF(AND(Table1[[#This Row],[Completed Date]]&gt;="07/01/2019"+0,Table1[[#This Row],[Completed Date]]&lt;="6/30/2020"+0),"FY 19-20",""))</f>
        <v>FY 20-21</v>
      </c>
      <c r="AO753" s="116">
        <f>IFERROR(FIND("R",Table1[[#This Row],[FS_Priority]]),"")</f>
        <v>1</v>
      </c>
    </row>
    <row r="754" spans="1:41" x14ac:dyDescent="0.25">
      <c r="A754" s="202" t="s">
        <v>2820</v>
      </c>
      <c r="B754" s="202" t="s">
        <v>179</v>
      </c>
      <c r="C754" s="202" t="s">
        <v>2820</v>
      </c>
      <c r="D754" s="203" t="b">
        <v>0</v>
      </c>
      <c r="E754" s="202" t="s">
        <v>92</v>
      </c>
      <c r="F754" s="202" t="s">
        <v>2821</v>
      </c>
      <c r="G754" s="202" t="s">
        <v>3123</v>
      </c>
      <c r="H754" s="202" t="s">
        <v>2873</v>
      </c>
      <c r="I754" s="202" t="s">
        <v>3089</v>
      </c>
      <c r="J754" s="202" t="s">
        <v>2502</v>
      </c>
      <c r="K754" s="202" t="s">
        <v>2925</v>
      </c>
      <c r="L754" s="202" t="s">
        <v>2477</v>
      </c>
      <c r="M754" s="202" t="s">
        <v>2937</v>
      </c>
      <c r="N754" s="202" t="s">
        <v>179</v>
      </c>
      <c r="O754" s="202" t="s">
        <v>152</v>
      </c>
      <c r="P754" s="201"/>
      <c r="Q754" s="202" t="s">
        <v>2822</v>
      </c>
      <c r="R754" s="202" t="s">
        <v>179</v>
      </c>
      <c r="S754" s="203" t="b">
        <v>0</v>
      </c>
      <c r="T754" s="201"/>
      <c r="V754" s="193">
        <v>43523</v>
      </c>
      <c r="W754" s="202" t="s">
        <v>179</v>
      </c>
      <c r="X754"/>
      <c r="Z754" s="202" t="s">
        <v>179</v>
      </c>
      <c r="AC754" s="202" t="s">
        <v>4231</v>
      </c>
      <c r="AD754" s="204">
        <v>43392</v>
      </c>
      <c r="AE754" s="202" t="s">
        <v>148</v>
      </c>
      <c r="AF754" s="202" t="s">
        <v>3504</v>
      </c>
      <c r="AG754" s="202" t="s">
        <v>2508</v>
      </c>
      <c r="AH754" s="221">
        <v>44154</v>
      </c>
      <c r="AI754" s="202" t="s">
        <v>3433</v>
      </c>
      <c r="AJ754" s="115" t="str">
        <f t="shared" si="11"/>
        <v>FS</v>
      </c>
      <c r="AK754" s="115" t="b">
        <f>ISNUMBER(SEARCH("IRT",Table1[[#This Row],[Current_Status]]))</f>
        <v>0</v>
      </c>
      <c r="AL754" s="116">
        <f>YEAR(Table1[[#This Row],[Project_Initiated]])</f>
        <v>2019</v>
      </c>
      <c r="AM754" s="205">
        <v>44181</v>
      </c>
      <c r="AN754" s="53" t="str">
        <f>IF(AND(Table1[[#This Row],[Completed Date]]&gt;="07/01/2020"+0,Table1[[#This Row],[Completed Date]]&lt;="6/30/2021"+0),"FY 20-21",IF(AND(Table1[[#This Row],[Completed Date]]&gt;="07/01/2019"+0,Table1[[#This Row],[Completed Date]]&lt;="6/30/2020"+0),"FY 19-20",""))</f>
        <v>FY 20-21</v>
      </c>
      <c r="AO754" s="116">
        <f>IFERROR(FIND("R",Table1[[#This Row],[FS_Priority]]),"")</f>
        <v>1</v>
      </c>
    </row>
    <row r="755" spans="1:41" x14ac:dyDescent="0.25">
      <c r="A755" s="202" t="s">
        <v>3709</v>
      </c>
      <c r="B755" s="202" t="s">
        <v>179</v>
      </c>
      <c r="C755" s="202" t="s">
        <v>3709</v>
      </c>
      <c r="D755" s="203" t="b">
        <v>0</v>
      </c>
      <c r="E755" s="202" t="s">
        <v>107</v>
      </c>
      <c r="F755" s="202" t="s">
        <v>3710</v>
      </c>
      <c r="G755" s="202" t="s">
        <v>179</v>
      </c>
      <c r="H755" s="202" t="s">
        <v>252</v>
      </c>
      <c r="I755" s="202" t="s">
        <v>3053</v>
      </c>
      <c r="J755" s="202" t="s">
        <v>2502</v>
      </c>
      <c r="K755" s="202" t="s">
        <v>2980</v>
      </c>
      <c r="L755" s="202" t="s">
        <v>2569</v>
      </c>
      <c r="M755" s="202" t="s">
        <v>2981</v>
      </c>
      <c r="N755" s="202" t="s">
        <v>179</v>
      </c>
      <c r="O755" s="202" t="s">
        <v>152</v>
      </c>
      <c r="P755" s="201"/>
      <c r="Q755" s="202" t="s">
        <v>184</v>
      </c>
      <c r="R755" s="202" t="s">
        <v>179</v>
      </c>
      <c r="S755" s="203" t="b">
        <v>0</v>
      </c>
      <c r="T755" s="201"/>
      <c r="V755" s="193">
        <v>43761</v>
      </c>
      <c r="W755" s="202" t="s">
        <v>179</v>
      </c>
      <c r="X755"/>
      <c r="Z755" s="202" t="s">
        <v>179</v>
      </c>
      <c r="AC755" s="202" t="s">
        <v>4236</v>
      </c>
      <c r="AE755" s="202" t="s">
        <v>148</v>
      </c>
      <c r="AF755" s="202" t="s">
        <v>179</v>
      </c>
      <c r="AG755" s="202" t="s">
        <v>179</v>
      </c>
      <c r="AH755" s="221">
        <v>44154</v>
      </c>
      <c r="AI755" s="202" t="s">
        <v>3448</v>
      </c>
      <c r="AJ755" s="115" t="str">
        <f t="shared" si="11"/>
        <v>FS</v>
      </c>
      <c r="AK755" s="115" t="b">
        <f>ISNUMBER(SEARCH("IRT",Table1[[#This Row],[Current_Status]]))</f>
        <v>0</v>
      </c>
      <c r="AL755" s="116">
        <f>YEAR(Table1[[#This Row],[Project_Initiated]])</f>
        <v>2019</v>
      </c>
      <c r="AM755" s="205">
        <v>44181</v>
      </c>
      <c r="AN755" s="53" t="str">
        <f>IF(AND(Table1[[#This Row],[Completed Date]]&gt;="07/01/2020"+0,Table1[[#This Row],[Completed Date]]&lt;="6/30/2021"+0),"FY 20-21",IF(AND(Table1[[#This Row],[Completed Date]]&gt;="07/01/2019"+0,Table1[[#This Row],[Completed Date]]&lt;="6/30/2020"+0),"FY 19-20",""))</f>
        <v>FY 20-21</v>
      </c>
      <c r="AO755" s="116" t="str">
        <f>IFERROR(FIND("R",Table1[[#This Row],[FS_Priority]]),"")</f>
        <v/>
      </c>
    </row>
    <row r="756" spans="1:41" x14ac:dyDescent="0.25">
      <c r="A756" s="202" t="s">
        <v>3765</v>
      </c>
      <c r="B756" s="202" t="s">
        <v>179</v>
      </c>
      <c r="C756" s="202" t="s">
        <v>3765</v>
      </c>
      <c r="D756" s="203" t="b">
        <v>0</v>
      </c>
      <c r="E756" s="202" t="s">
        <v>118</v>
      </c>
      <c r="F756" s="202" t="s">
        <v>3766</v>
      </c>
      <c r="G756" s="202" t="s">
        <v>179</v>
      </c>
      <c r="H756" s="202" t="s">
        <v>392</v>
      </c>
      <c r="I756" s="202" t="s">
        <v>2956</v>
      </c>
      <c r="J756" s="202" t="s">
        <v>2502</v>
      </c>
      <c r="K756" s="202" t="s">
        <v>3406</v>
      </c>
      <c r="L756" s="202" t="s">
        <v>370</v>
      </c>
      <c r="M756" s="202" t="s">
        <v>3004</v>
      </c>
      <c r="N756" s="202" t="s">
        <v>179</v>
      </c>
      <c r="O756" s="202" t="s">
        <v>152</v>
      </c>
      <c r="P756" s="201"/>
      <c r="Q756" s="202" t="s">
        <v>200</v>
      </c>
      <c r="R756" s="202" t="s">
        <v>179</v>
      </c>
      <c r="S756" s="203" t="b">
        <v>0</v>
      </c>
      <c r="V756" s="193">
        <v>43762</v>
      </c>
      <c r="W756" s="202" t="s">
        <v>179</v>
      </c>
      <c r="X756" s="220"/>
      <c r="Y756" s="220"/>
      <c r="Z756" s="202" t="s">
        <v>179</v>
      </c>
      <c r="AC756" s="202" t="s">
        <v>4237</v>
      </c>
      <c r="AE756" s="202" t="s">
        <v>148</v>
      </c>
      <c r="AF756" s="202" t="s">
        <v>179</v>
      </c>
      <c r="AG756" s="202" t="s">
        <v>179</v>
      </c>
      <c r="AH756" s="221">
        <v>44154</v>
      </c>
      <c r="AI756" s="202" t="s">
        <v>3448</v>
      </c>
      <c r="AJ756" s="115" t="str">
        <f t="shared" si="11"/>
        <v>FS</v>
      </c>
      <c r="AK756" s="115" t="b">
        <f>ISNUMBER(SEARCH("IRT",Table1[[#This Row],[Current_Status]]))</f>
        <v>0</v>
      </c>
      <c r="AL756" s="116">
        <f>YEAR(Table1[[#This Row],[Project_Initiated]])</f>
        <v>2019</v>
      </c>
      <c r="AM756" s="205">
        <v>44181</v>
      </c>
      <c r="AN756" s="53" t="str">
        <f>IF(AND(Table1[[#This Row],[Completed Date]]&gt;="07/01/2020"+0,Table1[[#This Row],[Completed Date]]&lt;="6/30/2021"+0),"FY 20-21",IF(AND(Table1[[#This Row],[Completed Date]]&gt;="07/01/2019"+0,Table1[[#This Row],[Completed Date]]&lt;="6/30/2020"+0),"FY 19-20",""))</f>
        <v>FY 20-21</v>
      </c>
      <c r="AO756" s="116" t="str">
        <f>IFERROR(FIND("R",Table1[[#This Row],[FS_Priority]]),"")</f>
        <v/>
      </c>
    </row>
    <row r="757" spans="1:41" x14ac:dyDescent="0.25">
      <c r="A757" s="202" t="s">
        <v>3360</v>
      </c>
      <c r="B757" s="202" t="s">
        <v>179</v>
      </c>
      <c r="C757" s="202" t="s">
        <v>3360</v>
      </c>
      <c r="D757" s="203" t="b">
        <v>0</v>
      </c>
      <c r="E757" s="202" t="s">
        <v>118</v>
      </c>
      <c r="F757" s="202" t="s">
        <v>3395</v>
      </c>
      <c r="G757" s="202" t="s">
        <v>3396</v>
      </c>
      <c r="H757" s="202" t="s">
        <v>3397</v>
      </c>
      <c r="I757" s="202" t="s">
        <v>179</v>
      </c>
      <c r="J757" s="202" t="s">
        <v>2502</v>
      </c>
      <c r="K757" s="202" t="s">
        <v>3406</v>
      </c>
      <c r="L757" s="202" t="s">
        <v>370</v>
      </c>
      <c r="M757" s="202" t="s">
        <v>3398</v>
      </c>
      <c r="N757" s="202" t="s">
        <v>179</v>
      </c>
      <c r="O757" s="202" t="s">
        <v>152</v>
      </c>
      <c r="P757" s="220"/>
      <c r="Q757" s="202" t="s">
        <v>153</v>
      </c>
      <c r="R757" s="202" t="s">
        <v>179</v>
      </c>
      <c r="S757" s="203" t="b">
        <v>0</v>
      </c>
      <c r="V757" s="193">
        <v>43677</v>
      </c>
      <c r="W757" s="202" t="s">
        <v>179</v>
      </c>
      <c r="X757"/>
      <c r="Z757" s="202" t="s">
        <v>179</v>
      </c>
      <c r="AC757" s="202" t="s">
        <v>4234</v>
      </c>
      <c r="AD757" s="193">
        <v>43732</v>
      </c>
      <c r="AE757" s="202" t="s">
        <v>432</v>
      </c>
      <c r="AF757" s="202" t="s">
        <v>3535</v>
      </c>
      <c r="AG757" s="202" t="s">
        <v>2508</v>
      </c>
      <c r="AH757" s="193">
        <v>44154</v>
      </c>
      <c r="AI757" s="202" t="s">
        <v>3370</v>
      </c>
      <c r="AJ757" s="115" t="str">
        <f t="shared" si="11"/>
        <v>FS</v>
      </c>
      <c r="AK757" s="115" t="b">
        <f>ISNUMBER(SEARCH("IRT",Table1[[#This Row],[Current_Status]]))</f>
        <v>0</v>
      </c>
      <c r="AL757" s="116">
        <f>YEAR(Table1[[#This Row],[Project_Initiated]])</f>
        <v>2019</v>
      </c>
      <c r="AM757" s="205">
        <v>44181</v>
      </c>
      <c r="AN757" s="53" t="str">
        <f>IF(AND(Table1[[#This Row],[Completed Date]]&gt;="07/01/2020"+0,Table1[[#This Row],[Completed Date]]&lt;="6/30/2021"+0),"FY 20-21",IF(AND(Table1[[#This Row],[Completed Date]]&gt;="07/01/2019"+0,Table1[[#This Row],[Completed Date]]&lt;="6/30/2020"+0),"FY 19-20",""))</f>
        <v>FY 20-21</v>
      </c>
      <c r="AO757" s="116" t="str">
        <f>IFERROR(FIND("R",Table1[[#This Row],[FS_Priority]]),"")</f>
        <v/>
      </c>
    </row>
    <row r="758" spans="1:41" x14ac:dyDescent="0.25">
      <c r="A758" s="202" t="s">
        <v>351</v>
      </c>
      <c r="B758" s="202" t="s">
        <v>179</v>
      </c>
      <c r="C758" s="202" t="s">
        <v>351</v>
      </c>
      <c r="D758" s="203" t="b">
        <v>0</v>
      </c>
      <c r="E758" s="202" t="s">
        <v>118</v>
      </c>
      <c r="F758" s="202" t="s">
        <v>2743</v>
      </c>
      <c r="G758" s="202" t="s">
        <v>276</v>
      </c>
      <c r="H758" s="202" t="s">
        <v>2190</v>
      </c>
      <c r="I758" s="202" t="s">
        <v>3006</v>
      </c>
      <c r="J758" s="202" t="s">
        <v>2502</v>
      </c>
      <c r="K758" s="202" t="s">
        <v>3406</v>
      </c>
      <c r="L758" s="202" t="s">
        <v>370</v>
      </c>
      <c r="M758" s="202" t="s">
        <v>3004</v>
      </c>
      <c r="N758" s="202" t="s">
        <v>179</v>
      </c>
      <c r="O758" s="202" t="s">
        <v>152</v>
      </c>
      <c r="P758" s="220"/>
      <c r="Q758" s="202" t="s">
        <v>153</v>
      </c>
      <c r="R758" s="202" t="s">
        <v>179</v>
      </c>
      <c r="S758" s="203" t="b">
        <v>0</v>
      </c>
      <c r="T758" s="220"/>
      <c r="V758" s="193">
        <v>43340</v>
      </c>
      <c r="W758" s="202" t="s">
        <v>179</v>
      </c>
      <c r="X758" s="220"/>
      <c r="Y758" s="220"/>
      <c r="Z758" s="202" t="s">
        <v>179</v>
      </c>
      <c r="AC758" s="202" t="s">
        <v>4239</v>
      </c>
      <c r="AD758" s="221">
        <v>43370</v>
      </c>
      <c r="AE758" s="202" t="s">
        <v>148</v>
      </c>
      <c r="AF758" s="202" t="s">
        <v>179</v>
      </c>
      <c r="AG758" s="202" t="s">
        <v>2508</v>
      </c>
      <c r="AH758" s="193">
        <v>44154</v>
      </c>
      <c r="AI758" s="202" t="s">
        <v>3431</v>
      </c>
      <c r="AJ758" s="115" t="str">
        <f t="shared" si="11"/>
        <v>FS</v>
      </c>
      <c r="AK758" s="115" t="b">
        <f>ISNUMBER(SEARCH("IRT",Table1[[#This Row],[Current_Status]]))</f>
        <v>0</v>
      </c>
      <c r="AL758" s="116">
        <f>YEAR(Table1[[#This Row],[Project_Initiated]])</f>
        <v>2018</v>
      </c>
      <c r="AM758" s="205">
        <v>44181</v>
      </c>
      <c r="AN758" s="53" t="str">
        <f>IF(AND(Table1[[#This Row],[Completed Date]]&gt;="07/01/2020"+0,Table1[[#This Row],[Completed Date]]&lt;="6/30/2021"+0),"FY 20-21",IF(AND(Table1[[#This Row],[Completed Date]]&gt;="07/01/2019"+0,Table1[[#This Row],[Completed Date]]&lt;="6/30/2020"+0),"FY 19-20",""))</f>
        <v>FY 20-21</v>
      </c>
      <c r="AO758" s="116" t="str">
        <f>IFERROR(FIND("R",Table1[[#This Row],[FS_Priority]]),"")</f>
        <v/>
      </c>
    </row>
    <row r="759" spans="1:41" x14ac:dyDescent="0.25">
      <c r="A759" s="202" t="s">
        <v>3162</v>
      </c>
      <c r="B759" s="202" t="s">
        <v>179</v>
      </c>
      <c r="C759" s="202" t="s">
        <v>3162</v>
      </c>
      <c r="D759" s="203" t="b">
        <v>0</v>
      </c>
      <c r="E759" s="202" t="s">
        <v>43</v>
      </c>
      <c r="F759" s="202" t="s">
        <v>3300</v>
      </c>
      <c r="G759" s="202" t="s">
        <v>3458</v>
      </c>
      <c r="H759" s="202" t="s">
        <v>246</v>
      </c>
      <c r="I759" s="202" t="s">
        <v>3301</v>
      </c>
      <c r="J759" s="202" t="s">
        <v>2837</v>
      </c>
      <c r="K759" s="202" t="s">
        <v>2868</v>
      </c>
      <c r="L759" s="202" t="s">
        <v>2477</v>
      </c>
      <c r="M759" s="202" t="s">
        <v>2872</v>
      </c>
      <c r="N759" s="202" t="s">
        <v>179</v>
      </c>
      <c r="O759" s="202" t="s">
        <v>152</v>
      </c>
      <c r="P759" s="220"/>
      <c r="Q759" s="202" t="s">
        <v>2736</v>
      </c>
      <c r="R759" s="202" t="s">
        <v>179</v>
      </c>
      <c r="S759" s="203" t="b">
        <v>0</v>
      </c>
      <c r="T759" s="220"/>
      <c r="V759" s="193">
        <v>42688</v>
      </c>
      <c r="W759" s="202" t="s">
        <v>179</v>
      </c>
      <c r="X759"/>
      <c r="Z759" s="202" t="s">
        <v>179</v>
      </c>
      <c r="AC759" s="202" t="s">
        <v>4228</v>
      </c>
      <c r="AE759" s="202" t="s">
        <v>432</v>
      </c>
      <c r="AF759" s="202" t="s">
        <v>3538</v>
      </c>
      <c r="AG759" s="202" t="s">
        <v>179</v>
      </c>
      <c r="AH759" s="193">
        <v>44154</v>
      </c>
      <c r="AI759" s="202" t="s">
        <v>3370</v>
      </c>
      <c r="AJ759" s="115" t="str">
        <f t="shared" si="11"/>
        <v>FS</v>
      </c>
      <c r="AK759" s="115" t="b">
        <f>ISNUMBER(SEARCH("IRT",Table1[[#This Row],[Current_Status]]))</f>
        <v>0</v>
      </c>
      <c r="AL759" s="116">
        <f>YEAR(Table1[[#This Row],[Project_Initiated]])</f>
        <v>2016</v>
      </c>
      <c r="AM759" s="205">
        <v>44181</v>
      </c>
      <c r="AN759" s="53" t="str">
        <f>IF(AND(Table1[[#This Row],[Completed Date]]&gt;="07/01/2020"+0,Table1[[#This Row],[Completed Date]]&lt;="6/30/2021"+0),"FY 20-21",IF(AND(Table1[[#This Row],[Completed Date]]&gt;="07/01/2019"+0,Table1[[#This Row],[Completed Date]]&lt;="6/30/2020"+0),"FY 19-20",""))</f>
        <v>FY 20-21</v>
      </c>
      <c r="AO759" s="116">
        <f>IFERROR(FIND("R",Table1[[#This Row],[FS_Priority]]),"")</f>
        <v>1</v>
      </c>
    </row>
    <row r="760" spans="1:41" x14ac:dyDescent="0.25">
      <c r="A760" s="202" t="s">
        <v>2818</v>
      </c>
      <c r="B760" s="202" t="s">
        <v>179</v>
      </c>
      <c r="C760" s="202" t="s">
        <v>2818</v>
      </c>
      <c r="D760" s="203" t="b">
        <v>0</v>
      </c>
      <c r="E760" s="202" t="s">
        <v>92</v>
      </c>
      <c r="F760" s="202" t="s">
        <v>2819</v>
      </c>
      <c r="G760" s="202" t="s">
        <v>3418</v>
      </c>
      <c r="H760" s="202" t="s">
        <v>409</v>
      </c>
      <c r="I760" s="202" t="s">
        <v>3088</v>
      </c>
      <c r="J760" s="202" t="s">
        <v>2837</v>
      </c>
      <c r="K760" s="202" t="s">
        <v>2925</v>
      </c>
      <c r="L760" s="202" t="s">
        <v>2477</v>
      </c>
      <c r="M760" s="202" t="s">
        <v>2884</v>
      </c>
      <c r="N760" s="202" t="s">
        <v>179</v>
      </c>
      <c r="O760" s="202" t="s">
        <v>152</v>
      </c>
      <c r="Q760" s="202" t="s">
        <v>204</v>
      </c>
      <c r="R760" s="202" t="s">
        <v>179</v>
      </c>
      <c r="S760" s="203" t="b">
        <v>0</v>
      </c>
      <c r="V760" s="193">
        <v>43516</v>
      </c>
      <c r="W760" s="202" t="s">
        <v>179</v>
      </c>
      <c r="X760"/>
      <c r="Z760" s="202" t="s">
        <v>179</v>
      </c>
      <c r="AC760" s="202" t="s">
        <v>4227</v>
      </c>
      <c r="AD760" s="221">
        <v>43888</v>
      </c>
      <c r="AE760" s="202" t="s">
        <v>432</v>
      </c>
      <c r="AF760" s="202" t="s">
        <v>3503</v>
      </c>
      <c r="AG760" s="202" t="s">
        <v>2508</v>
      </c>
      <c r="AH760" s="193">
        <v>44154</v>
      </c>
      <c r="AI760" s="202" t="s">
        <v>3448</v>
      </c>
      <c r="AJ760" s="115" t="str">
        <f t="shared" si="11"/>
        <v>FS</v>
      </c>
      <c r="AK760" s="115" t="b">
        <f>ISNUMBER(SEARCH("IRT",Table1[[#This Row],[Current_Status]]))</f>
        <v>0</v>
      </c>
      <c r="AL760" s="116">
        <f>YEAR(Table1[[#This Row],[Project_Initiated]])</f>
        <v>2019</v>
      </c>
      <c r="AM760" s="205">
        <v>44181</v>
      </c>
      <c r="AN760" s="53" t="str">
        <f>IF(AND(Table1[[#This Row],[Completed Date]]&gt;="07/01/2020"+0,Table1[[#This Row],[Completed Date]]&lt;="6/30/2021"+0),"FY 20-21",IF(AND(Table1[[#This Row],[Completed Date]]&gt;="07/01/2019"+0,Table1[[#This Row],[Completed Date]]&lt;="6/30/2020"+0),"FY 19-20",""))</f>
        <v>FY 20-21</v>
      </c>
      <c r="AO760" s="116" t="str">
        <f>IFERROR(FIND("R",Table1[[#This Row],[FS_Priority]]),"")</f>
        <v/>
      </c>
    </row>
    <row r="761" spans="1:41" x14ac:dyDescent="0.25">
      <c r="A761" s="202" t="s">
        <v>288</v>
      </c>
      <c r="B761" s="202" t="s">
        <v>179</v>
      </c>
      <c r="C761" s="202" t="s">
        <v>288</v>
      </c>
      <c r="D761" s="203" t="b">
        <v>0</v>
      </c>
      <c r="E761" s="202" t="s">
        <v>92</v>
      </c>
      <c r="F761" s="202" t="s">
        <v>2719</v>
      </c>
      <c r="G761" s="202" t="s">
        <v>4063</v>
      </c>
      <c r="H761" s="202" t="s">
        <v>406</v>
      </c>
      <c r="I761" s="202" t="s">
        <v>179</v>
      </c>
      <c r="J761" s="202" t="s">
        <v>2837</v>
      </c>
      <c r="K761" s="202" t="s">
        <v>2925</v>
      </c>
      <c r="L761" s="202" t="s">
        <v>2477</v>
      </c>
      <c r="M761" s="202" t="s">
        <v>2936</v>
      </c>
      <c r="N761" s="202" t="s">
        <v>179</v>
      </c>
      <c r="O761" s="202" t="s">
        <v>152</v>
      </c>
      <c r="P761" s="220"/>
      <c r="Q761" s="202" t="s">
        <v>266</v>
      </c>
      <c r="R761" s="202" t="s">
        <v>270</v>
      </c>
      <c r="S761" s="203" t="b">
        <v>0</v>
      </c>
      <c r="V761" s="193">
        <v>43245</v>
      </c>
      <c r="W761" s="202" t="s">
        <v>179</v>
      </c>
      <c r="X761"/>
      <c r="Z761" s="202" t="s">
        <v>179</v>
      </c>
      <c r="AC761" s="202" t="s">
        <v>4340</v>
      </c>
      <c r="AE761" s="202" t="s">
        <v>152</v>
      </c>
      <c r="AF761" s="202" t="s">
        <v>179</v>
      </c>
      <c r="AG761" s="202" t="s">
        <v>2508</v>
      </c>
      <c r="AH761" s="193">
        <v>44172</v>
      </c>
      <c r="AI761" s="202" t="s">
        <v>3434</v>
      </c>
      <c r="AJ761" s="115" t="str">
        <f t="shared" si="11"/>
        <v>FS</v>
      </c>
      <c r="AK761" s="115" t="b">
        <f>ISNUMBER(SEARCH("IRT",Table1[[#This Row],[Current_Status]]))</f>
        <v>0</v>
      </c>
      <c r="AL761" s="116">
        <f>YEAR(Table1[[#This Row],[Project_Initiated]])</f>
        <v>2018</v>
      </c>
      <c r="AM761" s="205">
        <v>44181</v>
      </c>
      <c r="AN761" s="53" t="str">
        <f>IF(AND(Table1[[#This Row],[Completed Date]]&gt;="07/01/2020"+0,Table1[[#This Row],[Completed Date]]&lt;="6/30/2021"+0),"FY 20-21",IF(AND(Table1[[#This Row],[Completed Date]]&gt;="07/01/2019"+0,Table1[[#This Row],[Completed Date]]&lt;="6/30/2020"+0),"FY 19-20",""))</f>
        <v>FY 20-21</v>
      </c>
      <c r="AO761" s="116" t="str">
        <f>IFERROR(FIND("R",Table1[[#This Row],[FS_Priority]]),"")</f>
        <v/>
      </c>
    </row>
    <row r="762" spans="1:41" x14ac:dyDescent="0.25">
      <c r="A762" s="202" t="s">
        <v>4301</v>
      </c>
      <c r="B762" s="202" t="s">
        <v>179</v>
      </c>
      <c r="C762" s="202" t="s">
        <v>4302</v>
      </c>
      <c r="D762" s="203" t="b">
        <v>0</v>
      </c>
      <c r="E762" s="202" t="s">
        <v>118</v>
      </c>
      <c r="F762" s="202" t="s">
        <v>4303</v>
      </c>
      <c r="G762" s="202" t="s">
        <v>4304</v>
      </c>
      <c r="H762" s="202" t="s">
        <v>409</v>
      </c>
      <c r="I762" s="202" t="s">
        <v>4305</v>
      </c>
      <c r="J762" s="202" t="s">
        <v>2496</v>
      </c>
      <c r="K762" s="202" t="s">
        <v>3406</v>
      </c>
      <c r="L762" s="202" t="s">
        <v>370</v>
      </c>
      <c r="M762" s="202" t="s">
        <v>3003</v>
      </c>
      <c r="N762" s="202" t="s">
        <v>4306</v>
      </c>
      <c r="O762" s="202" t="s">
        <v>135</v>
      </c>
      <c r="Q762" s="202" t="s">
        <v>2477</v>
      </c>
      <c r="R762" s="202" t="s">
        <v>179</v>
      </c>
      <c r="S762" s="203" t="b">
        <v>0</v>
      </c>
      <c r="V762" s="193">
        <v>44133</v>
      </c>
      <c r="W762" s="202" t="s">
        <v>179</v>
      </c>
      <c r="X762"/>
      <c r="Z762" s="202" t="s">
        <v>179</v>
      </c>
      <c r="AC762" s="202" t="s">
        <v>4307</v>
      </c>
      <c r="AE762" s="202" t="s">
        <v>135</v>
      </c>
      <c r="AF762" s="202" t="s">
        <v>179</v>
      </c>
      <c r="AG762" s="202" t="s">
        <v>179</v>
      </c>
      <c r="AH762" s="193">
        <v>44173</v>
      </c>
      <c r="AI762" s="202" t="s">
        <v>3449</v>
      </c>
      <c r="AJ762" s="115" t="str">
        <f t="shared" si="11"/>
        <v>FS</v>
      </c>
      <c r="AK762" s="115" t="b">
        <f>ISNUMBER(SEARCH("IRT",Table1[[#This Row],[Current_Status]]))</f>
        <v>0</v>
      </c>
      <c r="AL762" s="116">
        <f>YEAR(Table1[[#This Row],[Project_Initiated]])</f>
        <v>2020</v>
      </c>
      <c r="AM762" s="205">
        <v>44181</v>
      </c>
      <c r="AN762" s="53" t="str">
        <f>IF(AND(Table1[[#This Row],[Completed Date]]&gt;="07/01/2020"+0,Table1[[#This Row],[Completed Date]]&lt;="6/30/2021"+0),"FY 20-21",IF(AND(Table1[[#This Row],[Completed Date]]&gt;="07/01/2019"+0,Table1[[#This Row],[Completed Date]]&lt;="6/30/2020"+0),"FY 19-20",""))</f>
        <v>FY 20-21</v>
      </c>
      <c r="AO762" s="116" t="str">
        <f>IFERROR(FIND("R",Table1[[#This Row],[FS_Priority]]),"")</f>
        <v/>
      </c>
    </row>
    <row r="763" spans="1:41" x14ac:dyDescent="0.25">
      <c r="A763" s="202" t="s">
        <v>3967</v>
      </c>
      <c r="B763" s="202" t="s">
        <v>179</v>
      </c>
      <c r="C763" s="202" t="s">
        <v>3967</v>
      </c>
      <c r="D763" s="203" t="b">
        <v>0</v>
      </c>
      <c r="E763" s="202" t="s">
        <v>3343</v>
      </c>
      <c r="F763" s="202" t="s">
        <v>3968</v>
      </c>
      <c r="G763" s="202" t="s">
        <v>179</v>
      </c>
      <c r="H763" s="202" t="s">
        <v>2112</v>
      </c>
      <c r="I763" s="202" t="s">
        <v>2957</v>
      </c>
      <c r="J763" s="202" t="s">
        <v>2502</v>
      </c>
      <c r="K763" s="202" t="s">
        <v>3020</v>
      </c>
      <c r="L763" s="202" t="s">
        <v>375</v>
      </c>
      <c r="M763" s="202" t="s">
        <v>3969</v>
      </c>
      <c r="N763" s="202" t="s">
        <v>179</v>
      </c>
      <c r="O763" s="202" t="s">
        <v>3899</v>
      </c>
      <c r="P763" s="220"/>
      <c r="Q763" s="202" t="s">
        <v>184</v>
      </c>
      <c r="R763" s="202" t="s">
        <v>179</v>
      </c>
      <c r="S763" s="203" t="b">
        <v>0</v>
      </c>
      <c r="T763" s="220"/>
      <c r="V763" s="193">
        <v>43840</v>
      </c>
      <c r="W763" s="202" t="s">
        <v>179</v>
      </c>
      <c r="X763"/>
      <c r="Z763" s="202" t="s">
        <v>179</v>
      </c>
      <c r="AC763" s="202" t="s">
        <v>4341</v>
      </c>
      <c r="AE763" s="202" t="s">
        <v>3899</v>
      </c>
      <c r="AF763" s="202" t="s">
        <v>179</v>
      </c>
      <c r="AG763" s="202" t="s">
        <v>179</v>
      </c>
      <c r="AH763" s="193">
        <v>44181</v>
      </c>
      <c r="AI763" s="202" t="s">
        <v>3444</v>
      </c>
      <c r="AJ763" s="115" t="str">
        <f t="shared" si="11"/>
        <v>FS</v>
      </c>
      <c r="AK763" s="115" t="b">
        <f>ISNUMBER(SEARCH("IRT",Table1[[#This Row],[Current_Status]]))</f>
        <v>0</v>
      </c>
      <c r="AL763" s="116">
        <f>YEAR(Table1[[#This Row],[Project_Initiated]])</f>
        <v>2020</v>
      </c>
      <c r="AM763" s="205">
        <v>44181</v>
      </c>
      <c r="AN763" s="53" t="str">
        <f>IF(AND(Table1[[#This Row],[Completed Date]]&gt;="07/01/2020"+0,Table1[[#This Row],[Completed Date]]&lt;="6/30/2021"+0),"FY 20-21",IF(AND(Table1[[#This Row],[Completed Date]]&gt;="07/01/2019"+0,Table1[[#This Row],[Completed Date]]&lt;="6/30/2020"+0),"FY 19-20",""))</f>
        <v>FY 20-21</v>
      </c>
      <c r="AO763" s="116" t="str">
        <f>IFERROR(FIND("R",Table1[[#This Row],[FS_Priority]]),"")</f>
        <v/>
      </c>
    </row>
    <row r="764" spans="1:41" x14ac:dyDescent="0.25">
      <c r="A764" s="3"/>
    </row>
    <row r="765" spans="1:41" x14ac:dyDescent="0.25">
      <c r="A765" s="3"/>
    </row>
    <row r="766" spans="1:41" x14ac:dyDescent="0.25">
      <c r="A766" s="3"/>
    </row>
    <row r="767" spans="1:41" x14ac:dyDescent="0.25">
      <c r="A767" s="3"/>
    </row>
    <row r="768" spans="1:41" x14ac:dyDescent="0.25">
      <c r="A768" s="3"/>
    </row>
    <row r="769" spans="1:1" x14ac:dyDescent="0.25">
      <c r="A769" s="3"/>
    </row>
    <row r="770" spans="1:1" x14ac:dyDescent="0.25">
      <c r="A770" s="3"/>
    </row>
    <row r="771" spans="1:1" x14ac:dyDescent="0.25">
      <c r="A771" s="3"/>
    </row>
    <row r="772" spans="1:1" x14ac:dyDescent="0.25">
      <c r="A772" s="3"/>
    </row>
    <row r="773" spans="1:1" x14ac:dyDescent="0.25">
      <c r="A773" s="3"/>
    </row>
    <row r="774" spans="1:1" x14ac:dyDescent="0.25">
      <c r="A774" s="3"/>
    </row>
    <row r="775" spans="1:1" x14ac:dyDescent="0.25">
      <c r="A775" s="3"/>
    </row>
    <row r="776" spans="1:1" x14ac:dyDescent="0.25">
      <c r="A776" s="3"/>
    </row>
    <row r="777" spans="1:1" x14ac:dyDescent="0.25">
      <c r="A777" s="3"/>
    </row>
    <row r="778" spans="1:1" x14ac:dyDescent="0.25">
      <c r="A778" s="3"/>
    </row>
    <row r="779" spans="1:1" x14ac:dyDescent="0.25">
      <c r="A779" s="3"/>
    </row>
    <row r="780" spans="1:1" x14ac:dyDescent="0.25">
      <c r="A780" s="3"/>
    </row>
    <row r="781" spans="1:1" x14ac:dyDescent="0.25">
      <c r="A781" s="3"/>
    </row>
    <row r="782" spans="1:1" x14ac:dyDescent="0.25">
      <c r="A782" s="3"/>
    </row>
    <row r="783" spans="1:1" x14ac:dyDescent="0.25">
      <c r="A783" s="3"/>
    </row>
    <row r="784" spans="1:1" x14ac:dyDescent="0.25">
      <c r="A784" s="3"/>
    </row>
    <row r="785" spans="1:1" x14ac:dyDescent="0.25">
      <c r="A785" s="3"/>
    </row>
    <row r="786" spans="1:1" x14ac:dyDescent="0.25">
      <c r="A786" s="3"/>
    </row>
    <row r="787" spans="1:1" x14ac:dyDescent="0.25">
      <c r="A787" s="3"/>
    </row>
    <row r="788" spans="1:1" x14ac:dyDescent="0.25">
      <c r="A788" s="3"/>
    </row>
    <row r="789" spans="1:1" x14ac:dyDescent="0.25">
      <c r="A789" s="3"/>
    </row>
    <row r="790" spans="1:1" x14ac:dyDescent="0.25">
      <c r="A790" s="3"/>
    </row>
    <row r="791" spans="1:1" x14ac:dyDescent="0.25">
      <c r="A791" s="3"/>
    </row>
    <row r="792" spans="1:1" x14ac:dyDescent="0.25">
      <c r="A792" s="3"/>
    </row>
    <row r="793" spans="1:1" x14ac:dyDescent="0.25">
      <c r="A793" s="3"/>
    </row>
    <row r="794" spans="1:1" x14ac:dyDescent="0.25">
      <c r="A794" s="3"/>
    </row>
    <row r="795" spans="1:1" x14ac:dyDescent="0.25">
      <c r="A795" s="3"/>
    </row>
    <row r="796" spans="1:1" x14ac:dyDescent="0.25">
      <c r="A796" s="3"/>
    </row>
    <row r="797" spans="1:1" x14ac:dyDescent="0.25">
      <c r="A797" s="3"/>
    </row>
    <row r="798" spans="1:1" x14ac:dyDescent="0.25">
      <c r="A798" s="3"/>
    </row>
    <row r="799" spans="1:1" x14ac:dyDescent="0.25">
      <c r="A799" s="3"/>
    </row>
    <row r="800" spans="1:1" x14ac:dyDescent="0.25">
      <c r="A800" s="3"/>
    </row>
    <row r="801" spans="1:1" x14ac:dyDescent="0.25">
      <c r="A801" s="3"/>
    </row>
    <row r="802" spans="1:1" x14ac:dyDescent="0.25">
      <c r="A802" s="3"/>
    </row>
    <row r="803" spans="1:1" x14ac:dyDescent="0.25">
      <c r="A803" s="3"/>
    </row>
    <row r="804" spans="1:1" x14ac:dyDescent="0.25">
      <c r="A804" s="3"/>
    </row>
    <row r="805" spans="1:1" x14ac:dyDescent="0.25">
      <c r="A805" s="3"/>
    </row>
    <row r="806" spans="1:1" x14ac:dyDescent="0.25">
      <c r="A806" s="3"/>
    </row>
    <row r="807" spans="1:1" x14ac:dyDescent="0.25">
      <c r="A807" s="3"/>
    </row>
    <row r="808" spans="1:1" x14ac:dyDescent="0.25">
      <c r="A808" s="3"/>
    </row>
    <row r="809" spans="1:1" x14ac:dyDescent="0.25">
      <c r="A809" s="3"/>
    </row>
    <row r="810" spans="1:1" x14ac:dyDescent="0.25">
      <c r="A810" s="3"/>
    </row>
    <row r="811" spans="1:1" x14ac:dyDescent="0.25">
      <c r="A811" s="3"/>
    </row>
    <row r="812" spans="1:1" x14ac:dyDescent="0.25">
      <c r="A812" s="3"/>
    </row>
    <row r="813" spans="1:1" x14ac:dyDescent="0.25">
      <c r="A813" s="3"/>
    </row>
    <row r="814" spans="1:1" x14ac:dyDescent="0.25">
      <c r="A814" s="3"/>
    </row>
    <row r="815" spans="1:1" x14ac:dyDescent="0.25">
      <c r="A815" s="3"/>
    </row>
    <row r="816" spans="1:1" x14ac:dyDescent="0.25">
      <c r="A816" s="3"/>
    </row>
    <row r="817" spans="1:1" x14ac:dyDescent="0.25">
      <c r="A817" s="3"/>
    </row>
    <row r="818" spans="1:1" x14ac:dyDescent="0.25">
      <c r="A818" s="3"/>
    </row>
    <row r="819" spans="1:1" x14ac:dyDescent="0.25">
      <c r="A819" s="3"/>
    </row>
    <row r="820" spans="1:1" x14ac:dyDescent="0.25">
      <c r="A820" s="3"/>
    </row>
    <row r="821" spans="1:1" x14ac:dyDescent="0.25">
      <c r="A821" s="3"/>
    </row>
    <row r="822" spans="1:1" x14ac:dyDescent="0.25">
      <c r="A822" s="3"/>
    </row>
    <row r="823" spans="1:1" x14ac:dyDescent="0.25">
      <c r="A823" s="3"/>
    </row>
    <row r="824" spans="1:1" x14ac:dyDescent="0.25">
      <c r="A824" s="3"/>
    </row>
    <row r="825" spans="1:1" x14ac:dyDescent="0.25">
      <c r="A825" s="3"/>
    </row>
    <row r="826" spans="1:1" x14ac:dyDescent="0.25">
      <c r="A826" s="3"/>
    </row>
    <row r="827" spans="1:1" x14ac:dyDescent="0.25">
      <c r="A827" s="3"/>
    </row>
    <row r="828" spans="1:1" x14ac:dyDescent="0.25">
      <c r="A828" s="3"/>
    </row>
    <row r="829" spans="1:1" x14ac:dyDescent="0.25">
      <c r="A829" s="3"/>
    </row>
    <row r="830" spans="1:1" x14ac:dyDescent="0.25">
      <c r="A830" s="3"/>
    </row>
    <row r="831" spans="1:1" x14ac:dyDescent="0.25">
      <c r="A831" s="3"/>
    </row>
    <row r="832" spans="1:1" x14ac:dyDescent="0.25">
      <c r="A832" s="3"/>
    </row>
    <row r="833" spans="1:1" x14ac:dyDescent="0.25">
      <c r="A833" s="3"/>
    </row>
    <row r="834" spans="1:1" x14ac:dyDescent="0.25">
      <c r="A834" s="3"/>
    </row>
    <row r="835" spans="1:1" x14ac:dyDescent="0.25">
      <c r="A835" s="3"/>
    </row>
    <row r="836" spans="1:1" x14ac:dyDescent="0.25">
      <c r="A836" s="3"/>
    </row>
    <row r="837" spans="1:1" x14ac:dyDescent="0.25">
      <c r="A837" s="3"/>
    </row>
    <row r="838" spans="1:1" x14ac:dyDescent="0.25">
      <c r="A838" s="3"/>
    </row>
    <row r="839" spans="1:1" x14ac:dyDescent="0.25">
      <c r="A839" s="3"/>
    </row>
    <row r="840" spans="1:1" x14ac:dyDescent="0.25">
      <c r="A840" s="3"/>
    </row>
    <row r="841" spans="1:1" x14ac:dyDescent="0.25">
      <c r="A841" s="3"/>
    </row>
    <row r="842" spans="1:1" x14ac:dyDescent="0.25">
      <c r="A842" s="3"/>
    </row>
    <row r="843" spans="1:1" x14ac:dyDescent="0.25">
      <c r="A843" s="3"/>
    </row>
    <row r="844" spans="1:1" x14ac:dyDescent="0.25">
      <c r="A844" s="3"/>
    </row>
    <row r="845" spans="1:1" x14ac:dyDescent="0.25">
      <c r="A845" s="3"/>
    </row>
    <row r="846" spans="1:1" x14ac:dyDescent="0.25">
      <c r="A846" s="3"/>
    </row>
    <row r="847" spans="1:1" x14ac:dyDescent="0.25">
      <c r="A847" s="3"/>
    </row>
    <row r="848" spans="1:1" x14ac:dyDescent="0.25">
      <c r="A848" s="3"/>
    </row>
    <row r="849" spans="1:1" x14ac:dyDescent="0.25">
      <c r="A849" s="3"/>
    </row>
    <row r="850" spans="1:1" x14ac:dyDescent="0.25">
      <c r="A850" s="3"/>
    </row>
    <row r="851" spans="1:1" x14ac:dyDescent="0.25">
      <c r="A851" s="3"/>
    </row>
    <row r="852" spans="1:1" x14ac:dyDescent="0.25">
      <c r="A852" s="3"/>
    </row>
    <row r="853" spans="1:1" x14ac:dyDescent="0.25">
      <c r="A853" s="3"/>
    </row>
    <row r="854" spans="1:1" x14ac:dyDescent="0.25">
      <c r="A854" s="3"/>
    </row>
    <row r="855" spans="1:1" x14ac:dyDescent="0.25">
      <c r="A855" s="3"/>
    </row>
    <row r="856" spans="1:1" x14ac:dyDescent="0.25">
      <c r="A856" s="3"/>
    </row>
    <row r="857" spans="1:1" x14ac:dyDescent="0.25">
      <c r="A857" s="3"/>
    </row>
    <row r="858" spans="1:1" x14ac:dyDescent="0.25">
      <c r="A858" s="3"/>
    </row>
    <row r="859" spans="1:1" x14ac:dyDescent="0.25">
      <c r="A859" s="3"/>
    </row>
    <row r="860" spans="1:1" x14ac:dyDescent="0.25">
      <c r="A860" s="3"/>
    </row>
    <row r="861" spans="1:1" x14ac:dyDescent="0.25">
      <c r="A861" s="3"/>
    </row>
    <row r="862" spans="1:1" x14ac:dyDescent="0.25">
      <c r="A862" s="3"/>
    </row>
    <row r="863" spans="1:1" x14ac:dyDescent="0.25">
      <c r="A863" s="3"/>
    </row>
    <row r="864" spans="1:1" x14ac:dyDescent="0.25">
      <c r="A864" s="3"/>
    </row>
    <row r="865" spans="1:1" x14ac:dyDescent="0.25">
      <c r="A865" s="3"/>
    </row>
    <row r="866" spans="1:1" x14ac:dyDescent="0.25">
      <c r="A866" s="3"/>
    </row>
    <row r="867" spans="1:1" x14ac:dyDescent="0.25">
      <c r="A867" s="3"/>
    </row>
    <row r="868" spans="1:1" x14ac:dyDescent="0.25">
      <c r="A868" s="3"/>
    </row>
    <row r="869" spans="1:1" x14ac:dyDescent="0.25">
      <c r="A869" s="3"/>
    </row>
    <row r="870" spans="1:1" x14ac:dyDescent="0.25">
      <c r="A870" s="3"/>
    </row>
    <row r="871" spans="1:1" x14ac:dyDescent="0.25">
      <c r="A871" s="3"/>
    </row>
    <row r="872" spans="1:1" x14ac:dyDescent="0.25">
      <c r="A872" s="3"/>
    </row>
    <row r="873" spans="1:1" x14ac:dyDescent="0.25">
      <c r="A873" s="3"/>
    </row>
    <row r="874" spans="1:1" x14ac:dyDescent="0.25">
      <c r="A874" s="3"/>
    </row>
    <row r="875" spans="1:1" x14ac:dyDescent="0.25">
      <c r="A875" s="3"/>
    </row>
    <row r="876" spans="1:1" x14ac:dyDescent="0.25">
      <c r="A876" s="3"/>
    </row>
    <row r="877" spans="1:1" x14ac:dyDescent="0.25">
      <c r="A877" s="3"/>
    </row>
    <row r="878" spans="1:1" x14ac:dyDescent="0.25">
      <c r="A878" s="3"/>
    </row>
    <row r="879" spans="1:1" x14ac:dyDescent="0.25">
      <c r="A879" s="3"/>
    </row>
    <row r="880" spans="1:1" x14ac:dyDescent="0.25">
      <c r="A880" s="3"/>
    </row>
    <row r="881" spans="1:1" x14ac:dyDescent="0.25">
      <c r="A881" s="3"/>
    </row>
    <row r="882" spans="1:1" x14ac:dyDescent="0.25">
      <c r="A882" s="3"/>
    </row>
    <row r="883" spans="1:1" x14ac:dyDescent="0.25">
      <c r="A883" s="3"/>
    </row>
    <row r="884" spans="1:1" x14ac:dyDescent="0.25">
      <c r="A884" s="3"/>
    </row>
    <row r="885" spans="1:1" x14ac:dyDescent="0.25">
      <c r="A885" s="3"/>
    </row>
    <row r="886" spans="1:1" x14ac:dyDescent="0.25">
      <c r="A886" s="3"/>
    </row>
    <row r="887" spans="1:1" x14ac:dyDescent="0.25">
      <c r="A887" s="3"/>
    </row>
    <row r="888" spans="1:1" x14ac:dyDescent="0.25">
      <c r="A888" s="3"/>
    </row>
    <row r="889" spans="1:1" x14ac:dyDescent="0.25">
      <c r="A889" s="3"/>
    </row>
    <row r="890" spans="1:1" x14ac:dyDescent="0.25">
      <c r="A890" s="3"/>
    </row>
    <row r="891" spans="1:1" x14ac:dyDescent="0.25">
      <c r="A891" s="3"/>
    </row>
    <row r="892" spans="1:1" x14ac:dyDescent="0.25">
      <c r="A892" s="3"/>
    </row>
    <row r="893" spans="1:1" x14ac:dyDescent="0.25">
      <c r="A893" s="3"/>
    </row>
    <row r="894" spans="1:1" x14ac:dyDescent="0.25">
      <c r="A894" s="3"/>
    </row>
    <row r="895" spans="1:1" x14ac:dyDescent="0.25">
      <c r="A895" s="3"/>
    </row>
    <row r="896" spans="1:1" x14ac:dyDescent="0.25">
      <c r="A896" s="3"/>
    </row>
    <row r="897" spans="1:1" x14ac:dyDescent="0.25">
      <c r="A897" s="3"/>
    </row>
    <row r="898" spans="1:1" x14ac:dyDescent="0.25">
      <c r="A898" s="3"/>
    </row>
    <row r="899" spans="1:1" x14ac:dyDescent="0.25">
      <c r="A899" s="3"/>
    </row>
    <row r="900" spans="1:1" x14ac:dyDescent="0.25">
      <c r="A900" s="3"/>
    </row>
    <row r="901" spans="1:1" x14ac:dyDescent="0.25">
      <c r="A901" s="3"/>
    </row>
    <row r="902" spans="1:1" x14ac:dyDescent="0.25">
      <c r="A902" s="3"/>
    </row>
    <row r="903" spans="1:1" x14ac:dyDescent="0.25">
      <c r="A903" s="3"/>
    </row>
    <row r="904" spans="1:1" x14ac:dyDescent="0.25">
      <c r="A904" s="3"/>
    </row>
    <row r="905" spans="1:1" x14ac:dyDescent="0.25">
      <c r="A905" s="3"/>
    </row>
    <row r="906" spans="1:1" x14ac:dyDescent="0.25">
      <c r="A906" s="3"/>
    </row>
    <row r="907" spans="1:1" x14ac:dyDescent="0.25">
      <c r="A907" s="3"/>
    </row>
    <row r="908" spans="1:1" x14ac:dyDescent="0.25">
      <c r="A908" s="3"/>
    </row>
    <row r="909" spans="1:1" x14ac:dyDescent="0.25">
      <c r="A909" s="3"/>
    </row>
    <row r="910" spans="1:1" x14ac:dyDescent="0.25">
      <c r="A910" s="3"/>
    </row>
    <row r="911" spans="1:1" x14ac:dyDescent="0.25">
      <c r="A911" s="3"/>
    </row>
    <row r="912" spans="1:1" x14ac:dyDescent="0.25">
      <c r="A912" s="3"/>
    </row>
    <row r="913" spans="1:1" x14ac:dyDescent="0.25">
      <c r="A913" s="3"/>
    </row>
    <row r="914" spans="1:1" x14ac:dyDescent="0.25">
      <c r="A914" s="3"/>
    </row>
    <row r="915" spans="1:1" x14ac:dyDescent="0.25">
      <c r="A915" s="3"/>
    </row>
    <row r="916" spans="1:1" x14ac:dyDescent="0.25">
      <c r="A916" s="3"/>
    </row>
    <row r="917" spans="1:1" x14ac:dyDescent="0.25">
      <c r="A917" s="3"/>
    </row>
    <row r="918" spans="1:1" x14ac:dyDescent="0.25">
      <c r="A918" s="3"/>
    </row>
    <row r="919" spans="1:1" x14ac:dyDescent="0.25">
      <c r="A919" s="3"/>
    </row>
    <row r="920" spans="1:1" x14ac:dyDescent="0.25">
      <c r="A920" s="3"/>
    </row>
    <row r="921" spans="1:1" x14ac:dyDescent="0.25">
      <c r="A921" s="3"/>
    </row>
    <row r="922" spans="1:1" x14ac:dyDescent="0.25">
      <c r="A922" s="3"/>
    </row>
    <row r="923" spans="1:1" x14ac:dyDescent="0.25">
      <c r="A923" s="3"/>
    </row>
    <row r="924" spans="1:1" x14ac:dyDescent="0.25">
      <c r="A924" s="3"/>
    </row>
    <row r="925" spans="1:1" x14ac:dyDescent="0.25">
      <c r="A925" s="3"/>
    </row>
    <row r="926" spans="1:1" x14ac:dyDescent="0.25">
      <c r="A926" s="3"/>
    </row>
    <row r="927" spans="1:1" x14ac:dyDescent="0.25">
      <c r="A927" s="3"/>
    </row>
    <row r="928" spans="1:1" x14ac:dyDescent="0.25">
      <c r="A928" s="3"/>
    </row>
    <row r="929" spans="1:1" x14ac:dyDescent="0.25">
      <c r="A929" s="3"/>
    </row>
    <row r="930" spans="1:1" x14ac:dyDescent="0.25">
      <c r="A930" s="3"/>
    </row>
    <row r="931" spans="1:1" x14ac:dyDescent="0.25">
      <c r="A931" s="3"/>
    </row>
    <row r="932" spans="1:1" x14ac:dyDescent="0.25">
      <c r="A932" s="3"/>
    </row>
    <row r="933" spans="1:1" x14ac:dyDescent="0.25">
      <c r="A933" s="3"/>
    </row>
    <row r="934" spans="1:1" x14ac:dyDescent="0.25">
      <c r="A934" s="3"/>
    </row>
    <row r="935" spans="1:1" x14ac:dyDescent="0.25">
      <c r="A935" s="3"/>
    </row>
    <row r="936" spans="1:1" x14ac:dyDescent="0.25">
      <c r="A936" s="3"/>
    </row>
    <row r="937" spans="1:1" x14ac:dyDescent="0.25">
      <c r="A937" s="3"/>
    </row>
    <row r="938" spans="1:1" x14ac:dyDescent="0.25">
      <c r="A938" s="3"/>
    </row>
    <row r="939" spans="1:1" x14ac:dyDescent="0.25">
      <c r="A939" s="3"/>
    </row>
    <row r="940" spans="1:1" x14ac:dyDescent="0.25">
      <c r="A940" s="3"/>
    </row>
    <row r="941" spans="1:1" x14ac:dyDescent="0.25">
      <c r="A941" s="3"/>
    </row>
    <row r="942" spans="1:1" x14ac:dyDescent="0.25">
      <c r="A942" s="3"/>
    </row>
    <row r="943" spans="1:1" x14ac:dyDescent="0.25">
      <c r="A943" s="3"/>
    </row>
    <row r="944" spans="1:1" x14ac:dyDescent="0.25">
      <c r="A944" s="3"/>
    </row>
    <row r="945" spans="1:1" x14ac:dyDescent="0.25">
      <c r="A945" s="3"/>
    </row>
    <row r="946" spans="1:1" x14ac:dyDescent="0.25">
      <c r="A946" s="3"/>
    </row>
    <row r="947" spans="1:1" x14ac:dyDescent="0.25">
      <c r="A947" s="3"/>
    </row>
    <row r="948" spans="1:1" x14ac:dyDescent="0.25">
      <c r="A948" s="3"/>
    </row>
    <row r="949" spans="1:1" x14ac:dyDescent="0.25">
      <c r="A949" s="3"/>
    </row>
    <row r="950" spans="1:1" x14ac:dyDescent="0.25">
      <c r="A950" s="3"/>
    </row>
    <row r="951" spans="1:1" x14ac:dyDescent="0.25">
      <c r="A951" s="3"/>
    </row>
    <row r="952" spans="1:1" x14ac:dyDescent="0.25">
      <c r="A952" s="3"/>
    </row>
    <row r="953" spans="1:1" x14ac:dyDescent="0.25">
      <c r="A953" s="3"/>
    </row>
    <row r="954" spans="1:1" x14ac:dyDescent="0.25">
      <c r="A954" s="3"/>
    </row>
    <row r="955" spans="1:1" x14ac:dyDescent="0.25">
      <c r="A955" s="3"/>
    </row>
    <row r="956" spans="1:1" x14ac:dyDescent="0.25">
      <c r="A956" s="3"/>
    </row>
    <row r="957" spans="1:1" x14ac:dyDescent="0.25">
      <c r="A957" s="3"/>
    </row>
    <row r="958" spans="1:1" x14ac:dyDescent="0.25">
      <c r="A958" s="3"/>
    </row>
    <row r="959" spans="1:1" x14ac:dyDescent="0.25">
      <c r="A959" s="3"/>
    </row>
    <row r="960" spans="1:1" x14ac:dyDescent="0.25">
      <c r="A960" s="3"/>
    </row>
    <row r="961" spans="1:1" x14ac:dyDescent="0.25">
      <c r="A961" s="3"/>
    </row>
    <row r="962" spans="1:1" x14ac:dyDescent="0.25">
      <c r="A962" s="3"/>
    </row>
    <row r="963" spans="1:1" x14ac:dyDescent="0.25">
      <c r="A963" s="3"/>
    </row>
    <row r="964" spans="1:1" x14ac:dyDescent="0.25">
      <c r="A964" s="3"/>
    </row>
    <row r="965" spans="1:1" x14ac:dyDescent="0.25">
      <c r="A965" s="3"/>
    </row>
    <row r="966" spans="1:1" x14ac:dyDescent="0.25">
      <c r="A966" s="3"/>
    </row>
    <row r="967" spans="1:1" x14ac:dyDescent="0.25">
      <c r="A967" s="3"/>
    </row>
    <row r="968" spans="1:1" x14ac:dyDescent="0.25">
      <c r="A968" s="3"/>
    </row>
    <row r="969" spans="1:1" x14ac:dyDescent="0.25">
      <c r="A969" s="3"/>
    </row>
    <row r="970" spans="1:1" x14ac:dyDescent="0.25">
      <c r="A970" s="3"/>
    </row>
    <row r="971" spans="1:1" x14ac:dyDescent="0.25">
      <c r="A971" s="3"/>
    </row>
    <row r="972" spans="1:1" x14ac:dyDescent="0.25">
      <c r="A972" s="3"/>
    </row>
    <row r="973" spans="1:1" x14ac:dyDescent="0.25">
      <c r="A973" s="3"/>
    </row>
    <row r="974" spans="1:1" x14ac:dyDescent="0.25">
      <c r="A974" s="3"/>
    </row>
    <row r="975" spans="1:1" x14ac:dyDescent="0.25">
      <c r="A975" s="3"/>
    </row>
    <row r="976" spans="1:1" x14ac:dyDescent="0.25">
      <c r="A976" s="3"/>
    </row>
    <row r="977" spans="1:1" x14ac:dyDescent="0.25">
      <c r="A977" s="3"/>
    </row>
    <row r="978" spans="1:1" x14ac:dyDescent="0.25">
      <c r="A978" s="3"/>
    </row>
    <row r="979" spans="1:1" x14ac:dyDescent="0.25">
      <c r="A979" s="3"/>
    </row>
    <row r="980" spans="1:1" x14ac:dyDescent="0.25">
      <c r="A980" s="3"/>
    </row>
    <row r="981" spans="1:1" x14ac:dyDescent="0.25">
      <c r="A981" s="3"/>
    </row>
    <row r="982" spans="1:1" x14ac:dyDescent="0.25">
      <c r="A982" s="3"/>
    </row>
    <row r="983" spans="1:1" x14ac:dyDescent="0.25">
      <c r="A983" s="3"/>
    </row>
    <row r="984" spans="1:1" x14ac:dyDescent="0.25">
      <c r="A984" s="3"/>
    </row>
    <row r="985" spans="1:1" x14ac:dyDescent="0.25">
      <c r="A985" s="3"/>
    </row>
    <row r="986" spans="1:1" x14ac:dyDescent="0.25">
      <c r="A986" s="3"/>
    </row>
    <row r="987" spans="1:1" x14ac:dyDescent="0.25">
      <c r="A987" s="3"/>
    </row>
    <row r="988" spans="1:1" x14ac:dyDescent="0.25">
      <c r="A988" s="3"/>
    </row>
    <row r="989" spans="1:1" x14ac:dyDescent="0.25">
      <c r="A989" s="3"/>
    </row>
    <row r="990" spans="1:1" x14ac:dyDescent="0.25">
      <c r="A990" s="3"/>
    </row>
    <row r="991" spans="1:1" x14ac:dyDescent="0.25">
      <c r="A991" s="3"/>
    </row>
    <row r="992" spans="1:1" x14ac:dyDescent="0.25">
      <c r="A992" s="3"/>
    </row>
    <row r="993" spans="1:1" x14ac:dyDescent="0.25">
      <c r="A993" s="3"/>
    </row>
    <row r="994" spans="1:1" x14ac:dyDescent="0.25">
      <c r="A994" s="3"/>
    </row>
    <row r="995" spans="1:1" x14ac:dyDescent="0.25">
      <c r="A995" s="3"/>
    </row>
    <row r="996" spans="1:1" x14ac:dyDescent="0.25">
      <c r="A996" s="3"/>
    </row>
    <row r="997" spans="1:1" x14ac:dyDescent="0.25">
      <c r="A997" s="3"/>
    </row>
    <row r="998" spans="1:1" x14ac:dyDescent="0.25">
      <c r="A998" s="3"/>
    </row>
    <row r="999" spans="1:1" x14ac:dyDescent="0.25">
      <c r="A999" s="3"/>
    </row>
    <row r="1000" spans="1:1" x14ac:dyDescent="0.25">
      <c r="A1000" s="3"/>
    </row>
    <row r="1001" spans="1:1" x14ac:dyDescent="0.25">
      <c r="A1001" s="3"/>
    </row>
    <row r="1002" spans="1:1" x14ac:dyDescent="0.25">
      <c r="A1002" s="3"/>
    </row>
    <row r="1003" spans="1:1" x14ac:dyDescent="0.25">
      <c r="A1003" s="3"/>
    </row>
    <row r="1004" spans="1:1" x14ac:dyDescent="0.25">
      <c r="A1004" s="3"/>
    </row>
    <row r="1005" spans="1:1" x14ac:dyDescent="0.25">
      <c r="A1005" s="3"/>
    </row>
    <row r="1006" spans="1:1" x14ac:dyDescent="0.25">
      <c r="A1006" s="3"/>
    </row>
    <row r="1007" spans="1:1" x14ac:dyDescent="0.25">
      <c r="A1007" s="3"/>
    </row>
    <row r="1008" spans="1:1" x14ac:dyDescent="0.25">
      <c r="A1008" s="3"/>
    </row>
    <row r="1009" spans="1:1" x14ac:dyDescent="0.25">
      <c r="A1009" s="3"/>
    </row>
    <row r="1010" spans="1:1" x14ac:dyDescent="0.25">
      <c r="A1010" s="3"/>
    </row>
    <row r="1011" spans="1:1" x14ac:dyDescent="0.25">
      <c r="A1011" s="3"/>
    </row>
    <row r="1012" spans="1:1" x14ac:dyDescent="0.25">
      <c r="A1012" s="3"/>
    </row>
    <row r="1013" spans="1:1" x14ac:dyDescent="0.25">
      <c r="A1013" s="3"/>
    </row>
    <row r="1014" spans="1:1" x14ac:dyDescent="0.25">
      <c r="A1014" s="3"/>
    </row>
    <row r="1015" spans="1:1" x14ac:dyDescent="0.25">
      <c r="A1015" s="3"/>
    </row>
    <row r="1016" spans="1:1" x14ac:dyDescent="0.25">
      <c r="A1016" s="3"/>
    </row>
    <row r="1017" spans="1:1" x14ac:dyDescent="0.25">
      <c r="A1017" s="3"/>
    </row>
    <row r="1018" spans="1:1" x14ac:dyDescent="0.25">
      <c r="A1018" s="3"/>
    </row>
    <row r="1019" spans="1:1" x14ac:dyDescent="0.25">
      <c r="A1019" s="3"/>
    </row>
    <row r="1020" spans="1:1" x14ac:dyDescent="0.25">
      <c r="A1020" s="3"/>
    </row>
    <row r="1021" spans="1:1" x14ac:dyDescent="0.25">
      <c r="A1021" s="3"/>
    </row>
    <row r="1022" spans="1:1" x14ac:dyDescent="0.25">
      <c r="A1022" s="3"/>
    </row>
    <row r="1023" spans="1:1" x14ac:dyDescent="0.25">
      <c r="A1023" s="3"/>
    </row>
    <row r="1024" spans="1:1" x14ac:dyDescent="0.25">
      <c r="A1024" s="3"/>
    </row>
    <row r="1025" spans="1:1" x14ac:dyDescent="0.25">
      <c r="A1025" s="3"/>
    </row>
    <row r="1026" spans="1:1" x14ac:dyDescent="0.25">
      <c r="A1026" s="3"/>
    </row>
    <row r="1027" spans="1:1" x14ac:dyDescent="0.25">
      <c r="A1027" s="3"/>
    </row>
    <row r="1028" spans="1:1" x14ac:dyDescent="0.25">
      <c r="A1028" s="3"/>
    </row>
    <row r="1029" spans="1:1" x14ac:dyDescent="0.25">
      <c r="A1029" s="3"/>
    </row>
    <row r="1030" spans="1:1" x14ac:dyDescent="0.25">
      <c r="A1030" s="3"/>
    </row>
    <row r="1031" spans="1:1" x14ac:dyDescent="0.25">
      <c r="A1031" s="3"/>
    </row>
    <row r="1032" spans="1:1" x14ac:dyDescent="0.25">
      <c r="A1032" s="3"/>
    </row>
    <row r="1033" spans="1:1" x14ac:dyDescent="0.25">
      <c r="A1033" s="3"/>
    </row>
    <row r="1034" spans="1:1" x14ac:dyDescent="0.25">
      <c r="A1034" s="3"/>
    </row>
    <row r="1035" spans="1:1" x14ac:dyDescent="0.25">
      <c r="A1035" s="3"/>
    </row>
    <row r="1036" spans="1:1" x14ac:dyDescent="0.25">
      <c r="A1036" s="3"/>
    </row>
    <row r="1037" spans="1:1" x14ac:dyDescent="0.25">
      <c r="A1037" s="3"/>
    </row>
    <row r="1038" spans="1:1" x14ac:dyDescent="0.25">
      <c r="A1038" s="3"/>
    </row>
    <row r="1039" spans="1:1" x14ac:dyDescent="0.25">
      <c r="A1039" s="3"/>
    </row>
    <row r="1040" spans="1:1" x14ac:dyDescent="0.25">
      <c r="A1040" s="3"/>
    </row>
    <row r="1041" spans="1:1" x14ac:dyDescent="0.25">
      <c r="A1041" s="3"/>
    </row>
    <row r="1042" spans="1:1" x14ac:dyDescent="0.25">
      <c r="A1042" s="3"/>
    </row>
    <row r="1043" spans="1:1" x14ac:dyDescent="0.25">
      <c r="A1043" s="3"/>
    </row>
    <row r="1044" spans="1:1" x14ac:dyDescent="0.25">
      <c r="A1044" s="3"/>
    </row>
    <row r="1045" spans="1:1" x14ac:dyDescent="0.25">
      <c r="A1045" s="3"/>
    </row>
    <row r="1046" spans="1:1" x14ac:dyDescent="0.25">
      <c r="A1046" s="3"/>
    </row>
    <row r="1047" spans="1:1" x14ac:dyDescent="0.25">
      <c r="A1047" s="3"/>
    </row>
    <row r="1048" spans="1:1" x14ac:dyDescent="0.25">
      <c r="A1048" s="3"/>
    </row>
    <row r="1049" spans="1:1" x14ac:dyDescent="0.25">
      <c r="A1049" s="3"/>
    </row>
    <row r="1050" spans="1:1" x14ac:dyDescent="0.25">
      <c r="A1050" s="3"/>
    </row>
    <row r="1051" spans="1:1" x14ac:dyDescent="0.25">
      <c r="A1051" s="3"/>
    </row>
    <row r="1052" spans="1:1" x14ac:dyDescent="0.25">
      <c r="A1052" s="3"/>
    </row>
    <row r="1053" spans="1:1" x14ac:dyDescent="0.25">
      <c r="A1053" s="3"/>
    </row>
    <row r="1054" spans="1:1" x14ac:dyDescent="0.25">
      <c r="A1054" s="3"/>
    </row>
    <row r="1055" spans="1:1" x14ac:dyDescent="0.25">
      <c r="A1055" s="3"/>
    </row>
    <row r="1056" spans="1:1" x14ac:dyDescent="0.25">
      <c r="A1056" s="3"/>
    </row>
    <row r="1057" spans="1:1" x14ac:dyDescent="0.25">
      <c r="A1057" s="3"/>
    </row>
    <row r="1058" spans="1:1" x14ac:dyDescent="0.25">
      <c r="A1058" s="3"/>
    </row>
    <row r="1059" spans="1:1" x14ac:dyDescent="0.25">
      <c r="A1059" s="3"/>
    </row>
    <row r="1060" spans="1:1" x14ac:dyDescent="0.25">
      <c r="A1060" s="3"/>
    </row>
    <row r="1061" spans="1:1" x14ac:dyDescent="0.25">
      <c r="A1061" s="3"/>
    </row>
    <row r="1062" spans="1:1" x14ac:dyDescent="0.25">
      <c r="A1062" s="3"/>
    </row>
    <row r="1063" spans="1:1" x14ac:dyDescent="0.25">
      <c r="A1063" s="3"/>
    </row>
    <row r="1064" spans="1:1" x14ac:dyDescent="0.25">
      <c r="A1064" s="3"/>
    </row>
    <row r="1065" spans="1:1" x14ac:dyDescent="0.25">
      <c r="A1065" s="3"/>
    </row>
    <row r="1066" spans="1:1" x14ac:dyDescent="0.25">
      <c r="A1066" s="3"/>
    </row>
    <row r="1067" spans="1:1" x14ac:dyDescent="0.25">
      <c r="A1067" s="3"/>
    </row>
    <row r="1068" spans="1:1" x14ac:dyDescent="0.25">
      <c r="A1068" s="3"/>
    </row>
    <row r="1069" spans="1:1" x14ac:dyDescent="0.25">
      <c r="A1069" s="3"/>
    </row>
    <row r="1070" spans="1:1" x14ac:dyDescent="0.25">
      <c r="A1070" s="3"/>
    </row>
    <row r="1071" spans="1:1" x14ac:dyDescent="0.25">
      <c r="A1071" s="3"/>
    </row>
    <row r="1072" spans="1:1" x14ac:dyDescent="0.25">
      <c r="A1072" s="3"/>
    </row>
    <row r="1073" spans="1:1" x14ac:dyDescent="0.25">
      <c r="A1073" s="3"/>
    </row>
    <row r="1074" spans="1:1" x14ac:dyDescent="0.25">
      <c r="A1074" s="3"/>
    </row>
    <row r="1075" spans="1:1" x14ac:dyDescent="0.25">
      <c r="A1075" s="3"/>
    </row>
    <row r="1076" spans="1:1" x14ac:dyDescent="0.25">
      <c r="A1076" s="3"/>
    </row>
    <row r="1077" spans="1:1" x14ac:dyDescent="0.25">
      <c r="A1077" s="3"/>
    </row>
    <row r="1078" spans="1:1" x14ac:dyDescent="0.25">
      <c r="A1078" s="3"/>
    </row>
    <row r="1079" spans="1:1" x14ac:dyDescent="0.25">
      <c r="A1079" s="3"/>
    </row>
    <row r="1080" spans="1:1" x14ac:dyDescent="0.25">
      <c r="A1080" s="3"/>
    </row>
    <row r="1081" spans="1:1" x14ac:dyDescent="0.25">
      <c r="A1081" s="3"/>
    </row>
    <row r="1082" spans="1:1" x14ac:dyDescent="0.25">
      <c r="A1082" s="3"/>
    </row>
    <row r="1083" spans="1:1" x14ac:dyDescent="0.25">
      <c r="A1083" s="3"/>
    </row>
    <row r="1084" spans="1:1" x14ac:dyDescent="0.25">
      <c r="A1084" s="3"/>
    </row>
    <row r="1085" spans="1:1" x14ac:dyDescent="0.25">
      <c r="A1085" s="3"/>
    </row>
    <row r="1086" spans="1:1" x14ac:dyDescent="0.25">
      <c r="A1086" s="3"/>
    </row>
    <row r="1087" spans="1:1" x14ac:dyDescent="0.25">
      <c r="A1087" s="3"/>
    </row>
    <row r="1088" spans="1:1" x14ac:dyDescent="0.25">
      <c r="A1088" s="3"/>
    </row>
    <row r="1089" spans="1:1" x14ac:dyDescent="0.25">
      <c r="A1089" s="3"/>
    </row>
    <row r="1090" spans="1:1" x14ac:dyDescent="0.25">
      <c r="A1090" s="3"/>
    </row>
    <row r="1091" spans="1:1" x14ac:dyDescent="0.25">
      <c r="A1091" s="3"/>
    </row>
    <row r="1092" spans="1:1" x14ac:dyDescent="0.25">
      <c r="A1092" s="3"/>
    </row>
    <row r="1093" spans="1:1" x14ac:dyDescent="0.25">
      <c r="A1093" s="3"/>
    </row>
    <row r="1094" spans="1:1" x14ac:dyDescent="0.25">
      <c r="A1094" s="3"/>
    </row>
    <row r="1095" spans="1:1" x14ac:dyDescent="0.25">
      <c r="A1095" s="3"/>
    </row>
    <row r="1096" spans="1:1" x14ac:dyDescent="0.25">
      <c r="A1096" s="3"/>
    </row>
    <row r="1097" spans="1:1" x14ac:dyDescent="0.25">
      <c r="A1097" s="3"/>
    </row>
    <row r="1098" spans="1:1" x14ac:dyDescent="0.25">
      <c r="A1098" s="3"/>
    </row>
    <row r="1099" spans="1:1" x14ac:dyDescent="0.25">
      <c r="A1099" s="3"/>
    </row>
    <row r="1100" spans="1:1" x14ac:dyDescent="0.25">
      <c r="A1100" s="3"/>
    </row>
    <row r="1101" spans="1:1" x14ac:dyDescent="0.25">
      <c r="A1101" s="3"/>
    </row>
    <row r="1102" spans="1:1" x14ac:dyDescent="0.25">
      <c r="A1102" s="3"/>
    </row>
    <row r="1103" spans="1:1" x14ac:dyDescent="0.25">
      <c r="A1103" s="3"/>
    </row>
    <row r="1104" spans="1:1" x14ac:dyDescent="0.25">
      <c r="A1104" s="3"/>
    </row>
    <row r="1105" spans="1:1" x14ac:dyDescent="0.25">
      <c r="A1105" s="3"/>
    </row>
    <row r="1106" spans="1:1" x14ac:dyDescent="0.25">
      <c r="A1106" s="3"/>
    </row>
    <row r="1107" spans="1:1" x14ac:dyDescent="0.25">
      <c r="A1107" s="3"/>
    </row>
    <row r="1108" spans="1:1" x14ac:dyDescent="0.25">
      <c r="A1108" s="3"/>
    </row>
    <row r="1109" spans="1:1" x14ac:dyDescent="0.25">
      <c r="A1109" s="3"/>
    </row>
    <row r="1110" spans="1:1" x14ac:dyDescent="0.25">
      <c r="A1110" s="3"/>
    </row>
    <row r="1111" spans="1:1" x14ac:dyDescent="0.25">
      <c r="A1111" s="3"/>
    </row>
    <row r="1112" spans="1:1" x14ac:dyDescent="0.25">
      <c r="A1112" s="3"/>
    </row>
    <row r="1113" spans="1:1" x14ac:dyDescent="0.25">
      <c r="A1113" s="3"/>
    </row>
    <row r="1114" spans="1:1" x14ac:dyDescent="0.25">
      <c r="A1114" s="3"/>
    </row>
    <row r="1115" spans="1:1" x14ac:dyDescent="0.25">
      <c r="A1115" s="3"/>
    </row>
    <row r="1116" spans="1:1" x14ac:dyDescent="0.25">
      <c r="A1116" s="3"/>
    </row>
    <row r="1117" spans="1:1" x14ac:dyDescent="0.25">
      <c r="A1117" s="3"/>
    </row>
    <row r="1118" spans="1:1" x14ac:dyDescent="0.25">
      <c r="A1118" s="3"/>
    </row>
    <row r="1119" spans="1:1" x14ac:dyDescent="0.25">
      <c r="A1119" s="3"/>
    </row>
    <row r="1120" spans="1:1" x14ac:dyDescent="0.25">
      <c r="A1120" s="3"/>
    </row>
    <row r="1121" spans="1:1" x14ac:dyDescent="0.25">
      <c r="A1121" s="3"/>
    </row>
    <row r="1122" spans="1:1" x14ac:dyDescent="0.25">
      <c r="A1122" s="3"/>
    </row>
    <row r="1123" spans="1:1" x14ac:dyDescent="0.25">
      <c r="A1123" s="3"/>
    </row>
    <row r="1124" spans="1:1" x14ac:dyDescent="0.25">
      <c r="A1124" s="3"/>
    </row>
    <row r="1125" spans="1:1" x14ac:dyDescent="0.25">
      <c r="A1125" s="3"/>
    </row>
    <row r="1126" spans="1:1" x14ac:dyDescent="0.25">
      <c r="A1126" s="3"/>
    </row>
    <row r="1127" spans="1:1" x14ac:dyDescent="0.25">
      <c r="A1127" s="3"/>
    </row>
    <row r="1128" spans="1:1" x14ac:dyDescent="0.25">
      <c r="A1128" s="3"/>
    </row>
    <row r="1129" spans="1:1" x14ac:dyDescent="0.25">
      <c r="A1129" s="3"/>
    </row>
    <row r="1130" spans="1:1" x14ac:dyDescent="0.25">
      <c r="A1130" s="3"/>
    </row>
    <row r="1131" spans="1:1" x14ac:dyDescent="0.25">
      <c r="A1131" s="3"/>
    </row>
    <row r="1132" spans="1:1" x14ac:dyDescent="0.25">
      <c r="A1132" s="3"/>
    </row>
    <row r="1133" spans="1:1" x14ac:dyDescent="0.25">
      <c r="A1133" s="3"/>
    </row>
    <row r="1134" spans="1:1" x14ac:dyDescent="0.25">
      <c r="A1134" s="3"/>
    </row>
    <row r="1135" spans="1:1" x14ac:dyDescent="0.25">
      <c r="A1135" s="3"/>
    </row>
    <row r="1136" spans="1:1" x14ac:dyDescent="0.25">
      <c r="A1136" s="3"/>
    </row>
    <row r="1137" spans="1:1" x14ac:dyDescent="0.25">
      <c r="A1137" s="3"/>
    </row>
    <row r="1138" spans="1:1" x14ac:dyDescent="0.25">
      <c r="A1138" s="3"/>
    </row>
    <row r="1139" spans="1:1" x14ac:dyDescent="0.25">
      <c r="A1139" s="3"/>
    </row>
    <row r="1140" spans="1:1" x14ac:dyDescent="0.25">
      <c r="A1140" s="3"/>
    </row>
    <row r="1141" spans="1:1" x14ac:dyDescent="0.25">
      <c r="A1141" s="3"/>
    </row>
    <row r="1142" spans="1:1" x14ac:dyDescent="0.25">
      <c r="A1142" s="3"/>
    </row>
    <row r="1143" spans="1:1" x14ac:dyDescent="0.25">
      <c r="A1143" s="3"/>
    </row>
    <row r="1144" spans="1:1" x14ac:dyDescent="0.25">
      <c r="A1144" s="3"/>
    </row>
    <row r="1145" spans="1:1" x14ac:dyDescent="0.25">
      <c r="A1145" s="3"/>
    </row>
    <row r="1146" spans="1:1" x14ac:dyDescent="0.25">
      <c r="A1146" s="3"/>
    </row>
    <row r="1147" spans="1:1" x14ac:dyDescent="0.25">
      <c r="A1147" s="3"/>
    </row>
    <row r="1148" spans="1:1" x14ac:dyDescent="0.25">
      <c r="A1148" s="3"/>
    </row>
    <row r="1149" spans="1:1" x14ac:dyDescent="0.25">
      <c r="A1149" s="3"/>
    </row>
    <row r="1150" spans="1:1" x14ac:dyDescent="0.25">
      <c r="A1150" s="3"/>
    </row>
    <row r="1151" spans="1:1" x14ac:dyDescent="0.25">
      <c r="A1151" s="3"/>
    </row>
    <row r="1152" spans="1:1" x14ac:dyDescent="0.25">
      <c r="A1152" s="3"/>
    </row>
    <row r="1153" spans="1:1" x14ac:dyDescent="0.25">
      <c r="A1153" s="3"/>
    </row>
    <row r="1154" spans="1:1" x14ac:dyDescent="0.25">
      <c r="A1154" s="3"/>
    </row>
    <row r="1155" spans="1:1" x14ac:dyDescent="0.25">
      <c r="A1155" s="3"/>
    </row>
    <row r="1156" spans="1:1" x14ac:dyDescent="0.25">
      <c r="A1156" s="3"/>
    </row>
    <row r="1157" spans="1:1" x14ac:dyDescent="0.25">
      <c r="A1157" s="3"/>
    </row>
    <row r="1158" spans="1:1" x14ac:dyDescent="0.25">
      <c r="A1158" s="3"/>
    </row>
    <row r="1159" spans="1:1" x14ac:dyDescent="0.25">
      <c r="A1159" s="3"/>
    </row>
    <row r="1160" spans="1:1" x14ac:dyDescent="0.25">
      <c r="A1160" s="3"/>
    </row>
    <row r="1161" spans="1:1" x14ac:dyDescent="0.25">
      <c r="A1161" s="3"/>
    </row>
    <row r="1162" spans="1:1" x14ac:dyDescent="0.25">
      <c r="A1162" s="3"/>
    </row>
    <row r="1163" spans="1:1" x14ac:dyDescent="0.25">
      <c r="A1163" s="3"/>
    </row>
    <row r="1164" spans="1:1" x14ac:dyDescent="0.25">
      <c r="A1164" s="3"/>
    </row>
    <row r="1165" spans="1:1" x14ac:dyDescent="0.25">
      <c r="A1165" s="3"/>
    </row>
    <row r="1166" spans="1:1" x14ac:dyDescent="0.25">
      <c r="A1166" s="3"/>
    </row>
    <row r="1167" spans="1:1" x14ac:dyDescent="0.25">
      <c r="A1167" s="3"/>
    </row>
    <row r="1168" spans="1:1" x14ac:dyDescent="0.25">
      <c r="A1168" s="3"/>
    </row>
    <row r="1169" spans="1:1" x14ac:dyDescent="0.25">
      <c r="A1169" s="3"/>
    </row>
    <row r="1170" spans="1:1" x14ac:dyDescent="0.25">
      <c r="A1170" s="3"/>
    </row>
    <row r="1171" spans="1:1" x14ac:dyDescent="0.25">
      <c r="A1171" s="3"/>
    </row>
    <row r="1172" spans="1:1" x14ac:dyDescent="0.25">
      <c r="A1172" s="3"/>
    </row>
    <row r="1173" spans="1:1" x14ac:dyDescent="0.25">
      <c r="A1173" s="3"/>
    </row>
    <row r="1174" spans="1:1" x14ac:dyDescent="0.25">
      <c r="A1174" s="3"/>
    </row>
    <row r="1175" spans="1:1" x14ac:dyDescent="0.25">
      <c r="A1175" s="3"/>
    </row>
    <row r="1176" spans="1:1" x14ac:dyDescent="0.25">
      <c r="A1176" s="3"/>
    </row>
    <row r="1177" spans="1:1" x14ac:dyDescent="0.25">
      <c r="A1177" s="3"/>
    </row>
    <row r="1178" spans="1:1" x14ac:dyDescent="0.25">
      <c r="A1178" s="3"/>
    </row>
    <row r="1179" spans="1:1" x14ac:dyDescent="0.25">
      <c r="A1179" s="3"/>
    </row>
    <row r="1180" spans="1:1" x14ac:dyDescent="0.25">
      <c r="A1180" s="3"/>
    </row>
    <row r="1181" spans="1:1" x14ac:dyDescent="0.25">
      <c r="A1181" s="3"/>
    </row>
    <row r="1182" spans="1:1" x14ac:dyDescent="0.25">
      <c r="A1182" s="3"/>
    </row>
    <row r="1183" spans="1:1" x14ac:dyDescent="0.25">
      <c r="A1183" s="3"/>
    </row>
    <row r="1184" spans="1:1" x14ac:dyDescent="0.25">
      <c r="A1184" s="3"/>
    </row>
    <row r="1185" spans="1:1" x14ac:dyDescent="0.25">
      <c r="A1185" s="3"/>
    </row>
    <row r="1186" spans="1:1" x14ac:dyDescent="0.25">
      <c r="A1186" s="3"/>
    </row>
    <row r="1187" spans="1:1" x14ac:dyDescent="0.25">
      <c r="A1187" s="3"/>
    </row>
    <row r="1188" spans="1:1" x14ac:dyDescent="0.25">
      <c r="A1188" s="3"/>
    </row>
    <row r="1189" spans="1:1" x14ac:dyDescent="0.25">
      <c r="A1189" s="3"/>
    </row>
    <row r="1190" spans="1:1" x14ac:dyDescent="0.25">
      <c r="A1190" s="3"/>
    </row>
    <row r="1191" spans="1:1" x14ac:dyDescent="0.25">
      <c r="A1191" s="3"/>
    </row>
    <row r="1192" spans="1:1" x14ac:dyDescent="0.25">
      <c r="A1192" s="3"/>
    </row>
    <row r="1193" spans="1:1" x14ac:dyDescent="0.25">
      <c r="A1193" s="3"/>
    </row>
    <row r="1194" spans="1:1" x14ac:dyDescent="0.25">
      <c r="A1194" s="3"/>
    </row>
    <row r="1195" spans="1:1" x14ac:dyDescent="0.25">
      <c r="A1195" s="3"/>
    </row>
    <row r="1196" spans="1:1" x14ac:dyDescent="0.25">
      <c r="A1196" s="3"/>
    </row>
    <row r="1197" spans="1:1" x14ac:dyDescent="0.25">
      <c r="A1197" s="3"/>
    </row>
    <row r="1198" spans="1:1" x14ac:dyDescent="0.25">
      <c r="A1198" s="3"/>
    </row>
    <row r="1199" spans="1:1" x14ac:dyDescent="0.25">
      <c r="A1199" s="3"/>
    </row>
    <row r="1200" spans="1:1" x14ac:dyDescent="0.25">
      <c r="A1200" s="3"/>
    </row>
    <row r="1201" spans="1:1" x14ac:dyDescent="0.25">
      <c r="A1201" s="3"/>
    </row>
    <row r="1202" spans="1:1" x14ac:dyDescent="0.25">
      <c r="A1202" s="3"/>
    </row>
    <row r="1203" spans="1:1" x14ac:dyDescent="0.25">
      <c r="A1203" s="3"/>
    </row>
    <row r="1204" spans="1:1" x14ac:dyDescent="0.25">
      <c r="A1204" s="3"/>
    </row>
    <row r="1205" spans="1:1" x14ac:dyDescent="0.25">
      <c r="A1205" s="3"/>
    </row>
    <row r="1206" spans="1:1" x14ac:dyDescent="0.25">
      <c r="A1206" s="3"/>
    </row>
    <row r="1207" spans="1:1" x14ac:dyDescent="0.25">
      <c r="A1207" s="3"/>
    </row>
    <row r="1208" spans="1:1" x14ac:dyDescent="0.25">
      <c r="A1208" s="3"/>
    </row>
    <row r="1209" spans="1:1" x14ac:dyDescent="0.25">
      <c r="A1209" s="3"/>
    </row>
    <row r="1210" spans="1:1" x14ac:dyDescent="0.25">
      <c r="A1210" s="3"/>
    </row>
    <row r="1211" spans="1:1" x14ac:dyDescent="0.25">
      <c r="A1211" s="3"/>
    </row>
    <row r="1212" spans="1:1" x14ac:dyDescent="0.25">
      <c r="A1212" s="3"/>
    </row>
    <row r="1213" spans="1:1" x14ac:dyDescent="0.25">
      <c r="A1213" s="3"/>
    </row>
    <row r="1214" spans="1:1" x14ac:dyDescent="0.25">
      <c r="A1214" s="3"/>
    </row>
    <row r="1215" spans="1:1" x14ac:dyDescent="0.25">
      <c r="A1215" s="3"/>
    </row>
    <row r="1216" spans="1:1" x14ac:dyDescent="0.25">
      <c r="A1216" s="3"/>
    </row>
    <row r="1217" spans="1:1" x14ac:dyDescent="0.25">
      <c r="A1217" s="3"/>
    </row>
    <row r="1218" spans="1:1" x14ac:dyDescent="0.25">
      <c r="A1218" s="3"/>
    </row>
    <row r="1219" spans="1:1" x14ac:dyDescent="0.25">
      <c r="A1219" s="3"/>
    </row>
    <row r="1220" spans="1:1" x14ac:dyDescent="0.25">
      <c r="A1220" s="3"/>
    </row>
    <row r="1221" spans="1:1" x14ac:dyDescent="0.25">
      <c r="A1221" s="3"/>
    </row>
    <row r="1222" spans="1:1" x14ac:dyDescent="0.25">
      <c r="A1222" s="3"/>
    </row>
    <row r="1223" spans="1:1" x14ac:dyDescent="0.25">
      <c r="A1223" s="3"/>
    </row>
    <row r="1224" spans="1:1" x14ac:dyDescent="0.25">
      <c r="A1224" s="3"/>
    </row>
    <row r="1225" spans="1:1" x14ac:dyDescent="0.25">
      <c r="A1225" s="3"/>
    </row>
    <row r="1226" spans="1:1" x14ac:dyDescent="0.25">
      <c r="A1226" s="3"/>
    </row>
    <row r="1227" spans="1:1" x14ac:dyDescent="0.25">
      <c r="A1227" s="3"/>
    </row>
    <row r="1228" spans="1:1" x14ac:dyDescent="0.25">
      <c r="A1228" s="3"/>
    </row>
    <row r="1229" spans="1:1" x14ac:dyDescent="0.25">
      <c r="A1229" s="3"/>
    </row>
    <row r="1230" spans="1:1" x14ac:dyDescent="0.25">
      <c r="A1230" s="3"/>
    </row>
    <row r="1231" spans="1:1" x14ac:dyDescent="0.25">
      <c r="A1231" s="3"/>
    </row>
    <row r="1232" spans="1:1" x14ac:dyDescent="0.25">
      <c r="A1232" s="3"/>
    </row>
    <row r="1233" spans="1:1" x14ac:dyDescent="0.25">
      <c r="A1233" s="3"/>
    </row>
    <row r="1234" spans="1:1" x14ac:dyDescent="0.25">
      <c r="A1234" s="3"/>
    </row>
    <row r="1235" spans="1:1" x14ac:dyDescent="0.25">
      <c r="A1235" s="3"/>
    </row>
    <row r="1236" spans="1:1" x14ac:dyDescent="0.25">
      <c r="A1236" s="3"/>
    </row>
    <row r="1237" spans="1:1" x14ac:dyDescent="0.25">
      <c r="A1237" s="3"/>
    </row>
    <row r="1238" spans="1:1" x14ac:dyDescent="0.25">
      <c r="A1238" s="3"/>
    </row>
    <row r="1239" spans="1:1" x14ac:dyDescent="0.25">
      <c r="A1239" s="3"/>
    </row>
    <row r="1240" spans="1:1" x14ac:dyDescent="0.25">
      <c r="A1240" s="3"/>
    </row>
    <row r="1241" spans="1:1" x14ac:dyDescent="0.25">
      <c r="A1241" s="3"/>
    </row>
    <row r="1242" spans="1:1" x14ac:dyDescent="0.25">
      <c r="A1242" s="3"/>
    </row>
    <row r="1243" spans="1:1" x14ac:dyDescent="0.25">
      <c r="A1243" s="3"/>
    </row>
    <row r="1244" spans="1:1" x14ac:dyDescent="0.25">
      <c r="A1244" s="3"/>
    </row>
    <row r="1245" spans="1:1" x14ac:dyDescent="0.25">
      <c r="A1245" s="3"/>
    </row>
    <row r="1246" spans="1:1" x14ac:dyDescent="0.25">
      <c r="A1246" s="3"/>
    </row>
    <row r="1247" spans="1:1" x14ac:dyDescent="0.25">
      <c r="A1247" s="3"/>
    </row>
    <row r="1248" spans="1:1" x14ac:dyDescent="0.25">
      <c r="A1248" s="3"/>
    </row>
    <row r="1249" spans="1:1" x14ac:dyDescent="0.25">
      <c r="A1249" s="3"/>
    </row>
    <row r="1250" spans="1:1" x14ac:dyDescent="0.25">
      <c r="A1250" s="3"/>
    </row>
    <row r="1251" spans="1:1" x14ac:dyDescent="0.25">
      <c r="A1251" s="3"/>
    </row>
    <row r="1252" spans="1:1" x14ac:dyDescent="0.25">
      <c r="A1252" s="3"/>
    </row>
    <row r="1253" spans="1:1" x14ac:dyDescent="0.25">
      <c r="A1253" s="3"/>
    </row>
    <row r="1254" spans="1:1" x14ac:dyDescent="0.25">
      <c r="A1254" s="3"/>
    </row>
    <row r="1255" spans="1:1" x14ac:dyDescent="0.25">
      <c r="A1255" s="3"/>
    </row>
    <row r="1256" spans="1:1" x14ac:dyDescent="0.25">
      <c r="A1256" s="3"/>
    </row>
    <row r="1257" spans="1:1" x14ac:dyDescent="0.25">
      <c r="A1257" s="3"/>
    </row>
    <row r="1258" spans="1:1" x14ac:dyDescent="0.25">
      <c r="A1258" s="3"/>
    </row>
    <row r="1259" spans="1:1" x14ac:dyDescent="0.25">
      <c r="A1259" s="3"/>
    </row>
    <row r="1260" spans="1:1" x14ac:dyDescent="0.25">
      <c r="A1260" s="3"/>
    </row>
    <row r="1261" spans="1:1" x14ac:dyDescent="0.25">
      <c r="A1261" s="3"/>
    </row>
    <row r="1262" spans="1:1" x14ac:dyDescent="0.25">
      <c r="A1262" s="3"/>
    </row>
    <row r="1263" spans="1:1" x14ac:dyDescent="0.25">
      <c r="A1263" s="3"/>
    </row>
    <row r="1264" spans="1:1" x14ac:dyDescent="0.25">
      <c r="A1264" s="3"/>
    </row>
    <row r="1265" spans="1:1" x14ac:dyDescent="0.25">
      <c r="A1265" s="3"/>
    </row>
    <row r="1266" spans="1:1" x14ac:dyDescent="0.25">
      <c r="A1266" s="3"/>
    </row>
    <row r="1267" spans="1:1" x14ac:dyDescent="0.25">
      <c r="A1267" s="3"/>
    </row>
    <row r="1268" spans="1:1" x14ac:dyDescent="0.25">
      <c r="A1268" s="3"/>
    </row>
    <row r="1269" spans="1:1" x14ac:dyDescent="0.25">
      <c r="A1269" s="3"/>
    </row>
    <row r="1270" spans="1:1" x14ac:dyDescent="0.25">
      <c r="A1270" s="3"/>
    </row>
    <row r="1271" spans="1:1" x14ac:dyDescent="0.25">
      <c r="A1271" s="3"/>
    </row>
    <row r="1272" spans="1:1" x14ac:dyDescent="0.25">
      <c r="A1272" s="3"/>
    </row>
    <row r="1273" spans="1:1" x14ac:dyDescent="0.25">
      <c r="A1273" s="3"/>
    </row>
    <row r="1274" spans="1:1" x14ac:dyDescent="0.25">
      <c r="A1274" s="3"/>
    </row>
    <row r="1275" spans="1:1" x14ac:dyDescent="0.25">
      <c r="A1275" s="3"/>
    </row>
    <row r="1276" spans="1:1" x14ac:dyDescent="0.25">
      <c r="A1276" s="3"/>
    </row>
    <row r="1277" spans="1:1" x14ac:dyDescent="0.25">
      <c r="A1277" s="3"/>
    </row>
    <row r="1278" spans="1:1" x14ac:dyDescent="0.25">
      <c r="A1278" s="3"/>
    </row>
    <row r="1279" spans="1:1" x14ac:dyDescent="0.25">
      <c r="A1279" s="3"/>
    </row>
    <row r="1280" spans="1:1" x14ac:dyDescent="0.25">
      <c r="A1280" s="3"/>
    </row>
    <row r="1281" spans="1:1" x14ac:dyDescent="0.25">
      <c r="A1281" s="3"/>
    </row>
    <row r="1282" spans="1:1" x14ac:dyDescent="0.25">
      <c r="A1282" s="3"/>
    </row>
    <row r="1283" spans="1:1" x14ac:dyDescent="0.25">
      <c r="A1283" s="3"/>
    </row>
    <row r="1284" spans="1:1" x14ac:dyDescent="0.25">
      <c r="A1284" s="3"/>
    </row>
    <row r="1285" spans="1:1" x14ac:dyDescent="0.25">
      <c r="A1285" s="3"/>
    </row>
    <row r="1286" spans="1:1" x14ac:dyDescent="0.25">
      <c r="A1286" s="3"/>
    </row>
    <row r="1287" spans="1:1" x14ac:dyDescent="0.25">
      <c r="A1287" s="3"/>
    </row>
    <row r="1288" spans="1:1" x14ac:dyDescent="0.25">
      <c r="A1288" s="3"/>
    </row>
    <row r="1289" spans="1:1" x14ac:dyDescent="0.25">
      <c r="A1289" s="3"/>
    </row>
    <row r="1290" spans="1:1" x14ac:dyDescent="0.25">
      <c r="A1290" s="3"/>
    </row>
    <row r="1291" spans="1:1" x14ac:dyDescent="0.25">
      <c r="A1291" s="3"/>
    </row>
    <row r="1292" spans="1:1" x14ac:dyDescent="0.25">
      <c r="A1292" s="3"/>
    </row>
    <row r="1293" spans="1:1" x14ac:dyDescent="0.25">
      <c r="A1293" s="3"/>
    </row>
    <row r="1294" spans="1:1" x14ac:dyDescent="0.25">
      <c r="A1294" s="3"/>
    </row>
    <row r="1295" spans="1:1" x14ac:dyDescent="0.25">
      <c r="A1295" s="3"/>
    </row>
    <row r="1296" spans="1:1" x14ac:dyDescent="0.25">
      <c r="A1296" s="3"/>
    </row>
    <row r="1297" spans="1:1" x14ac:dyDescent="0.25">
      <c r="A1297" s="3"/>
    </row>
    <row r="1298" spans="1:1" x14ac:dyDescent="0.25">
      <c r="A1298" s="3"/>
    </row>
    <row r="1299" spans="1:1" x14ac:dyDescent="0.25">
      <c r="A1299" s="3"/>
    </row>
    <row r="1300" spans="1:1" x14ac:dyDescent="0.25">
      <c r="A1300" s="3"/>
    </row>
    <row r="1301" spans="1:1" x14ac:dyDescent="0.25">
      <c r="A1301" s="3"/>
    </row>
    <row r="1302" spans="1:1" x14ac:dyDescent="0.25">
      <c r="A1302" s="3"/>
    </row>
    <row r="1303" spans="1:1" x14ac:dyDescent="0.25">
      <c r="A1303" s="3"/>
    </row>
    <row r="1304" spans="1:1" x14ac:dyDescent="0.25">
      <c r="A1304" s="3"/>
    </row>
    <row r="1305" spans="1:1" x14ac:dyDescent="0.25">
      <c r="A1305" s="3"/>
    </row>
    <row r="1306" spans="1:1" x14ac:dyDescent="0.25">
      <c r="A1306" s="3"/>
    </row>
    <row r="1307" spans="1:1" x14ac:dyDescent="0.25">
      <c r="A1307" s="3"/>
    </row>
    <row r="1308" spans="1:1" x14ac:dyDescent="0.25">
      <c r="A1308" s="3"/>
    </row>
    <row r="1309" spans="1:1" x14ac:dyDescent="0.25">
      <c r="A1309" s="3"/>
    </row>
    <row r="1310" spans="1:1" x14ac:dyDescent="0.25">
      <c r="A1310" s="3"/>
    </row>
    <row r="1311" spans="1:1" x14ac:dyDescent="0.25">
      <c r="A1311" s="3"/>
    </row>
    <row r="1312" spans="1:1" x14ac:dyDescent="0.25">
      <c r="A1312" s="3"/>
    </row>
    <row r="1313" spans="1:1" x14ac:dyDescent="0.25">
      <c r="A1313" s="3"/>
    </row>
    <row r="1314" spans="1:1" x14ac:dyDescent="0.25">
      <c r="A1314" s="3"/>
    </row>
    <row r="1315" spans="1:1" x14ac:dyDescent="0.25">
      <c r="A1315" s="3"/>
    </row>
    <row r="1316" spans="1:1" x14ac:dyDescent="0.25">
      <c r="A1316" s="3"/>
    </row>
    <row r="1317" spans="1:1" x14ac:dyDescent="0.25">
      <c r="A1317" s="3"/>
    </row>
    <row r="1318" spans="1:1" x14ac:dyDescent="0.25">
      <c r="A1318" s="3"/>
    </row>
    <row r="1319" spans="1:1" x14ac:dyDescent="0.25">
      <c r="A1319" s="3"/>
    </row>
    <row r="1320" spans="1:1" x14ac:dyDescent="0.25">
      <c r="A1320" s="3"/>
    </row>
    <row r="1321" spans="1:1" x14ac:dyDescent="0.25">
      <c r="A1321" s="3"/>
    </row>
    <row r="1322" spans="1:1" x14ac:dyDescent="0.25">
      <c r="A1322" s="3"/>
    </row>
    <row r="1323" spans="1:1" x14ac:dyDescent="0.25">
      <c r="A1323" s="3"/>
    </row>
    <row r="1324" spans="1:1" x14ac:dyDescent="0.25">
      <c r="A1324" s="3"/>
    </row>
    <row r="1325" spans="1:1" x14ac:dyDescent="0.25">
      <c r="A1325" s="3"/>
    </row>
    <row r="1326" spans="1:1" x14ac:dyDescent="0.25">
      <c r="A1326" s="3"/>
    </row>
    <row r="1327" spans="1:1" x14ac:dyDescent="0.25">
      <c r="A1327" s="3"/>
    </row>
    <row r="1328" spans="1:1" x14ac:dyDescent="0.25">
      <c r="A1328" s="3"/>
    </row>
    <row r="1329" spans="1:1" x14ac:dyDescent="0.25">
      <c r="A1329" s="3"/>
    </row>
    <row r="1330" spans="1:1" x14ac:dyDescent="0.25">
      <c r="A1330" s="3"/>
    </row>
    <row r="1331" spans="1:1" x14ac:dyDescent="0.25">
      <c r="A1331" s="3"/>
    </row>
    <row r="1332" spans="1:1" x14ac:dyDescent="0.25">
      <c r="A1332" s="3"/>
    </row>
    <row r="1333" spans="1:1" x14ac:dyDescent="0.25">
      <c r="A1333" s="3"/>
    </row>
    <row r="1334" spans="1:1" x14ac:dyDescent="0.25">
      <c r="A1334" s="3"/>
    </row>
    <row r="1335" spans="1:1" x14ac:dyDescent="0.25">
      <c r="A1335" s="3"/>
    </row>
    <row r="1336" spans="1:1" x14ac:dyDescent="0.25">
      <c r="A1336" s="3"/>
    </row>
    <row r="1337" spans="1:1" x14ac:dyDescent="0.25">
      <c r="A1337" s="3"/>
    </row>
    <row r="1338" spans="1:1" x14ac:dyDescent="0.25">
      <c r="A1338" s="3"/>
    </row>
    <row r="1339" spans="1:1" x14ac:dyDescent="0.25">
      <c r="A1339" s="3"/>
    </row>
    <row r="1340" spans="1:1" x14ac:dyDescent="0.25">
      <c r="A1340" s="3"/>
    </row>
    <row r="1341" spans="1:1" x14ac:dyDescent="0.25">
      <c r="A1341" s="3"/>
    </row>
    <row r="1342" spans="1:1" x14ac:dyDescent="0.25">
      <c r="A1342" s="3"/>
    </row>
    <row r="1343" spans="1:1" x14ac:dyDescent="0.25">
      <c r="A1343" s="3"/>
    </row>
    <row r="1344" spans="1:1" x14ac:dyDescent="0.25">
      <c r="A1344" s="3"/>
    </row>
    <row r="1345" spans="1:1" x14ac:dyDescent="0.25">
      <c r="A1345" s="3"/>
    </row>
    <row r="1346" spans="1:1" x14ac:dyDescent="0.25">
      <c r="A1346" s="3"/>
    </row>
    <row r="1347" spans="1:1" x14ac:dyDescent="0.25">
      <c r="A1347" s="3"/>
    </row>
    <row r="1348" spans="1:1" x14ac:dyDescent="0.25">
      <c r="A1348" s="3"/>
    </row>
    <row r="1349" spans="1:1" x14ac:dyDescent="0.25">
      <c r="A1349" s="3"/>
    </row>
    <row r="1350" spans="1:1" x14ac:dyDescent="0.25">
      <c r="A1350" s="3"/>
    </row>
    <row r="1351" spans="1:1" x14ac:dyDescent="0.25">
      <c r="A1351" s="3"/>
    </row>
    <row r="1352" spans="1:1" x14ac:dyDescent="0.25">
      <c r="A1352" s="3"/>
    </row>
    <row r="1353" spans="1:1" x14ac:dyDescent="0.25">
      <c r="A1353" s="3"/>
    </row>
    <row r="1354" spans="1:1" x14ac:dyDescent="0.25">
      <c r="A1354" s="3"/>
    </row>
    <row r="1355" spans="1:1" x14ac:dyDescent="0.25">
      <c r="A1355" s="3"/>
    </row>
    <row r="1356" spans="1:1" x14ac:dyDescent="0.25">
      <c r="A1356" s="3"/>
    </row>
    <row r="1357" spans="1:1" x14ac:dyDescent="0.25">
      <c r="A1357" s="3"/>
    </row>
    <row r="1358" spans="1:1" x14ac:dyDescent="0.25">
      <c r="A1358" s="3"/>
    </row>
    <row r="1359" spans="1:1" x14ac:dyDescent="0.25">
      <c r="A1359" s="3"/>
    </row>
    <row r="1360" spans="1:1" x14ac:dyDescent="0.25">
      <c r="A1360" s="3"/>
    </row>
    <row r="1361" spans="1:1" x14ac:dyDescent="0.25">
      <c r="A1361" s="3"/>
    </row>
    <row r="1362" spans="1:1" x14ac:dyDescent="0.25">
      <c r="A1362" s="3"/>
    </row>
    <row r="1363" spans="1:1" x14ac:dyDescent="0.25">
      <c r="A1363" s="3"/>
    </row>
    <row r="1364" spans="1:1" x14ac:dyDescent="0.25">
      <c r="A1364" s="3"/>
    </row>
    <row r="1365" spans="1:1" x14ac:dyDescent="0.25">
      <c r="A1365" s="3"/>
    </row>
    <row r="1366" spans="1:1" x14ac:dyDescent="0.25">
      <c r="A1366" s="3"/>
    </row>
    <row r="1367" spans="1:1" x14ac:dyDescent="0.25">
      <c r="A1367" s="3"/>
    </row>
    <row r="1368" spans="1:1" x14ac:dyDescent="0.25">
      <c r="A1368" s="3"/>
    </row>
    <row r="1369" spans="1:1" x14ac:dyDescent="0.25">
      <c r="A1369" s="3"/>
    </row>
    <row r="1370" spans="1:1" x14ac:dyDescent="0.25">
      <c r="A1370" s="3"/>
    </row>
    <row r="1371" spans="1:1" x14ac:dyDescent="0.25">
      <c r="A1371" s="3"/>
    </row>
    <row r="1372" spans="1:1" x14ac:dyDescent="0.25">
      <c r="A1372" s="3"/>
    </row>
    <row r="1373" spans="1:1" x14ac:dyDescent="0.25">
      <c r="A1373" s="3"/>
    </row>
    <row r="1374" spans="1:1" x14ac:dyDescent="0.25">
      <c r="A1374" s="3"/>
    </row>
    <row r="1375" spans="1:1" x14ac:dyDescent="0.25">
      <c r="A1375" s="3"/>
    </row>
    <row r="1376" spans="1:1" x14ac:dyDescent="0.25">
      <c r="A1376" s="3"/>
    </row>
    <row r="1377" spans="1:1" x14ac:dyDescent="0.25">
      <c r="A1377" s="3"/>
    </row>
    <row r="1378" spans="1:1" x14ac:dyDescent="0.25">
      <c r="A1378" s="3"/>
    </row>
    <row r="1379" spans="1:1" x14ac:dyDescent="0.25">
      <c r="A1379" s="3"/>
    </row>
    <row r="1380" spans="1:1" x14ac:dyDescent="0.25">
      <c r="A1380" s="3"/>
    </row>
    <row r="1381" spans="1:1" x14ac:dyDescent="0.25">
      <c r="A1381" s="3"/>
    </row>
    <row r="1382" spans="1:1" x14ac:dyDescent="0.25">
      <c r="A1382" s="3"/>
    </row>
    <row r="1383" spans="1:1" x14ac:dyDescent="0.25">
      <c r="A1383" s="3"/>
    </row>
    <row r="1384" spans="1:1" x14ac:dyDescent="0.25">
      <c r="A1384" s="3"/>
    </row>
    <row r="1385" spans="1:1" x14ac:dyDescent="0.25">
      <c r="A1385" s="3"/>
    </row>
    <row r="1386" spans="1:1" x14ac:dyDescent="0.25">
      <c r="A1386" s="3"/>
    </row>
    <row r="1387" spans="1:1" x14ac:dyDescent="0.25">
      <c r="A1387" s="3"/>
    </row>
    <row r="1388" spans="1:1" x14ac:dyDescent="0.25">
      <c r="A1388" s="3"/>
    </row>
    <row r="1389" spans="1:1" x14ac:dyDescent="0.25">
      <c r="A1389" s="3"/>
    </row>
    <row r="1390" spans="1:1" x14ac:dyDescent="0.25">
      <c r="A1390" s="3"/>
    </row>
    <row r="1391" spans="1:1" x14ac:dyDescent="0.25">
      <c r="A1391" s="3"/>
    </row>
    <row r="1392" spans="1:1" x14ac:dyDescent="0.25">
      <c r="A1392" s="3"/>
    </row>
    <row r="1393" spans="1:1" x14ac:dyDescent="0.25">
      <c r="A1393" s="3"/>
    </row>
    <row r="1394" spans="1:1" x14ac:dyDescent="0.25">
      <c r="A1394" s="3"/>
    </row>
    <row r="1395" spans="1:1" x14ac:dyDescent="0.25">
      <c r="A1395" s="3"/>
    </row>
    <row r="1396" spans="1:1" x14ac:dyDescent="0.25">
      <c r="A1396" s="3"/>
    </row>
    <row r="1397" spans="1:1" x14ac:dyDescent="0.25">
      <c r="A1397" s="3"/>
    </row>
    <row r="1398" spans="1:1" x14ac:dyDescent="0.25">
      <c r="A1398" s="3"/>
    </row>
    <row r="1399" spans="1:1" x14ac:dyDescent="0.25">
      <c r="A1399" s="3"/>
    </row>
    <row r="1400" spans="1:1" x14ac:dyDescent="0.25">
      <c r="A1400" s="3"/>
    </row>
    <row r="1401" spans="1:1" x14ac:dyDescent="0.25">
      <c r="A1401" s="3"/>
    </row>
    <row r="1402" spans="1:1" x14ac:dyDescent="0.25">
      <c r="A1402" s="3"/>
    </row>
    <row r="1403" spans="1:1" x14ac:dyDescent="0.25">
      <c r="A1403" s="3"/>
    </row>
    <row r="1404" spans="1:1" x14ac:dyDescent="0.25">
      <c r="A1404" s="3"/>
    </row>
    <row r="1405" spans="1:1" x14ac:dyDescent="0.25">
      <c r="A1405" s="3"/>
    </row>
    <row r="1406" spans="1:1" x14ac:dyDescent="0.25">
      <c r="A1406" s="3"/>
    </row>
    <row r="1407" spans="1:1" x14ac:dyDescent="0.25">
      <c r="A1407" s="3"/>
    </row>
    <row r="1408" spans="1:1" x14ac:dyDescent="0.25">
      <c r="A1408" s="3"/>
    </row>
    <row r="1409" spans="1:1" x14ac:dyDescent="0.25">
      <c r="A1409" s="3"/>
    </row>
    <row r="1410" spans="1:1" x14ac:dyDescent="0.25">
      <c r="A1410" s="3"/>
    </row>
    <row r="1411" spans="1:1" x14ac:dyDescent="0.25">
      <c r="A1411" s="3"/>
    </row>
    <row r="1412" spans="1:1" x14ac:dyDescent="0.25">
      <c r="A1412" s="3"/>
    </row>
    <row r="1413" spans="1:1" x14ac:dyDescent="0.25">
      <c r="A1413" s="3"/>
    </row>
    <row r="1414" spans="1:1" x14ac:dyDescent="0.25">
      <c r="A1414" s="3"/>
    </row>
    <row r="1415" spans="1:1" x14ac:dyDescent="0.25">
      <c r="A1415" s="3"/>
    </row>
    <row r="1416" spans="1:1" x14ac:dyDescent="0.25">
      <c r="A1416" s="3"/>
    </row>
    <row r="1417" spans="1:1" x14ac:dyDescent="0.25">
      <c r="A1417" s="3"/>
    </row>
    <row r="1418" spans="1:1" x14ac:dyDescent="0.25">
      <c r="A1418" s="3"/>
    </row>
    <row r="1419" spans="1:1" x14ac:dyDescent="0.25">
      <c r="A1419" s="3"/>
    </row>
    <row r="1420" spans="1:1" x14ac:dyDescent="0.25">
      <c r="A1420" s="3"/>
    </row>
    <row r="1421" spans="1:1" x14ac:dyDescent="0.25">
      <c r="A1421" s="3"/>
    </row>
    <row r="1422" spans="1:1" x14ac:dyDescent="0.25">
      <c r="A1422" s="3"/>
    </row>
    <row r="1423" spans="1:1" x14ac:dyDescent="0.25">
      <c r="A1423" s="3"/>
    </row>
    <row r="1424" spans="1:1" x14ac:dyDescent="0.25">
      <c r="A1424" s="3"/>
    </row>
    <row r="1425" spans="1:1" x14ac:dyDescent="0.25">
      <c r="A1425" s="3"/>
    </row>
    <row r="1426" spans="1:1" x14ac:dyDescent="0.25">
      <c r="A1426" s="3"/>
    </row>
    <row r="1427" spans="1:1" x14ac:dyDescent="0.25">
      <c r="A1427" s="3"/>
    </row>
    <row r="1428" spans="1:1" x14ac:dyDescent="0.25">
      <c r="A1428" s="3"/>
    </row>
    <row r="1429" spans="1:1" x14ac:dyDescent="0.25">
      <c r="A1429" s="3"/>
    </row>
    <row r="1430" spans="1:1" x14ac:dyDescent="0.25">
      <c r="A1430" s="3"/>
    </row>
    <row r="1431" spans="1:1" x14ac:dyDescent="0.25">
      <c r="A1431" s="3"/>
    </row>
    <row r="1432" spans="1:1" x14ac:dyDescent="0.25">
      <c r="A1432" s="3"/>
    </row>
    <row r="1433" spans="1:1" x14ac:dyDescent="0.25">
      <c r="A1433" s="3"/>
    </row>
    <row r="1434" spans="1:1" x14ac:dyDescent="0.25">
      <c r="A1434" s="3"/>
    </row>
    <row r="1435" spans="1:1" x14ac:dyDescent="0.25">
      <c r="A1435" s="3"/>
    </row>
    <row r="1436" spans="1:1" x14ac:dyDescent="0.25">
      <c r="A1436" s="3"/>
    </row>
    <row r="1437" spans="1:1" x14ac:dyDescent="0.25">
      <c r="A1437" s="3"/>
    </row>
    <row r="1438" spans="1:1" x14ac:dyDescent="0.25">
      <c r="A1438" s="3"/>
    </row>
    <row r="1439" spans="1:1" x14ac:dyDescent="0.25">
      <c r="A1439" s="3"/>
    </row>
    <row r="1440" spans="1:1" x14ac:dyDescent="0.25">
      <c r="A1440" s="3"/>
    </row>
    <row r="1441" spans="1:1" x14ac:dyDescent="0.25">
      <c r="A1441" s="3"/>
    </row>
    <row r="1442" spans="1:1" x14ac:dyDescent="0.25">
      <c r="A1442" s="3"/>
    </row>
    <row r="1443" spans="1:1" x14ac:dyDescent="0.25">
      <c r="A1443" s="3"/>
    </row>
    <row r="1444" spans="1:1" x14ac:dyDescent="0.25">
      <c r="A1444" s="3"/>
    </row>
    <row r="1445" spans="1:1" x14ac:dyDescent="0.25">
      <c r="A1445" s="3"/>
    </row>
    <row r="1446" spans="1:1" x14ac:dyDescent="0.25">
      <c r="A1446" s="3"/>
    </row>
    <row r="1447" spans="1:1" x14ac:dyDescent="0.25">
      <c r="A1447" s="3"/>
    </row>
    <row r="1448" spans="1:1" x14ac:dyDescent="0.25">
      <c r="A1448" s="3"/>
    </row>
    <row r="1449" spans="1:1" x14ac:dyDescent="0.25">
      <c r="A1449" s="3"/>
    </row>
    <row r="1450" spans="1:1" x14ac:dyDescent="0.25">
      <c r="A1450" s="3"/>
    </row>
    <row r="1451" spans="1:1" x14ac:dyDescent="0.25">
      <c r="A1451" s="3"/>
    </row>
    <row r="1452" spans="1:1" x14ac:dyDescent="0.25">
      <c r="A1452" s="3"/>
    </row>
    <row r="1453" spans="1:1" x14ac:dyDescent="0.25">
      <c r="A1453" s="3"/>
    </row>
    <row r="1454" spans="1:1" x14ac:dyDescent="0.25">
      <c r="A1454" s="3"/>
    </row>
    <row r="1455" spans="1:1" x14ac:dyDescent="0.25">
      <c r="A1455" s="3"/>
    </row>
    <row r="1456" spans="1:1" x14ac:dyDescent="0.25">
      <c r="A1456" s="3"/>
    </row>
    <row r="1457" spans="1:1" x14ac:dyDescent="0.25">
      <c r="A1457" s="3"/>
    </row>
    <row r="1458" spans="1:1" x14ac:dyDescent="0.25">
      <c r="A1458" s="3"/>
    </row>
    <row r="1459" spans="1:1" x14ac:dyDescent="0.25">
      <c r="A1459" s="3"/>
    </row>
    <row r="1460" spans="1:1" x14ac:dyDescent="0.25">
      <c r="A1460" s="3"/>
    </row>
    <row r="1461" spans="1:1" x14ac:dyDescent="0.25">
      <c r="A1461" s="3"/>
    </row>
    <row r="1462" spans="1:1" x14ac:dyDescent="0.25">
      <c r="A1462" s="3"/>
    </row>
    <row r="1463" spans="1:1" x14ac:dyDescent="0.25">
      <c r="A1463" s="3"/>
    </row>
    <row r="1464" spans="1:1" x14ac:dyDescent="0.25">
      <c r="A1464" s="3"/>
    </row>
    <row r="1465" spans="1:1" x14ac:dyDescent="0.25">
      <c r="A1465" s="3"/>
    </row>
    <row r="1466" spans="1:1" x14ac:dyDescent="0.25">
      <c r="A1466" s="3"/>
    </row>
    <row r="1467" spans="1:1" x14ac:dyDescent="0.25">
      <c r="A1467" s="3"/>
    </row>
    <row r="1468" spans="1:1" x14ac:dyDescent="0.25">
      <c r="A1468" s="3"/>
    </row>
    <row r="1469" spans="1:1" x14ac:dyDescent="0.25">
      <c r="A1469" s="3"/>
    </row>
    <row r="1470" spans="1:1" x14ac:dyDescent="0.25">
      <c r="A1470" s="3"/>
    </row>
    <row r="1471" spans="1:1" x14ac:dyDescent="0.25">
      <c r="A1471" s="3"/>
    </row>
    <row r="1472" spans="1:1" x14ac:dyDescent="0.25">
      <c r="A1472" s="3"/>
    </row>
    <row r="1473" spans="1:1" x14ac:dyDescent="0.25">
      <c r="A1473" s="3"/>
    </row>
    <row r="1474" spans="1:1" x14ac:dyDescent="0.25">
      <c r="A1474" s="3"/>
    </row>
    <row r="1475" spans="1:1" x14ac:dyDescent="0.25">
      <c r="A1475" s="3"/>
    </row>
    <row r="1476" spans="1:1" x14ac:dyDescent="0.25">
      <c r="A1476" s="3"/>
    </row>
    <row r="1477" spans="1:1" x14ac:dyDescent="0.25">
      <c r="A1477" s="3"/>
    </row>
    <row r="1478" spans="1:1" x14ac:dyDescent="0.25">
      <c r="A1478" s="3"/>
    </row>
    <row r="1479" spans="1:1" x14ac:dyDescent="0.25">
      <c r="A1479" s="3"/>
    </row>
    <row r="1480" spans="1:1" x14ac:dyDescent="0.25">
      <c r="A1480" s="3"/>
    </row>
    <row r="1481" spans="1:1" x14ac:dyDescent="0.25">
      <c r="A1481" s="3"/>
    </row>
    <row r="1482" spans="1:1" x14ac:dyDescent="0.25">
      <c r="A1482" s="3"/>
    </row>
    <row r="1483" spans="1:1" x14ac:dyDescent="0.25">
      <c r="A1483" s="3"/>
    </row>
    <row r="1484" spans="1:1" x14ac:dyDescent="0.25">
      <c r="A1484" s="3"/>
    </row>
    <row r="1485" spans="1:1" x14ac:dyDescent="0.25">
      <c r="A1485" s="3"/>
    </row>
    <row r="1486" spans="1:1" x14ac:dyDescent="0.25">
      <c r="A1486" s="3"/>
    </row>
    <row r="1487" spans="1:1" x14ac:dyDescent="0.25">
      <c r="A1487" s="3"/>
    </row>
    <row r="1488" spans="1:1" x14ac:dyDescent="0.25">
      <c r="A1488" s="3"/>
    </row>
    <row r="1489" spans="1:1" x14ac:dyDescent="0.25">
      <c r="A1489" s="3"/>
    </row>
    <row r="1490" spans="1:1" x14ac:dyDescent="0.25">
      <c r="A1490" s="3"/>
    </row>
    <row r="1491" spans="1:1" x14ac:dyDescent="0.25">
      <c r="A1491" s="3"/>
    </row>
    <row r="1492" spans="1:1" x14ac:dyDescent="0.25">
      <c r="A1492" s="3"/>
    </row>
    <row r="1493" spans="1:1" x14ac:dyDescent="0.25">
      <c r="A1493" s="3"/>
    </row>
    <row r="1494" spans="1:1" x14ac:dyDescent="0.25">
      <c r="A1494" s="3"/>
    </row>
    <row r="1495" spans="1:1" x14ac:dyDescent="0.25">
      <c r="A1495" s="3"/>
    </row>
    <row r="1496" spans="1:1" x14ac:dyDescent="0.25">
      <c r="A1496" s="3"/>
    </row>
    <row r="1497" spans="1:1" x14ac:dyDescent="0.25">
      <c r="A1497" s="3"/>
    </row>
    <row r="1498" spans="1:1" x14ac:dyDescent="0.25">
      <c r="A1498" s="3"/>
    </row>
    <row r="1499" spans="1:1" x14ac:dyDescent="0.25">
      <c r="A1499" s="3"/>
    </row>
    <row r="1500" spans="1:1" x14ac:dyDescent="0.25">
      <c r="A1500" s="3"/>
    </row>
    <row r="1501" spans="1:1" x14ac:dyDescent="0.25">
      <c r="A1501" s="3"/>
    </row>
    <row r="1502" spans="1:1" x14ac:dyDescent="0.25">
      <c r="A1502" s="3"/>
    </row>
    <row r="1503" spans="1:1" x14ac:dyDescent="0.25">
      <c r="A1503" s="3"/>
    </row>
    <row r="1504" spans="1:1" x14ac:dyDescent="0.25">
      <c r="A1504" s="3"/>
    </row>
    <row r="1505" spans="1:1" x14ac:dyDescent="0.25">
      <c r="A1505" s="3"/>
    </row>
    <row r="1506" spans="1:1" x14ac:dyDescent="0.25">
      <c r="A1506" s="3"/>
    </row>
    <row r="1507" spans="1:1" x14ac:dyDescent="0.25">
      <c r="A1507" s="3"/>
    </row>
    <row r="1508" spans="1:1" x14ac:dyDescent="0.25">
      <c r="A1508" s="3"/>
    </row>
    <row r="1509" spans="1:1" x14ac:dyDescent="0.25">
      <c r="A1509" s="3"/>
    </row>
    <row r="1510" spans="1:1" x14ac:dyDescent="0.25">
      <c r="A1510" s="3"/>
    </row>
    <row r="1511" spans="1:1" x14ac:dyDescent="0.25">
      <c r="A1511" s="3"/>
    </row>
    <row r="1512" spans="1:1" x14ac:dyDescent="0.25">
      <c r="A1512" s="3"/>
    </row>
    <row r="1513" spans="1:1" x14ac:dyDescent="0.25">
      <c r="A1513" s="3"/>
    </row>
    <row r="1514" spans="1:1" x14ac:dyDescent="0.25">
      <c r="A1514" s="3"/>
    </row>
    <row r="1515" spans="1:1" x14ac:dyDescent="0.25">
      <c r="A1515" s="3"/>
    </row>
    <row r="1516" spans="1:1" x14ac:dyDescent="0.25">
      <c r="A1516" s="3"/>
    </row>
    <row r="1517" spans="1:1" x14ac:dyDescent="0.25">
      <c r="A1517" s="3"/>
    </row>
    <row r="1518" spans="1:1" x14ac:dyDescent="0.25">
      <c r="A1518" s="3"/>
    </row>
    <row r="1519" spans="1:1" x14ac:dyDescent="0.25">
      <c r="A1519" s="3"/>
    </row>
    <row r="1520" spans="1:1" x14ac:dyDescent="0.25">
      <c r="A1520" s="3"/>
    </row>
    <row r="1521" spans="1:1" x14ac:dyDescent="0.25">
      <c r="A1521" s="3"/>
    </row>
    <row r="1522" spans="1:1" x14ac:dyDescent="0.25">
      <c r="A1522" s="3"/>
    </row>
    <row r="1523" spans="1:1" x14ac:dyDescent="0.25">
      <c r="A1523" s="3"/>
    </row>
    <row r="1524" spans="1:1" x14ac:dyDescent="0.25">
      <c r="A1524" s="3"/>
    </row>
    <row r="1525" spans="1:1" x14ac:dyDescent="0.25">
      <c r="A1525" s="3"/>
    </row>
    <row r="1526" spans="1:1" x14ac:dyDescent="0.25">
      <c r="A1526" s="3"/>
    </row>
    <row r="1527" spans="1:1" x14ac:dyDescent="0.25">
      <c r="A1527" s="3"/>
    </row>
    <row r="1528" spans="1:1" x14ac:dyDescent="0.25">
      <c r="A1528" s="3"/>
    </row>
    <row r="1529" spans="1:1" x14ac:dyDescent="0.25">
      <c r="A1529" s="3"/>
    </row>
    <row r="1530" spans="1:1" x14ac:dyDescent="0.25">
      <c r="A1530" s="3"/>
    </row>
    <row r="1531" spans="1:1" x14ac:dyDescent="0.25">
      <c r="A1531" s="3"/>
    </row>
    <row r="1532" spans="1:1" x14ac:dyDescent="0.25">
      <c r="A1532" s="3"/>
    </row>
    <row r="1533" spans="1:1" x14ac:dyDescent="0.25">
      <c r="A1533" s="3"/>
    </row>
    <row r="1534" spans="1:1" x14ac:dyDescent="0.25">
      <c r="A1534" s="3"/>
    </row>
    <row r="1535" spans="1:1" x14ac:dyDescent="0.25">
      <c r="A1535" s="3"/>
    </row>
    <row r="1536" spans="1:1" x14ac:dyDescent="0.25">
      <c r="A1536" s="3"/>
    </row>
    <row r="1537" spans="1:1" x14ac:dyDescent="0.25">
      <c r="A1537" s="3"/>
    </row>
    <row r="1538" spans="1:1" x14ac:dyDescent="0.25">
      <c r="A1538" s="3"/>
    </row>
    <row r="1539" spans="1:1" x14ac:dyDescent="0.25">
      <c r="A1539" s="3"/>
    </row>
    <row r="1540" spans="1:1" x14ac:dyDescent="0.25">
      <c r="A1540" s="3"/>
    </row>
    <row r="1541" spans="1:1" x14ac:dyDescent="0.25">
      <c r="A1541" s="3"/>
    </row>
    <row r="1542" spans="1:1" x14ac:dyDescent="0.25">
      <c r="A1542" s="3"/>
    </row>
    <row r="1543" spans="1:1" x14ac:dyDescent="0.25">
      <c r="A1543" s="3"/>
    </row>
    <row r="1544" spans="1:1" x14ac:dyDescent="0.25">
      <c r="A1544" s="3"/>
    </row>
    <row r="1545" spans="1:1" x14ac:dyDescent="0.25">
      <c r="A1545" s="3"/>
    </row>
    <row r="1546" spans="1:1" x14ac:dyDescent="0.25">
      <c r="A1546" s="3"/>
    </row>
    <row r="1547" spans="1:1" x14ac:dyDescent="0.25">
      <c r="A1547" s="3"/>
    </row>
    <row r="1548" spans="1:1" x14ac:dyDescent="0.25">
      <c r="A1548" s="3"/>
    </row>
    <row r="1549" spans="1:1" x14ac:dyDescent="0.25">
      <c r="A1549" s="3"/>
    </row>
    <row r="1550" spans="1:1" x14ac:dyDescent="0.25">
      <c r="A1550" s="3"/>
    </row>
    <row r="1551" spans="1:1" x14ac:dyDescent="0.25">
      <c r="A1551" s="3"/>
    </row>
    <row r="1552" spans="1:1" x14ac:dyDescent="0.25">
      <c r="A1552" s="3"/>
    </row>
    <row r="1553" spans="1:1" x14ac:dyDescent="0.25">
      <c r="A1553" s="3"/>
    </row>
    <row r="1554" spans="1:1" x14ac:dyDescent="0.25">
      <c r="A1554" s="3"/>
    </row>
    <row r="1555" spans="1:1" x14ac:dyDescent="0.25">
      <c r="A1555" s="3"/>
    </row>
    <row r="1556" spans="1:1" x14ac:dyDescent="0.25">
      <c r="A1556" s="3"/>
    </row>
    <row r="1557" spans="1:1" x14ac:dyDescent="0.25">
      <c r="A1557" s="3"/>
    </row>
    <row r="1558" spans="1:1" x14ac:dyDescent="0.25">
      <c r="A1558" s="3"/>
    </row>
    <row r="1559" spans="1:1" x14ac:dyDescent="0.25">
      <c r="A1559" s="3"/>
    </row>
    <row r="1560" spans="1:1" x14ac:dyDescent="0.25">
      <c r="A1560" s="3"/>
    </row>
    <row r="1561" spans="1:1" x14ac:dyDescent="0.25">
      <c r="A1561" s="3"/>
    </row>
    <row r="1562" spans="1:1" x14ac:dyDescent="0.25">
      <c r="A1562" s="3"/>
    </row>
    <row r="1563" spans="1:1" x14ac:dyDescent="0.25">
      <c r="A1563" s="3"/>
    </row>
    <row r="1564" spans="1:1" x14ac:dyDescent="0.25">
      <c r="A1564" s="3"/>
    </row>
    <row r="1565" spans="1:1" x14ac:dyDescent="0.25">
      <c r="A1565" s="3"/>
    </row>
    <row r="1566" spans="1:1" x14ac:dyDescent="0.25">
      <c r="A1566" s="3"/>
    </row>
    <row r="1567" spans="1:1" x14ac:dyDescent="0.25">
      <c r="A1567" s="3"/>
    </row>
    <row r="1568" spans="1:1" x14ac:dyDescent="0.25">
      <c r="A1568" s="3"/>
    </row>
    <row r="1569" spans="1:1" x14ac:dyDescent="0.25">
      <c r="A1569" s="3"/>
    </row>
    <row r="1570" spans="1:1" x14ac:dyDescent="0.25">
      <c r="A1570" s="3"/>
    </row>
    <row r="1571" spans="1:1" x14ac:dyDescent="0.25">
      <c r="A1571" s="3"/>
    </row>
    <row r="1572" spans="1:1" x14ac:dyDescent="0.25">
      <c r="A1572" s="3"/>
    </row>
    <row r="1573" spans="1:1" x14ac:dyDescent="0.25">
      <c r="A1573" s="3"/>
    </row>
    <row r="1574" spans="1:1" x14ac:dyDescent="0.25">
      <c r="A1574" s="3"/>
    </row>
    <row r="1575" spans="1:1" x14ac:dyDescent="0.25">
      <c r="A1575" s="3"/>
    </row>
    <row r="1576" spans="1:1" x14ac:dyDescent="0.25">
      <c r="A1576" s="3"/>
    </row>
    <row r="1577" spans="1:1" x14ac:dyDescent="0.25">
      <c r="A1577" s="3"/>
    </row>
    <row r="1578" spans="1:1" x14ac:dyDescent="0.25">
      <c r="A1578" s="3"/>
    </row>
    <row r="1579" spans="1:1" x14ac:dyDescent="0.25">
      <c r="A1579" s="3"/>
    </row>
    <row r="1580" spans="1:1" x14ac:dyDescent="0.25">
      <c r="A1580" s="3"/>
    </row>
    <row r="1581" spans="1:1" x14ac:dyDescent="0.25">
      <c r="A1581" s="3"/>
    </row>
    <row r="1582" spans="1:1" x14ac:dyDescent="0.25">
      <c r="A1582" s="3"/>
    </row>
    <row r="1583" spans="1:1" x14ac:dyDescent="0.25">
      <c r="A1583" s="3"/>
    </row>
    <row r="1584" spans="1:1" x14ac:dyDescent="0.25">
      <c r="A1584" s="3"/>
    </row>
    <row r="1585" spans="1:1" x14ac:dyDescent="0.25">
      <c r="A1585" s="3"/>
    </row>
    <row r="1586" spans="1:1" x14ac:dyDescent="0.25">
      <c r="A1586" s="3"/>
    </row>
    <row r="1587" spans="1:1" x14ac:dyDescent="0.25">
      <c r="A1587" s="3"/>
    </row>
    <row r="1588" spans="1:1" x14ac:dyDescent="0.25">
      <c r="A1588" s="3"/>
    </row>
    <row r="1589" spans="1:1" x14ac:dyDescent="0.25">
      <c r="A1589" s="3"/>
    </row>
    <row r="1590" spans="1:1" x14ac:dyDescent="0.25">
      <c r="A1590" s="3"/>
    </row>
    <row r="1591" spans="1:1" x14ac:dyDescent="0.25">
      <c r="A1591" s="3"/>
    </row>
    <row r="1592" spans="1:1" x14ac:dyDescent="0.25">
      <c r="A1592" s="3"/>
    </row>
    <row r="1593" spans="1:1" x14ac:dyDescent="0.25">
      <c r="A1593" s="3"/>
    </row>
    <row r="1594" spans="1:1" x14ac:dyDescent="0.25">
      <c r="A1594" s="3"/>
    </row>
    <row r="1595" spans="1:1" x14ac:dyDescent="0.25">
      <c r="A1595" s="3"/>
    </row>
    <row r="1596" spans="1:1" x14ac:dyDescent="0.25">
      <c r="A1596" s="3"/>
    </row>
    <row r="1597" spans="1:1" x14ac:dyDescent="0.25">
      <c r="A1597" s="3"/>
    </row>
    <row r="1598" spans="1:1" x14ac:dyDescent="0.25">
      <c r="A1598" s="3"/>
    </row>
    <row r="1599" spans="1:1" x14ac:dyDescent="0.25">
      <c r="A1599" s="3"/>
    </row>
    <row r="1600" spans="1:1" x14ac:dyDescent="0.25">
      <c r="A1600" s="3"/>
    </row>
    <row r="1601" spans="1:1" x14ac:dyDescent="0.25">
      <c r="A1601" s="3"/>
    </row>
    <row r="1602" spans="1:1" x14ac:dyDescent="0.25">
      <c r="A1602" s="3"/>
    </row>
    <row r="1603" spans="1:1" x14ac:dyDescent="0.25">
      <c r="A1603" s="3"/>
    </row>
    <row r="1604" spans="1:1" x14ac:dyDescent="0.25">
      <c r="A1604" s="3"/>
    </row>
    <row r="1605" spans="1:1" x14ac:dyDescent="0.25">
      <c r="A1605" s="3"/>
    </row>
    <row r="1606" spans="1:1" x14ac:dyDescent="0.25">
      <c r="A1606" s="3"/>
    </row>
    <row r="1607" spans="1:1" x14ac:dyDescent="0.25">
      <c r="A1607" s="3"/>
    </row>
    <row r="1608" spans="1:1" x14ac:dyDescent="0.25">
      <c r="A1608" s="3"/>
    </row>
    <row r="1609" spans="1:1" x14ac:dyDescent="0.25">
      <c r="A1609" s="3"/>
    </row>
    <row r="1610" spans="1:1" x14ac:dyDescent="0.25">
      <c r="A1610" s="3"/>
    </row>
    <row r="1611" spans="1:1" x14ac:dyDescent="0.25">
      <c r="A1611" s="3"/>
    </row>
    <row r="1612" spans="1:1" x14ac:dyDescent="0.25">
      <c r="A1612" s="3"/>
    </row>
    <row r="1613" spans="1:1" x14ac:dyDescent="0.25">
      <c r="A1613" s="3"/>
    </row>
    <row r="1614" spans="1:1" x14ac:dyDescent="0.25">
      <c r="A1614" s="3"/>
    </row>
    <row r="1615" spans="1:1" x14ac:dyDescent="0.25">
      <c r="A1615" s="3"/>
    </row>
    <row r="1616" spans="1:1" x14ac:dyDescent="0.25">
      <c r="A1616" s="3"/>
    </row>
    <row r="1617" spans="1:1" x14ac:dyDescent="0.25">
      <c r="A1617" s="3"/>
    </row>
    <row r="1618" spans="1:1" x14ac:dyDescent="0.25">
      <c r="A1618" s="3"/>
    </row>
    <row r="1619" spans="1:1" x14ac:dyDescent="0.25">
      <c r="A1619" s="3"/>
    </row>
    <row r="1620" spans="1:1" x14ac:dyDescent="0.25">
      <c r="A1620" s="3"/>
    </row>
    <row r="1621" spans="1:1" x14ac:dyDescent="0.25">
      <c r="A1621" s="3"/>
    </row>
    <row r="1622" spans="1:1" x14ac:dyDescent="0.25">
      <c r="A1622" s="3"/>
    </row>
    <row r="1623" spans="1:1" x14ac:dyDescent="0.25">
      <c r="A1623" s="3"/>
    </row>
    <row r="1624" spans="1:1" x14ac:dyDescent="0.25">
      <c r="A1624" s="3"/>
    </row>
    <row r="1625" spans="1:1" x14ac:dyDescent="0.25">
      <c r="A1625" s="3"/>
    </row>
    <row r="1626" spans="1:1" x14ac:dyDescent="0.25">
      <c r="A1626" s="3"/>
    </row>
    <row r="1627" spans="1:1" x14ac:dyDescent="0.25">
      <c r="A1627" s="3"/>
    </row>
    <row r="1628" spans="1:1" x14ac:dyDescent="0.25">
      <c r="A1628" s="3"/>
    </row>
    <row r="1629" spans="1:1" x14ac:dyDescent="0.25">
      <c r="A1629" s="3"/>
    </row>
    <row r="1630" spans="1:1" x14ac:dyDescent="0.25">
      <c r="A1630" s="3"/>
    </row>
    <row r="1631" spans="1:1" x14ac:dyDescent="0.25">
      <c r="A1631" s="3"/>
    </row>
    <row r="1632" spans="1:1" x14ac:dyDescent="0.25">
      <c r="A1632" s="3"/>
    </row>
    <row r="1633" spans="1:1" x14ac:dyDescent="0.25">
      <c r="A1633" s="3"/>
    </row>
    <row r="1634" spans="1:1" x14ac:dyDescent="0.25">
      <c r="A1634" s="3"/>
    </row>
    <row r="1635" spans="1:1" x14ac:dyDescent="0.25">
      <c r="A1635" s="3"/>
    </row>
    <row r="1636" spans="1:1" x14ac:dyDescent="0.25">
      <c r="A1636" s="3"/>
    </row>
    <row r="1637" spans="1:1" x14ac:dyDescent="0.25">
      <c r="A1637" s="3"/>
    </row>
    <row r="1638" spans="1:1" x14ac:dyDescent="0.25">
      <c r="A1638" s="3"/>
    </row>
    <row r="1639" spans="1:1" x14ac:dyDescent="0.25">
      <c r="A1639" s="3"/>
    </row>
    <row r="1640" spans="1:1" x14ac:dyDescent="0.25">
      <c r="A1640" s="3"/>
    </row>
    <row r="1641" spans="1:1" x14ac:dyDescent="0.25">
      <c r="A1641" s="3"/>
    </row>
    <row r="1642" spans="1:1" x14ac:dyDescent="0.25">
      <c r="A1642" s="3"/>
    </row>
    <row r="1643" spans="1:1" x14ac:dyDescent="0.25">
      <c r="A1643" s="3"/>
    </row>
    <row r="1644" spans="1:1" x14ac:dyDescent="0.25">
      <c r="A1644" s="3"/>
    </row>
    <row r="1645" spans="1:1" x14ac:dyDescent="0.25">
      <c r="A1645" s="3"/>
    </row>
    <row r="1646" spans="1:1" x14ac:dyDescent="0.25">
      <c r="A1646" s="3"/>
    </row>
    <row r="1647" spans="1:1" x14ac:dyDescent="0.25">
      <c r="A1647" s="3"/>
    </row>
    <row r="1648" spans="1:1" x14ac:dyDescent="0.25">
      <c r="A1648" s="3"/>
    </row>
    <row r="1649" spans="1:1" x14ac:dyDescent="0.25">
      <c r="A1649" s="3"/>
    </row>
    <row r="1650" spans="1:1" x14ac:dyDescent="0.25">
      <c r="A1650" s="3"/>
    </row>
    <row r="1651" spans="1:1" x14ac:dyDescent="0.25">
      <c r="A1651" s="3"/>
    </row>
    <row r="1652" spans="1:1" x14ac:dyDescent="0.25">
      <c r="A1652" s="3"/>
    </row>
    <row r="1653" spans="1:1" x14ac:dyDescent="0.25">
      <c r="A1653" s="3"/>
    </row>
    <row r="1654" spans="1:1" x14ac:dyDescent="0.25">
      <c r="A1654" s="3"/>
    </row>
    <row r="1655" spans="1:1" x14ac:dyDescent="0.25">
      <c r="A1655" s="3"/>
    </row>
    <row r="1656" spans="1:1" x14ac:dyDescent="0.25">
      <c r="A1656" s="3"/>
    </row>
    <row r="1657" spans="1:1" x14ac:dyDescent="0.25">
      <c r="A1657" s="3"/>
    </row>
    <row r="1658" spans="1:1" x14ac:dyDescent="0.25">
      <c r="A1658" s="3"/>
    </row>
    <row r="1659" spans="1:1" x14ac:dyDescent="0.25">
      <c r="A1659" s="3"/>
    </row>
    <row r="1660" spans="1:1" x14ac:dyDescent="0.25">
      <c r="A1660" s="3"/>
    </row>
    <row r="1661" spans="1:1" x14ac:dyDescent="0.25">
      <c r="A1661" s="3"/>
    </row>
    <row r="1662" spans="1:1" x14ac:dyDescent="0.25">
      <c r="A1662" s="3"/>
    </row>
    <row r="1663" spans="1:1" x14ac:dyDescent="0.25">
      <c r="A1663" s="3"/>
    </row>
    <row r="1664" spans="1:1" x14ac:dyDescent="0.25">
      <c r="A1664" s="3"/>
    </row>
    <row r="1665" spans="1:1" x14ac:dyDescent="0.25">
      <c r="A1665" s="3"/>
    </row>
    <row r="1666" spans="1:1" x14ac:dyDescent="0.25">
      <c r="A1666" s="3"/>
    </row>
    <row r="1667" spans="1:1" x14ac:dyDescent="0.25">
      <c r="A1667" s="3"/>
    </row>
    <row r="1668" spans="1:1" x14ac:dyDescent="0.25">
      <c r="A1668" s="3"/>
    </row>
    <row r="1669" spans="1:1" x14ac:dyDescent="0.25">
      <c r="A1669" s="3"/>
    </row>
    <row r="1670" spans="1:1" x14ac:dyDescent="0.25">
      <c r="A1670" s="3"/>
    </row>
    <row r="1671" spans="1:1" x14ac:dyDescent="0.25">
      <c r="A1671" s="3"/>
    </row>
    <row r="1672" spans="1:1" x14ac:dyDescent="0.25">
      <c r="A1672" s="3"/>
    </row>
    <row r="1673" spans="1:1" x14ac:dyDescent="0.25">
      <c r="A1673" s="3"/>
    </row>
    <row r="1674" spans="1:1" x14ac:dyDescent="0.25">
      <c r="A1674" s="3"/>
    </row>
    <row r="1675" spans="1:1" x14ac:dyDescent="0.25">
      <c r="A1675" s="3"/>
    </row>
    <row r="1676" spans="1:1" x14ac:dyDescent="0.25">
      <c r="A1676" s="3"/>
    </row>
    <row r="1677" spans="1:1" x14ac:dyDescent="0.25">
      <c r="A1677" s="3"/>
    </row>
    <row r="1678" spans="1:1" x14ac:dyDescent="0.25">
      <c r="A1678" s="3"/>
    </row>
    <row r="1679" spans="1:1" x14ac:dyDescent="0.25">
      <c r="A1679" s="3"/>
    </row>
    <row r="1680" spans="1:1" x14ac:dyDescent="0.25">
      <c r="A1680" s="3"/>
    </row>
    <row r="1681" spans="1:1" x14ac:dyDescent="0.25">
      <c r="A1681" s="3"/>
    </row>
    <row r="1682" spans="1:1" x14ac:dyDescent="0.25">
      <c r="A1682" s="3"/>
    </row>
    <row r="1683" spans="1:1" x14ac:dyDescent="0.25">
      <c r="A1683" s="3"/>
    </row>
    <row r="1684" spans="1:1" x14ac:dyDescent="0.25">
      <c r="A1684" s="3"/>
    </row>
    <row r="1685" spans="1:1" x14ac:dyDescent="0.25">
      <c r="A1685" s="3"/>
    </row>
    <row r="1686" spans="1:1" x14ac:dyDescent="0.25">
      <c r="A1686" s="3"/>
    </row>
    <row r="1687" spans="1:1" x14ac:dyDescent="0.25">
      <c r="A1687" s="3"/>
    </row>
    <row r="1688" spans="1:1" x14ac:dyDescent="0.25">
      <c r="A1688" s="3"/>
    </row>
    <row r="1689" spans="1:1" x14ac:dyDescent="0.25">
      <c r="A1689" s="3"/>
    </row>
    <row r="1690" spans="1:1" x14ac:dyDescent="0.25">
      <c r="A1690" s="3"/>
    </row>
    <row r="1691" spans="1:1" x14ac:dyDescent="0.25">
      <c r="A1691" s="3"/>
    </row>
    <row r="1692" spans="1:1" x14ac:dyDescent="0.25">
      <c r="A1692" s="3"/>
    </row>
    <row r="1693" spans="1:1" x14ac:dyDescent="0.25">
      <c r="A1693" s="3"/>
    </row>
    <row r="1694" spans="1:1" x14ac:dyDescent="0.25">
      <c r="A1694" s="3"/>
    </row>
    <row r="1695" spans="1:1" x14ac:dyDescent="0.25">
      <c r="A1695" s="3"/>
    </row>
    <row r="1696" spans="1:1" x14ac:dyDescent="0.25">
      <c r="A1696" s="3"/>
    </row>
    <row r="1697" spans="1:1" x14ac:dyDescent="0.25">
      <c r="A1697" s="3"/>
    </row>
    <row r="1698" spans="1:1" x14ac:dyDescent="0.25">
      <c r="A1698" s="3"/>
    </row>
    <row r="1699" spans="1:1" x14ac:dyDescent="0.25">
      <c r="A1699" s="3"/>
    </row>
    <row r="1700" spans="1:1" x14ac:dyDescent="0.25">
      <c r="A1700" s="3"/>
    </row>
    <row r="1701" spans="1:1" x14ac:dyDescent="0.25">
      <c r="A1701" s="3"/>
    </row>
    <row r="1702" spans="1:1" x14ac:dyDescent="0.25">
      <c r="A1702" s="3"/>
    </row>
    <row r="1703" spans="1:1" x14ac:dyDescent="0.25">
      <c r="A1703" s="3"/>
    </row>
    <row r="1704" spans="1:1" x14ac:dyDescent="0.25">
      <c r="A1704" s="3"/>
    </row>
    <row r="1705" spans="1:1" x14ac:dyDescent="0.25">
      <c r="A1705" s="3"/>
    </row>
    <row r="1706" spans="1:1" x14ac:dyDescent="0.25">
      <c r="A1706" s="3"/>
    </row>
    <row r="1707" spans="1:1" x14ac:dyDescent="0.25">
      <c r="A1707" s="3"/>
    </row>
    <row r="1708" spans="1:1" x14ac:dyDescent="0.25">
      <c r="A1708" s="3"/>
    </row>
    <row r="1709" spans="1:1" x14ac:dyDescent="0.25">
      <c r="A1709" s="3"/>
    </row>
    <row r="1710" spans="1:1" x14ac:dyDescent="0.25">
      <c r="A1710" s="3"/>
    </row>
    <row r="1711" spans="1:1" x14ac:dyDescent="0.25">
      <c r="A1711" s="3"/>
    </row>
    <row r="1712" spans="1:1" x14ac:dyDescent="0.25">
      <c r="A1712" s="3"/>
    </row>
    <row r="1713" spans="1:1" x14ac:dyDescent="0.25">
      <c r="A1713" s="3"/>
    </row>
    <row r="1714" spans="1:1" x14ac:dyDescent="0.25">
      <c r="A1714" s="3"/>
    </row>
    <row r="1715" spans="1:1" x14ac:dyDescent="0.25">
      <c r="A1715" s="3"/>
    </row>
    <row r="1716" spans="1:1" x14ac:dyDescent="0.25">
      <c r="A1716" s="3"/>
    </row>
    <row r="1717" spans="1:1" x14ac:dyDescent="0.25">
      <c r="A1717" s="3"/>
    </row>
    <row r="1718" spans="1:1" x14ac:dyDescent="0.25">
      <c r="A1718" s="3"/>
    </row>
    <row r="1719" spans="1:1" x14ac:dyDescent="0.25">
      <c r="A1719" s="3"/>
    </row>
    <row r="1720" spans="1:1" x14ac:dyDescent="0.25">
      <c r="A1720" s="3"/>
    </row>
    <row r="1721" spans="1:1" x14ac:dyDescent="0.25">
      <c r="A1721" s="3"/>
    </row>
    <row r="1722" spans="1:1" x14ac:dyDescent="0.25">
      <c r="A1722" s="3"/>
    </row>
    <row r="1723" spans="1:1" x14ac:dyDescent="0.25">
      <c r="A1723" s="3"/>
    </row>
    <row r="1724" spans="1:1" x14ac:dyDescent="0.25">
      <c r="A1724" s="3"/>
    </row>
    <row r="1725" spans="1:1" x14ac:dyDescent="0.25">
      <c r="A1725" s="3"/>
    </row>
    <row r="1726" spans="1:1" x14ac:dyDescent="0.25">
      <c r="A1726" s="3"/>
    </row>
    <row r="1727" spans="1:1" x14ac:dyDescent="0.25">
      <c r="A1727" s="3"/>
    </row>
    <row r="1728" spans="1:1" x14ac:dyDescent="0.25">
      <c r="A1728" s="3"/>
    </row>
    <row r="1729" spans="1:1" x14ac:dyDescent="0.25">
      <c r="A1729" s="3"/>
    </row>
    <row r="1730" spans="1:1" x14ac:dyDescent="0.25">
      <c r="A1730" s="3"/>
    </row>
    <row r="1731" spans="1:1" x14ac:dyDescent="0.25">
      <c r="A1731" s="3"/>
    </row>
    <row r="1732" spans="1:1" x14ac:dyDescent="0.25">
      <c r="A1732" s="3"/>
    </row>
    <row r="1733" spans="1:1" x14ac:dyDescent="0.25">
      <c r="A1733" s="3"/>
    </row>
    <row r="1734" spans="1:1" x14ac:dyDescent="0.25">
      <c r="A1734" s="3"/>
    </row>
    <row r="1735" spans="1:1" x14ac:dyDescent="0.25">
      <c r="A1735" s="3"/>
    </row>
    <row r="1736" spans="1:1" x14ac:dyDescent="0.25">
      <c r="A1736" s="3"/>
    </row>
    <row r="1737" spans="1:1" x14ac:dyDescent="0.25">
      <c r="A1737" s="3"/>
    </row>
    <row r="1738" spans="1:1" x14ac:dyDescent="0.25">
      <c r="A1738" s="3"/>
    </row>
    <row r="1739" spans="1:1" x14ac:dyDescent="0.25">
      <c r="A1739" s="3"/>
    </row>
    <row r="1740" spans="1:1" x14ac:dyDescent="0.25">
      <c r="A1740" s="3"/>
    </row>
    <row r="1741" spans="1:1" x14ac:dyDescent="0.25">
      <c r="A1741" s="3"/>
    </row>
    <row r="1742" spans="1:1" x14ac:dyDescent="0.25">
      <c r="A1742" s="3"/>
    </row>
    <row r="1743" spans="1:1" x14ac:dyDescent="0.25">
      <c r="A1743" s="3"/>
    </row>
    <row r="1744" spans="1:1" x14ac:dyDescent="0.25">
      <c r="A1744" s="3"/>
    </row>
    <row r="1745" spans="1:1" x14ac:dyDescent="0.25">
      <c r="A1745" s="3"/>
    </row>
    <row r="1746" spans="1:1" x14ac:dyDescent="0.25">
      <c r="A1746" s="3"/>
    </row>
    <row r="1747" spans="1:1" x14ac:dyDescent="0.25">
      <c r="A1747" s="3"/>
    </row>
    <row r="1748" spans="1:1" x14ac:dyDescent="0.25">
      <c r="A1748" s="3"/>
    </row>
    <row r="1749" spans="1:1" x14ac:dyDescent="0.25">
      <c r="A1749" s="3"/>
    </row>
    <row r="1750" spans="1:1" x14ac:dyDescent="0.25">
      <c r="A1750" s="3"/>
    </row>
    <row r="1751" spans="1:1" x14ac:dyDescent="0.25">
      <c r="A1751" s="3"/>
    </row>
    <row r="1752" spans="1:1" x14ac:dyDescent="0.25">
      <c r="A1752" s="3"/>
    </row>
    <row r="1753" spans="1:1" x14ac:dyDescent="0.25">
      <c r="A1753" s="3"/>
    </row>
    <row r="1754" spans="1:1" x14ac:dyDescent="0.25">
      <c r="A1754" s="3"/>
    </row>
    <row r="1755" spans="1:1" x14ac:dyDescent="0.25">
      <c r="A1755" s="3"/>
    </row>
    <row r="1756" spans="1:1" x14ac:dyDescent="0.25">
      <c r="A1756" s="3"/>
    </row>
    <row r="1757" spans="1:1" x14ac:dyDescent="0.25">
      <c r="A1757" s="3"/>
    </row>
    <row r="1758" spans="1:1" x14ac:dyDescent="0.25">
      <c r="A1758" s="3"/>
    </row>
    <row r="1759" spans="1:1" x14ac:dyDescent="0.25">
      <c r="A1759" s="3"/>
    </row>
    <row r="1760" spans="1:1" x14ac:dyDescent="0.25">
      <c r="A1760" s="3"/>
    </row>
    <row r="1761" spans="1:1" x14ac:dyDescent="0.25">
      <c r="A1761" s="3"/>
    </row>
    <row r="1762" spans="1:1" x14ac:dyDescent="0.25">
      <c r="A1762" s="3"/>
    </row>
    <row r="1763" spans="1:1" x14ac:dyDescent="0.25">
      <c r="A1763" s="3"/>
    </row>
    <row r="1764" spans="1:1" x14ac:dyDescent="0.25">
      <c r="A1764" s="3"/>
    </row>
    <row r="1765" spans="1:1" x14ac:dyDescent="0.25">
      <c r="A1765" s="3"/>
    </row>
    <row r="1766" spans="1:1" x14ac:dyDescent="0.25">
      <c r="A1766" s="3"/>
    </row>
    <row r="1767" spans="1:1" x14ac:dyDescent="0.25">
      <c r="A1767" s="3"/>
    </row>
    <row r="1768" spans="1:1" x14ac:dyDescent="0.25">
      <c r="A1768" s="3"/>
    </row>
    <row r="1769" spans="1:1" x14ac:dyDescent="0.25">
      <c r="A1769" s="3"/>
    </row>
    <row r="1770" spans="1:1" x14ac:dyDescent="0.25">
      <c r="A1770" s="3"/>
    </row>
    <row r="1771" spans="1:1" x14ac:dyDescent="0.25">
      <c r="A1771" s="3"/>
    </row>
    <row r="1772" spans="1:1" x14ac:dyDescent="0.25">
      <c r="A1772" s="3"/>
    </row>
    <row r="1773" spans="1:1" x14ac:dyDescent="0.25">
      <c r="A1773" s="3"/>
    </row>
    <row r="1774" spans="1:1" x14ac:dyDescent="0.25">
      <c r="A1774" s="3"/>
    </row>
    <row r="1775" spans="1:1" x14ac:dyDescent="0.25">
      <c r="A1775" s="3"/>
    </row>
    <row r="1776" spans="1:1" x14ac:dyDescent="0.25">
      <c r="A1776" s="3"/>
    </row>
    <row r="1777" spans="1:1" x14ac:dyDescent="0.25">
      <c r="A1777" s="3"/>
    </row>
    <row r="1778" spans="1:1" x14ac:dyDescent="0.25">
      <c r="A1778" s="3"/>
    </row>
    <row r="1779" spans="1:1" x14ac:dyDescent="0.25">
      <c r="A1779" s="3"/>
    </row>
    <row r="1780" spans="1:1" x14ac:dyDescent="0.25">
      <c r="A1780" s="3"/>
    </row>
    <row r="1781" spans="1:1" x14ac:dyDescent="0.25">
      <c r="A1781" s="3"/>
    </row>
    <row r="1782" spans="1:1" x14ac:dyDescent="0.25">
      <c r="A1782" s="3"/>
    </row>
    <row r="1783" spans="1:1" x14ac:dyDescent="0.25">
      <c r="A1783" s="3"/>
    </row>
    <row r="1784" spans="1:1" x14ac:dyDescent="0.25">
      <c r="A1784" s="3"/>
    </row>
    <row r="1785" spans="1:1" x14ac:dyDescent="0.25">
      <c r="A1785" s="3"/>
    </row>
    <row r="1786" spans="1:1" x14ac:dyDescent="0.25">
      <c r="A1786" s="3"/>
    </row>
    <row r="1787" spans="1:1" x14ac:dyDescent="0.25">
      <c r="A1787" s="3"/>
    </row>
    <row r="1788" spans="1:1" x14ac:dyDescent="0.25">
      <c r="A1788" s="3"/>
    </row>
    <row r="1789" spans="1:1" x14ac:dyDescent="0.25">
      <c r="A1789" s="3"/>
    </row>
    <row r="1790" spans="1:1" x14ac:dyDescent="0.25">
      <c r="A1790" s="3"/>
    </row>
    <row r="1791" spans="1:1" x14ac:dyDescent="0.25">
      <c r="A1791" s="3"/>
    </row>
    <row r="1792" spans="1:1" x14ac:dyDescent="0.25">
      <c r="A1792" s="3"/>
    </row>
    <row r="1793" spans="1:1" x14ac:dyDescent="0.25">
      <c r="A1793" s="3"/>
    </row>
    <row r="1794" spans="1:1" x14ac:dyDescent="0.25">
      <c r="A1794" s="3"/>
    </row>
    <row r="1795" spans="1:1" x14ac:dyDescent="0.25">
      <c r="A1795" s="3"/>
    </row>
    <row r="1796" spans="1:1" x14ac:dyDescent="0.25">
      <c r="A1796" s="3"/>
    </row>
    <row r="1797" spans="1:1" x14ac:dyDescent="0.25">
      <c r="A1797" s="3"/>
    </row>
    <row r="1798" spans="1:1" x14ac:dyDescent="0.25">
      <c r="A1798" s="3"/>
    </row>
    <row r="1799" spans="1:1" x14ac:dyDescent="0.25">
      <c r="A1799" s="3"/>
    </row>
    <row r="1800" spans="1:1" x14ac:dyDescent="0.25">
      <c r="A1800" s="3"/>
    </row>
    <row r="1801" spans="1:1" x14ac:dyDescent="0.25">
      <c r="A1801" s="3"/>
    </row>
    <row r="1802" spans="1:1" x14ac:dyDescent="0.25">
      <c r="A1802" s="3"/>
    </row>
    <row r="1803" spans="1:1" x14ac:dyDescent="0.25">
      <c r="A1803" s="3"/>
    </row>
    <row r="1804" spans="1:1" x14ac:dyDescent="0.25">
      <c r="A1804" s="3"/>
    </row>
    <row r="1805" spans="1:1" x14ac:dyDescent="0.25">
      <c r="A1805" s="3"/>
    </row>
    <row r="1806" spans="1:1" x14ac:dyDescent="0.25">
      <c r="A1806" s="3"/>
    </row>
    <row r="1807" spans="1:1" x14ac:dyDescent="0.25">
      <c r="A1807" s="3"/>
    </row>
    <row r="1808" spans="1:1" x14ac:dyDescent="0.25">
      <c r="A1808" s="3"/>
    </row>
    <row r="1809" spans="1:1" x14ac:dyDescent="0.25">
      <c r="A1809" s="3"/>
    </row>
    <row r="1810" spans="1:1" x14ac:dyDescent="0.25">
      <c r="A1810" s="3"/>
    </row>
    <row r="1811" spans="1:1" x14ac:dyDescent="0.25">
      <c r="A1811" s="3"/>
    </row>
    <row r="1812" spans="1:1" x14ac:dyDescent="0.25">
      <c r="A1812" s="3"/>
    </row>
    <row r="1813" spans="1:1" x14ac:dyDescent="0.25">
      <c r="A1813" s="3"/>
    </row>
    <row r="1814" spans="1:1" x14ac:dyDescent="0.25">
      <c r="A1814" s="3"/>
    </row>
    <row r="1815" spans="1:1" x14ac:dyDescent="0.25">
      <c r="A1815" s="3"/>
    </row>
    <row r="1816" spans="1:1" x14ac:dyDescent="0.25">
      <c r="A1816" s="3"/>
    </row>
    <row r="1817" spans="1:1" x14ac:dyDescent="0.25">
      <c r="A1817" s="3"/>
    </row>
    <row r="1818" spans="1:1" x14ac:dyDescent="0.25">
      <c r="A1818" s="3"/>
    </row>
    <row r="1819" spans="1:1" x14ac:dyDescent="0.25">
      <c r="A1819" s="3"/>
    </row>
    <row r="1820" spans="1:1" x14ac:dyDescent="0.25">
      <c r="A1820" s="3"/>
    </row>
    <row r="1821" spans="1:1" x14ac:dyDescent="0.25">
      <c r="A1821" s="3"/>
    </row>
    <row r="1822" spans="1:1" x14ac:dyDescent="0.25">
      <c r="A1822" s="3"/>
    </row>
    <row r="1823" spans="1:1" x14ac:dyDescent="0.25">
      <c r="A1823" s="3"/>
    </row>
    <row r="1824" spans="1:1" x14ac:dyDescent="0.25">
      <c r="A1824" s="3"/>
    </row>
    <row r="1825" spans="1:1" x14ac:dyDescent="0.25">
      <c r="A1825" s="3"/>
    </row>
    <row r="1826" spans="1:1" x14ac:dyDescent="0.25">
      <c r="A1826" s="3"/>
    </row>
    <row r="1827" spans="1:1" x14ac:dyDescent="0.25">
      <c r="A1827" s="3"/>
    </row>
    <row r="1828" spans="1:1" x14ac:dyDescent="0.25">
      <c r="A1828" s="3"/>
    </row>
    <row r="1829" spans="1:1" x14ac:dyDescent="0.25">
      <c r="A1829" s="3"/>
    </row>
    <row r="1830" spans="1:1" x14ac:dyDescent="0.25">
      <c r="A1830" s="3"/>
    </row>
    <row r="1831" spans="1:1" x14ac:dyDescent="0.25">
      <c r="A1831" s="3"/>
    </row>
    <row r="1832" spans="1:1" x14ac:dyDescent="0.25">
      <c r="A1832" s="3"/>
    </row>
    <row r="1833" spans="1:1" x14ac:dyDescent="0.25">
      <c r="A1833" s="3"/>
    </row>
    <row r="1834" spans="1:1" x14ac:dyDescent="0.25">
      <c r="A1834" s="3"/>
    </row>
    <row r="1835" spans="1:1" x14ac:dyDescent="0.25">
      <c r="A1835" s="3"/>
    </row>
    <row r="1836" spans="1:1" x14ac:dyDescent="0.25">
      <c r="A1836" s="3"/>
    </row>
    <row r="1837" spans="1:1" x14ac:dyDescent="0.25">
      <c r="A1837" s="3"/>
    </row>
    <row r="1838" spans="1:1" x14ac:dyDescent="0.25">
      <c r="A1838" s="3"/>
    </row>
    <row r="1839" spans="1:1" x14ac:dyDescent="0.25">
      <c r="A1839" s="3"/>
    </row>
    <row r="1840" spans="1:1" x14ac:dyDescent="0.25">
      <c r="A1840" s="3"/>
    </row>
    <row r="1841" spans="1:1" x14ac:dyDescent="0.25">
      <c r="A1841" s="3"/>
    </row>
    <row r="1842" spans="1:1" x14ac:dyDescent="0.25">
      <c r="A1842" s="3"/>
    </row>
    <row r="1843" spans="1:1" x14ac:dyDescent="0.25">
      <c r="A1843" s="3"/>
    </row>
    <row r="1844" spans="1:1" x14ac:dyDescent="0.25">
      <c r="A1844" s="3"/>
    </row>
    <row r="1845" spans="1:1" x14ac:dyDescent="0.25">
      <c r="A1845" s="3"/>
    </row>
    <row r="1846" spans="1:1" x14ac:dyDescent="0.25">
      <c r="A1846" s="3"/>
    </row>
    <row r="1847" spans="1:1" x14ac:dyDescent="0.25">
      <c r="A1847" s="3"/>
    </row>
    <row r="1848" spans="1:1" x14ac:dyDescent="0.25">
      <c r="A1848" s="3"/>
    </row>
    <row r="1849" spans="1:1" x14ac:dyDescent="0.25">
      <c r="A1849" s="3"/>
    </row>
    <row r="1850" spans="1:1" x14ac:dyDescent="0.25">
      <c r="A1850" s="3"/>
    </row>
    <row r="1851" spans="1:1" x14ac:dyDescent="0.25">
      <c r="A1851" s="3"/>
    </row>
    <row r="1852" spans="1:1" x14ac:dyDescent="0.25">
      <c r="A1852" s="3"/>
    </row>
    <row r="1853" spans="1:1" x14ac:dyDescent="0.25">
      <c r="A1853" s="3"/>
    </row>
    <row r="1854" spans="1:1" x14ac:dyDescent="0.25">
      <c r="A1854" s="3"/>
    </row>
    <row r="1855" spans="1:1" x14ac:dyDescent="0.25">
      <c r="A1855" s="3"/>
    </row>
    <row r="1856" spans="1:1" x14ac:dyDescent="0.25">
      <c r="A1856" s="3"/>
    </row>
    <row r="1857" spans="1:1" x14ac:dyDescent="0.25">
      <c r="A1857" s="3"/>
    </row>
    <row r="1858" spans="1:1" x14ac:dyDescent="0.25">
      <c r="A1858" s="3"/>
    </row>
    <row r="1859" spans="1:1" x14ac:dyDescent="0.25">
      <c r="A1859" s="3"/>
    </row>
    <row r="1860" spans="1:1" x14ac:dyDescent="0.25">
      <c r="A1860" s="3"/>
    </row>
    <row r="1861" spans="1:1" x14ac:dyDescent="0.25">
      <c r="A1861" s="3"/>
    </row>
    <row r="1862" spans="1:1" x14ac:dyDescent="0.25">
      <c r="A1862" s="3"/>
    </row>
    <row r="1863" spans="1:1" x14ac:dyDescent="0.25">
      <c r="A1863" s="3"/>
    </row>
    <row r="1864" spans="1:1" x14ac:dyDescent="0.25">
      <c r="A1864" s="3"/>
    </row>
    <row r="1865" spans="1:1" x14ac:dyDescent="0.25">
      <c r="A1865" s="3"/>
    </row>
    <row r="1866" spans="1:1" x14ac:dyDescent="0.25">
      <c r="A1866" s="3"/>
    </row>
    <row r="1867" spans="1:1" x14ac:dyDescent="0.25">
      <c r="A1867" s="3"/>
    </row>
    <row r="1868" spans="1:1" x14ac:dyDescent="0.25">
      <c r="A1868" s="3"/>
    </row>
    <row r="1869" spans="1:1" x14ac:dyDescent="0.25">
      <c r="A1869" s="3"/>
    </row>
    <row r="1870" spans="1:1" x14ac:dyDescent="0.25">
      <c r="A1870" s="3"/>
    </row>
    <row r="1871" spans="1:1" x14ac:dyDescent="0.25">
      <c r="A1871" s="3"/>
    </row>
    <row r="1872" spans="1:1" x14ac:dyDescent="0.25">
      <c r="A1872" s="3"/>
    </row>
    <row r="1873" spans="1:1" x14ac:dyDescent="0.25">
      <c r="A1873" s="3"/>
    </row>
    <row r="1874" spans="1:1" x14ac:dyDescent="0.25">
      <c r="A1874" s="3"/>
    </row>
    <row r="1875" spans="1:1" x14ac:dyDescent="0.25">
      <c r="A1875" s="3"/>
    </row>
    <row r="1876" spans="1:1" x14ac:dyDescent="0.25">
      <c r="A1876" s="3"/>
    </row>
    <row r="1877" spans="1:1" x14ac:dyDescent="0.25">
      <c r="A1877" s="3"/>
    </row>
    <row r="1878" spans="1:1" x14ac:dyDescent="0.25">
      <c r="A1878" s="3"/>
    </row>
    <row r="1879" spans="1:1" x14ac:dyDescent="0.25">
      <c r="A1879" s="3"/>
    </row>
    <row r="1880" spans="1:1" x14ac:dyDescent="0.25">
      <c r="A1880" s="3"/>
    </row>
    <row r="1881" spans="1:1" x14ac:dyDescent="0.25">
      <c r="A1881" s="3"/>
    </row>
    <row r="1882" spans="1:1" x14ac:dyDescent="0.25">
      <c r="A1882" s="3"/>
    </row>
    <row r="1883" spans="1:1" x14ac:dyDescent="0.25">
      <c r="A1883" s="3"/>
    </row>
    <row r="1884" spans="1:1" x14ac:dyDescent="0.25">
      <c r="A1884" s="3"/>
    </row>
    <row r="1885" spans="1:1" x14ac:dyDescent="0.25">
      <c r="A1885" s="3"/>
    </row>
    <row r="1886" spans="1:1" x14ac:dyDescent="0.25">
      <c r="A1886" s="3"/>
    </row>
    <row r="1887" spans="1:1" x14ac:dyDescent="0.25">
      <c r="A1887" s="3"/>
    </row>
    <row r="1888" spans="1:1" x14ac:dyDescent="0.25">
      <c r="A1888" s="3"/>
    </row>
    <row r="1889" spans="1:1" x14ac:dyDescent="0.25">
      <c r="A1889" s="3"/>
    </row>
    <row r="1890" spans="1:1" x14ac:dyDescent="0.25">
      <c r="A1890" s="3"/>
    </row>
    <row r="1891" spans="1:1" x14ac:dyDescent="0.25">
      <c r="A1891" s="3"/>
    </row>
    <row r="1892" spans="1:1" x14ac:dyDescent="0.25">
      <c r="A1892" s="3"/>
    </row>
    <row r="1893" spans="1:1" x14ac:dyDescent="0.25">
      <c r="A1893" s="3"/>
    </row>
    <row r="1894" spans="1:1" x14ac:dyDescent="0.25">
      <c r="A1894" s="3"/>
    </row>
    <row r="1895" spans="1:1" x14ac:dyDescent="0.25">
      <c r="A1895" s="3"/>
    </row>
    <row r="1896" spans="1:1" x14ac:dyDescent="0.25">
      <c r="A1896" s="3"/>
    </row>
    <row r="1897" spans="1:1" x14ac:dyDescent="0.25">
      <c r="A1897" s="3"/>
    </row>
    <row r="1898" spans="1:1" x14ac:dyDescent="0.25">
      <c r="A1898" s="3"/>
    </row>
    <row r="1899" spans="1:1" x14ac:dyDescent="0.25">
      <c r="A1899" s="3"/>
    </row>
    <row r="1900" spans="1:1" x14ac:dyDescent="0.25">
      <c r="A1900" s="3"/>
    </row>
    <row r="1901" spans="1:1" x14ac:dyDescent="0.25">
      <c r="A1901" s="3"/>
    </row>
    <row r="1902" spans="1:1" x14ac:dyDescent="0.25">
      <c r="A1902" s="3"/>
    </row>
    <row r="1903" spans="1:1" x14ac:dyDescent="0.25">
      <c r="A1903" s="3"/>
    </row>
    <row r="1904" spans="1:1" x14ac:dyDescent="0.25">
      <c r="A1904" s="3"/>
    </row>
    <row r="1905" spans="1:1" x14ac:dyDescent="0.25">
      <c r="A1905" s="3"/>
    </row>
    <row r="1906" spans="1:1" x14ac:dyDescent="0.25">
      <c r="A1906" s="3"/>
    </row>
    <row r="1907" spans="1:1" x14ac:dyDescent="0.25">
      <c r="A1907" s="3"/>
    </row>
    <row r="1908" spans="1:1" x14ac:dyDescent="0.25">
      <c r="A1908" s="3"/>
    </row>
    <row r="1909" spans="1:1" x14ac:dyDescent="0.25">
      <c r="A1909" s="3"/>
    </row>
    <row r="1910" spans="1:1" x14ac:dyDescent="0.25">
      <c r="A1910" s="3"/>
    </row>
    <row r="1911" spans="1:1" x14ac:dyDescent="0.25">
      <c r="A1911" s="3"/>
    </row>
    <row r="1912" spans="1:1" x14ac:dyDescent="0.25">
      <c r="A1912" s="3"/>
    </row>
    <row r="1913" spans="1:1" x14ac:dyDescent="0.25">
      <c r="A1913" s="3"/>
    </row>
    <row r="1914" spans="1:1" x14ac:dyDescent="0.25">
      <c r="A1914" s="3"/>
    </row>
    <row r="1915" spans="1:1" x14ac:dyDescent="0.25">
      <c r="A1915" s="3"/>
    </row>
    <row r="1916" spans="1:1" x14ac:dyDescent="0.25">
      <c r="A1916" s="3"/>
    </row>
    <row r="1917" spans="1:1" x14ac:dyDescent="0.25">
      <c r="A1917" s="3"/>
    </row>
    <row r="1918" spans="1:1" x14ac:dyDescent="0.25">
      <c r="A1918" s="3"/>
    </row>
    <row r="1919" spans="1:1" x14ac:dyDescent="0.25">
      <c r="A1919" s="3"/>
    </row>
    <row r="1920" spans="1:1" x14ac:dyDescent="0.25">
      <c r="A1920" s="3"/>
    </row>
    <row r="1921" spans="1:1" x14ac:dyDescent="0.25">
      <c r="A1921" s="3"/>
    </row>
    <row r="1922" spans="1:1" x14ac:dyDescent="0.25">
      <c r="A1922" s="3"/>
    </row>
    <row r="1923" spans="1:1" x14ac:dyDescent="0.25">
      <c r="A1923" s="3"/>
    </row>
    <row r="1924" spans="1:1" x14ac:dyDescent="0.25">
      <c r="A1924" s="3"/>
    </row>
    <row r="1925" spans="1:1" x14ac:dyDescent="0.25">
      <c r="A1925" s="3"/>
    </row>
    <row r="1926" spans="1:1" x14ac:dyDescent="0.25">
      <c r="A1926" s="3"/>
    </row>
    <row r="1927" spans="1:1" x14ac:dyDescent="0.25">
      <c r="A1927" s="3"/>
    </row>
    <row r="1928" spans="1:1" x14ac:dyDescent="0.25">
      <c r="A1928" s="3"/>
    </row>
    <row r="1929" spans="1:1" x14ac:dyDescent="0.25">
      <c r="A1929" s="3"/>
    </row>
    <row r="1930" spans="1:1" x14ac:dyDescent="0.25">
      <c r="A1930" s="3"/>
    </row>
    <row r="1931" spans="1:1" x14ac:dyDescent="0.25">
      <c r="A1931" s="3"/>
    </row>
    <row r="1932" spans="1:1" x14ac:dyDescent="0.25">
      <c r="A1932" s="3"/>
    </row>
    <row r="1933" spans="1:1" x14ac:dyDescent="0.25">
      <c r="A1933" s="3"/>
    </row>
    <row r="1934" spans="1:1" x14ac:dyDescent="0.25">
      <c r="A1934" s="3"/>
    </row>
    <row r="1935" spans="1:1" x14ac:dyDescent="0.25">
      <c r="A1935" s="3"/>
    </row>
    <row r="1936" spans="1:1" x14ac:dyDescent="0.25">
      <c r="A1936" s="3"/>
    </row>
    <row r="1937" spans="1:1" x14ac:dyDescent="0.25">
      <c r="A1937" s="3"/>
    </row>
    <row r="1938" spans="1:1" x14ac:dyDescent="0.25">
      <c r="A1938" s="3"/>
    </row>
    <row r="1939" spans="1:1" x14ac:dyDescent="0.25">
      <c r="A1939" s="3"/>
    </row>
    <row r="1940" spans="1:1" x14ac:dyDescent="0.25">
      <c r="A1940" s="3"/>
    </row>
    <row r="1941" spans="1:1" x14ac:dyDescent="0.25">
      <c r="A1941" s="3"/>
    </row>
    <row r="1942" spans="1:1" x14ac:dyDescent="0.25">
      <c r="A1942" s="3"/>
    </row>
    <row r="1943" spans="1:1" x14ac:dyDescent="0.25">
      <c r="A1943" s="3"/>
    </row>
    <row r="1944" spans="1:1" x14ac:dyDescent="0.25">
      <c r="A1944" s="3"/>
    </row>
    <row r="1945" spans="1:1" x14ac:dyDescent="0.25">
      <c r="A1945" s="3"/>
    </row>
    <row r="1946" spans="1:1" x14ac:dyDescent="0.25">
      <c r="A1946" s="3"/>
    </row>
    <row r="1947" spans="1:1" x14ac:dyDescent="0.25">
      <c r="A1947" s="3"/>
    </row>
    <row r="1948" spans="1:1" x14ac:dyDescent="0.25">
      <c r="A1948" s="3"/>
    </row>
    <row r="1949" spans="1:1" x14ac:dyDescent="0.25">
      <c r="A1949" s="3"/>
    </row>
    <row r="1950" spans="1:1" x14ac:dyDescent="0.25">
      <c r="A1950" s="3"/>
    </row>
    <row r="1951" spans="1:1" x14ac:dyDescent="0.25">
      <c r="A1951" s="3"/>
    </row>
    <row r="1952" spans="1:1" x14ac:dyDescent="0.25">
      <c r="A1952" s="3"/>
    </row>
    <row r="1953" spans="1:1" x14ac:dyDescent="0.25">
      <c r="A1953" s="3"/>
    </row>
    <row r="1954" spans="1:1" x14ac:dyDescent="0.25">
      <c r="A1954" s="3"/>
    </row>
    <row r="1955" spans="1:1" x14ac:dyDescent="0.25">
      <c r="A1955" s="3"/>
    </row>
    <row r="1956" spans="1:1" x14ac:dyDescent="0.25">
      <c r="A1956" s="3"/>
    </row>
    <row r="1957" spans="1:1" x14ac:dyDescent="0.25">
      <c r="A1957" s="3"/>
    </row>
    <row r="1958" spans="1:1" x14ac:dyDescent="0.25">
      <c r="A1958" s="3"/>
    </row>
    <row r="1959" spans="1:1" x14ac:dyDescent="0.25">
      <c r="A1959" s="3"/>
    </row>
    <row r="1960" spans="1:1" x14ac:dyDescent="0.25">
      <c r="A1960" s="3"/>
    </row>
    <row r="1961" spans="1:1" x14ac:dyDescent="0.25">
      <c r="A1961" s="3"/>
    </row>
    <row r="1962" spans="1:1" x14ac:dyDescent="0.25">
      <c r="A1962" s="3"/>
    </row>
    <row r="1963" spans="1:1" x14ac:dyDescent="0.25">
      <c r="A1963" s="3"/>
    </row>
    <row r="1964" spans="1:1" x14ac:dyDescent="0.25">
      <c r="A1964" s="3"/>
    </row>
    <row r="1965" spans="1:1" x14ac:dyDescent="0.25">
      <c r="A1965" s="3"/>
    </row>
    <row r="1966" spans="1:1" x14ac:dyDescent="0.25">
      <c r="A1966" s="3"/>
    </row>
    <row r="1967" spans="1:1" x14ac:dyDescent="0.25">
      <c r="A1967" s="3"/>
    </row>
    <row r="1968" spans="1:1" x14ac:dyDescent="0.25">
      <c r="A1968" s="3"/>
    </row>
    <row r="1969" spans="1:1" x14ac:dyDescent="0.25">
      <c r="A1969" s="3"/>
    </row>
    <row r="1970" spans="1:1" x14ac:dyDescent="0.25">
      <c r="A1970" s="3"/>
    </row>
    <row r="1971" spans="1:1" x14ac:dyDescent="0.25">
      <c r="A1971" s="3"/>
    </row>
    <row r="1972" spans="1:1" x14ac:dyDescent="0.25">
      <c r="A1972" s="3"/>
    </row>
    <row r="1973" spans="1:1" x14ac:dyDescent="0.25">
      <c r="A1973" s="3"/>
    </row>
    <row r="1974" spans="1:1" x14ac:dyDescent="0.25">
      <c r="A1974" s="3"/>
    </row>
    <row r="1975" spans="1:1" x14ac:dyDescent="0.25">
      <c r="A1975" s="3"/>
    </row>
    <row r="1976" spans="1:1" x14ac:dyDescent="0.25">
      <c r="A1976" s="3"/>
    </row>
    <row r="1977" spans="1:1" x14ac:dyDescent="0.25">
      <c r="A1977" s="3"/>
    </row>
    <row r="1978" spans="1:1" x14ac:dyDescent="0.25">
      <c r="A1978" s="3"/>
    </row>
    <row r="1979" spans="1:1" x14ac:dyDescent="0.25">
      <c r="A1979" s="3"/>
    </row>
    <row r="1980" spans="1:1" x14ac:dyDescent="0.25">
      <c r="A1980" s="3"/>
    </row>
    <row r="1981" spans="1:1" x14ac:dyDescent="0.25">
      <c r="A1981" s="3"/>
    </row>
    <row r="1982" spans="1:1" x14ac:dyDescent="0.25">
      <c r="A1982" s="3"/>
    </row>
    <row r="1983" spans="1:1" x14ac:dyDescent="0.25">
      <c r="A1983" s="3"/>
    </row>
    <row r="1984" spans="1:1" x14ac:dyDescent="0.25">
      <c r="A1984" s="3"/>
    </row>
    <row r="1985" spans="1:1" x14ac:dyDescent="0.25">
      <c r="A1985" s="3"/>
    </row>
    <row r="1986" spans="1:1" x14ac:dyDescent="0.25">
      <c r="A1986" s="3"/>
    </row>
    <row r="1987" spans="1:1" x14ac:dyDescent="0.25">
      <c r="A1987" s="3"/>
    </row>
    <row r="1988" spans="1:1" x14ac:dyDescent="0.25">
      <c r="A1988" s="3"/>
    </row>
    <row r="1989" spans="1:1" x14ac:dyDescent="0.25">
      <c r="A1989" s="3"/>
    </row>
    <row r="1990" spans="1:1" x14ac:dyDescent="0.25">
      <c r="A1990" s="3"/>
    </row>
    <row r="1991" spans="1:1" x14ac:dyDescent="0.25">
      <c r="A1991" s="3"/>
    </row>
    <row r="1992" spans="1:1" x14ac:dyDescent="0.25">
      <c r="A1992" s="3"/>
    </row>
    <row r="1993" spans="1:1" x14ac:dyDescent="0.25">
      <c r="A1993" s="3"/>
    </row>
    <row r="1994" spans="1:1" x14ac:dyDescent="0.25">
      <c r="A1994" s="3"/>
    </row>
    <row r="1995" spans="1:1" x14ac:dyDescent="0.25">
      <c r="A1995" s="3"/>
    </row>
    <row r="1996" spans="1:1" x14ac:dyDescent="0.25">
      <c r="A1996" s="3"/>
    </row>
    <row r="1997" spans="1:1" x14ac:dyDescent="0.25">
      <c r="A1997" s="3"/>
    </row>
    <row r="1998" spans="1:1" x14ac:dyDescent="0.25">
      <c r="A1998" s="3"/>
    </row>
    <row r="1999" spans="1:1" x14ac:dyDescent="0.25">
      <c r="A1999" s="3"/>
    </row>
    <row r="2000" spans="1:1" x14ac:dyDescent="0.25">
      <c r="A2000" s="3"/>
    </row>
    <row r="2001" spans="1:1" x14ac:dyDescent="0.25">
      <c r="A2001" s="3"/>
    </row>
    <row r="2002" spans="1:1" x14ac:dyDescent="0.25">
      <c r="A2002" s="3"/>
    </row>
    <row r="2003" spans="1:1" x14ac:dyDescent="0.25">
      <c r="A2003" s="3"/>
    </row>
    <row r="2004" spans="1:1" x14ac:dyDescent="0.25">
      <c r="A2004" s="3"/>
    </row>
    <row r="2005" spans="1:1" x14ac:dyDescent="0.25">
      <c r="A2005" s="3"/>
    </row>
    <row r="2006" spans="1:1" x14ac:dyDescent="0.25">
      <c r="A2006" s="3"/>
    </row>
    <row r="2007" spans="1:1" x14ac:dyDescent="0.25">
      <c r="A2007" s="3"/>
    </row>
    <row r="2008" spans="1:1" x14ac:dyDescent="0.25">
      <c r="A2008" s="3"/>
    </row>
    <row r="2009" spans="1:1" x14ac:dyDescent="0.25">
      <c r="A2009" s="3"/>
    </row>
    <row r="2010" spans="1:1" x14ac:dyDescent="0.25">
      <c r="A2010" s="3"/>
    </row>
    <row r="2011" spans="1:1" x14ac:dyDescent="0.25">
      <c r="A2011" s="3"/>
    </row>
    <row r="2012" spans="1:1" x14ac:dyDescent="0.25">
      <c r="A2012" s="3"/>
    </row>
    <row r="2013" spans="1:1" x14ac:dyDescent="0.25">
      <c r="A2013" s="3"/>
    </row>
    <row r="2014" spans="1:1" x14ac:dyDescent="0.25">
      <c r="A2014" s="3"/>
    </row>
    <row r="2015" spans="1:1" x14ac:dyDescent="0.25">
      <c r="A2015" s="3"/>
    </row>
    <row r="2016" spans="1:1" x14ac:dyDescent="0.25">
      <c r="A2016" s="3"/>
    </row>
    <row r="2017" spans="1:1" x14ac:dyDescent="0.25">
      <c r="A2017" s="3"/>
    </row>
    <row r="2018" spans="1:1" x14ac:dyDescent="0.25">
      <c r="A2018" s="3"/>
    </row>
    <row r="2019" spans="1:1" x14ac:dyDescent="0.25">
      <c r="A2019" s="3"/>
    </row>
    <row r="2020" spans="1:1" x14ac:dyDescent="0.25">
      <c r="A2020" s="3"/>
    </row>
    <row r="2021" spans="1:1" x14ac:dyDescent="0.25">
      <c r="A2021" s="3"/>
    </row>
    <row r="2022" spans="1:1" x14ac:dyDescent="0.25">
      <c r="A2022" s="3"/>
    </row>
    <row r="2023" spans="1:1" x14ac:dyDescent="0.25">
      <c r="A2023" s="3"/>
    </row>
    <row r="2024" spans="1:1" x14ac:dyDescent="0.25">
      <c r="A2024" s="3"/>
    </row>
    <row r="2025" spans="1:1" x14ac:dyDescent="0.25">
      <c r="A2025" s="3"/>
    </row>
    <row r="2026" spans="1:1" x14ac:dyDescent="0.25">
      <c r="A2026" s="3"/>
    </row>
    <row r="2027" spans="1:1" x14ac:dyDescent="0.25">
      <c r="A2027" s="3"/>
    </row>
    <row r="2028" spans="1:1" x14ac:dyDescent="0.25">
      <c r="A2028" s="3"/>
    </row>
    <row r="2029" spans="1:1" x14ac:dyDescent="0.25">
      <c r="A2029" s="3"/>
    </row>
    <row r="2030" spans="1:1" x14ac:dyDescent="0.25">
      <c r="A2030" s="3"/>
    </row>
    <row r="2031" spans="1:1" x14ac:dyDescent="0.25">
      <c r="A2031" s="3"/>
    </row>
    <row r="2032" spans="1:1" x14ac:dyDescent="0.25">
      <c r="A2032" s="3"/>
    </row>
    <row r="2033" spans="1:1" x14ac:dyDescent="0.25">
      <c r="A2033" s="3"/>
    </row>
    <row r="2034" spans="1:1" x14ac:dyDescent="0.25">
      <c r="A2034" s="3"/>
    </row>
    <row r="2035" spans="1:1" x14ac:dyDescent="0.25">
      <c r="A2035" s="3"/>
    </row>
    <row r="2036" spans="1:1" x14ac:dyDescent="0.25">
      <c r="A2036" s="3"/>
    </row>
    <row r="2037" spans="1:1" x14ac:dyDescent="0.25">
      <c r="A2037" s="3"/>
    </row>
    <row r="2038" spans="1:1" x14ac:dyDescent="0.25">
      <c r="A2038" s="3"/>
    </row>
    <row r="2039" spans="1:1" x14ac:dyDescent="0.25">
      <c r="A2039" s="3"/>
    </row>
    <row r="2040" spans="1:1" x14ac:dyDescent="0.25">
      <c r="A2040" s="3"/>
    </row>
    <row r="2041" spans="1:1" x14ac:dyDescent="0.25">
      <c r="A2041" s="3"/>
    </row>
    <row r="2042" spans="1:1" x14ac:dyDescent="0.25">
      <c r="A2042" s="3"/>
    </row>
    <row r="2043" spans="1:1" x14ac:dyDescent="0.25">
      <c r="A2043" s="3"/>
    </row>
    <row r="2044" spans="1:1" x14ac:dyDescent="0.25">
      <c r="A2044" s="3"/>
    </row>
    <row r="2045" spans="1:1" x14ac:dyDescent="0.25">
      <c r="A2045" s="3"/>
    </row>
    <row r="2046" spans="1:1" x14ac:dyDescent="0.25">
      <c r="A2046" s="3"/>
    </row>
    <row r="2047" spans="1:1" x14ac:dyDescent="0.25">
      <c r="A2047" s="3"/>
    </row>
    <row r="2048" spans="1:1" x14ac:dyDescent="0.25">
      <c r="A2048" s="3"/>
    </row>
    <row r="2049" spans="1:1" x14ac:dyDescent="0.25">
      <c r="A2049" s="3"/>
    </row>
    <row r="2050" spans="1:1" x14ac:dyDescent="0.25">
      <c r="A2050" s="3"/>
    </row>
    <row r="2051" spans="1:1" x14ac:dyDescent="0.25">
      <c r="A2051" s="3"/>
    </row>
    <row r="2052" spans="1:1" x14ac:dyDescent="0.25">
      <c r="A2052" s="3"/>
    </row>
    <row r="2053" spans="1:1" x14ac:dyDescent="0.25">
      <c r="A2053" s="3"/>
    </row>
    <row r="2054" spans="1:1" x14ac:dyDescent="0.25">
      <c r="A2054" s="3"/>
    </row>
    <row r="2055" spans="1:1" x14ac:dyDescent="0.25">
      <c r="A2055" s="3"/>
    </row>
    <row r="2056" spans="1:1" x14ac:dyDescent="0.25">
      <c r="A2056" s="3"/>
    </row>
    <row r="2057" spans="1:1" x14ac:dyDescent="0.25">
      <c r="A2057" s="3"/>
    </row>
    <row r="2058" spans="1:1" x14ac:dyDescent="0.25">
      <c r="A2058" s="3"/>
    </row>
    <row r="2059" spans="1:1" x14ac:dyDescent="0.25">
      <c r="A2059" s="3"/>
    </row>
    <row r="2060" spans="1:1" x14ac:dyDescent="0.25">
      <c r="A2060" s="3"/>
    </row>
    <row r="2061" spans="1:1" x14ac:dyDescent="0.25">
      <c r="A2061" s="3"/>
    </row>
    <row r="2062" spans="1:1" x14ac:dyDescent="0.25">
      <c r="A2062" s="3"/>
    </row>
    <row r="2063" spans="1:1" x14ac:dyDescent="0.25">
      <c r="A2063" s="3"/>
    </row>
    <row r="2064" spans="1:1" x14ac:dyDescent="0.25">
      <c r="A2064" s="3"/>
    </row>
    <row r="2065" spans="1:1" x14ac:dyDescent="0.25">
      <c r="A2065" s="3"/>
    </row>
    <row r="2066" spans="1:1" x14ac:dyDescent="0.25">
      <c r="A2066" s="3"/>
    </row>
    <row r="2067" spans="1:1" x14ac:dyDescent="0.25">
      <c r="A2067" s="3"/>
    </row>
    <row r="2068" spans="1:1" x14ac:dyDescent="0.25">
      <c r="A2068" s="3"/>
    </row>
    <row r="2069" spans="1:1" x14ac:dyDescent="0.25">
      <c r="A2069" s="3"/>
    </row>
    <row r="2070" spans="1:1" x14ac:dyDescent="0.25">
      <c r="A2070" s="3"/>
    </row>
    <row r="2071" spans="1:1" x14ac:dyDescent="0.25">
      <c r="A2071" s="3"/>
    </row>
    <row r="2072" spans="1:1" x14ac:dyDescent="0.25">
      <c r="A2072" s="3"/>
    </row>
    <row r="2073" spans="1:1" x14ac:dyDescent="0.25">
      <c r="A2073" s="3"/>
    </row>
    <row r="2074" spans="1:1" x14ac:dyDescent="0.25">
      <c r="A2074" s="3"/>
    </row>
    <row r="2075" spans="1:1" x14ac:dyDescent="0.25">
      <c r="A2075" s="3"/>
    </row>
    <row r="2076" spans="1:1" x14ac:dyDescent="0.25">
      <c r="A2076" s="3"/>
    </row>
    <row r="2077" spans="1:1" x14ac:dyDescent="0.25">
      <c r="A2077" s="3"/>
    </row>
    <row r="2078" spans="1:1" x14ac:dyDescent="0.25">
      <c r="A2078" s="3"/>
    </row>
    <row r="2079" spans="1:1" x14ac:dyDescent="0.25">
      <c r="A2079" s="3"/>
    </row>
    <row r="2080" spans="1:1" x14ac:dyDescent="0.25">
      <c r="A2080" s="3"/>
    </row>
    <row r="2081" spans="1:1" x14ac:dyDescent="0.25">
      <c r="A2081" s="3"/>
    </row>
    <row r="2082" spans="1:1" x14ac:dyDescent="0.25">
      <c r="A2082" s="3"/>
    </row>
    <row r="2083" spans="1:1" x14ac:dyDescent="0.25">
      <c r="A2083" s="3"/>
    </row>
    <row r="2084" spans="1:1" x14ac:dyDescent="0.25">
      <c r="A2084" s="3"/>
    </row>
    <row r="2085" spans="1:1" x14ac:dyDescent="0.25">
      <c r="A2085" s="3"/>
    </row>
    <row r="2086" spans="1:1" x14ac:dyDescent="0.25">
      <c r="A2086" s="3"/>
    </row>
    <row r="2087" spans="1:1" x14ac:dyDescent="0.25">
      <c r="A2087" s="3"/>
    </row>
    <row r="2088" spans="1:1" x14ac:dyDescent="0.25">
      <c r="A2088" s="3"/>
    </row>
    <row r="2089" spans="1:1" x14ac:dyDescent="0.25">
      <c r="A2089" s="3"/>
    </row>
    <row r="2090" spans="1:1" x14ac:dyDescent="0.25">
      <c r="A2090" s="3"/>
    </row>
    <row r="2091" spans="1:1" x14ac:dyDescent="0.25">
      <c r="A2091" s="3"/>
    </row>
    <row r="2092" spans="1:1" x14ac:dyDescent="0.25">
      <c r="A2092" s="3"/>
    </row>
    <row r="2093" spans="1:1" x14ac:dyDescent="0.25">
      <c r="A2093" s="3"/>
    </row>
    <row r="2094" spans="1:1" x14ac:dyDescent="0.25">
      <c r="A2094" s="3"/>
    </row>
    <row r="2095" spans="1:1" x14ac:dyDescent="0.25">
      <c r="A2095" s="3"/>
    </row>
    <row r="2096" spans="1:1" x14ac:dyDescent="0.25">
      <c r="A2096" s="3"/>
    </row>
    <row r="2097" spans="1:1" x14ac:dyDescent="0.25">
      <c r="A2097" s="3"/>
    </row>
    <row r="2098" spans="1:1" x14ac:dyDescent="0.25">
      <c r="A2098" s="3"/>
    </row>
    <row r="2099" spans="1:1" x14ac:dyDescent="0.25">
      <c r="A2099" s="3"/>
    </row>
    <row r="2100" spans="1:1" x14ac:dyDescent="0.25">
      <c r="A2100" s="3"/>
    </row>
    <row r="2101" spans="1:1" x14ac:dyDescent="0.25">
      <c r="A2101" s="3"/>
    </row>
    <row r="2102" spans="1:1" x14ac:dyDescent="0.25">
      <c r="A2102" s="3"/>
    </row>
    <row r="2103" spans="1:1" x14ac:dyDescent="0.25">
      <c r="A2103" s="3"/>
    </row>
    <row r="2104" spans="1:1" x14ac:dyDescent="0.25">
      <c r="A2104" s="3"/>
    </row>
    <row r="2105" spans="1:1" x14ac:dyDescent="0.25">
      <c r="A2105" s="3"/>
    </row>
    <row r="2106" spans="1:1" x14ac:dyDescent="0.25">
      <c r="A2106" s="3"/>
    </row>
    <row r="2107" spans="1:1" x14ac:dyDescent="0.25">
      <c r="A2107" s="3"/>
    </row>
    <row r="2108" spans="1:1" x14ac:dyDescent="0.25">
      <c r="A2108" s="3"/>
    </row>
    <row r="2109" spans="1:1" x14ac:dyDescent="0.25">
      <c r="A2109" s="3"/>
    </row>
    <row r="2110" spans="1:1" x14ac:dyDescent="0.25">
      <c r="A2110" s="3"/>
    </row>
    <row r="2111" spans="1:1" x14ac:dyDescent="0.25">
      <c r="A2111" s="3"/>
    </row>
    <row r="2112" spans="1:1" x14ac:dyDescent="0.25">
      <c r="A2112" s="3"/>
    </row>
    <row r="2113" spans="1:1" x14ac:dyDescent="0.25">
      <c r="A2113" s="3"/>
    </row>
    <row r="2114" spans="1:1" x14ac:dyDescent="0.25">
      <c r="A2114" s="3"/>
    </row>
    <row r="2115" spans="1:1" x14ac:dyDescent="0.25">
      <c r="A2115" s="3"/>
    </row>
    <row r="2116" spans="1:1" x14ac:dyDescent="0.25">
      <c r="A2116" s="3"/>
    </row>
    <row r="2117" spans="1:1" x14ac:dyDescent="0.25">
      <c r="A2117" s="3"/>
    </row>
    <row r="2118" spans="1:1" x14ac:dyDescent="0.25">
      <c r="A2118" s="3"/>
    </row>
    <row r="2119" spans="1:1" x14ac:dyDescent="0.25">
      <c r="A2119" s="3"/>
    </row>
    <row r="2120" spans="1:1" x14ac:dyDescent="0.25">
      <c r="A2120" s="3"/>
    </row>
    <row r="2121" spans="1:1" x14ac:dyDescent="0.25">
      <c r="A2121" s="3"/>
    </row>
    <row r="2122" spans="1:1" x14ac:dyDescent="0.25">
      <c r="A2122" s="3"/>
    </row>
    <row r="2123" spans="1:1" x14ac:dyDescent="0.25">
      <c r="A2123" s="3"/>
    </row>
    <row r="2124" spans="1:1" x14ac:dyDescent="0.25">
      <c r="A2124" s="3"/>
    </row>
    <row r="2125" spans="1:1" x14ac:dyDescent="0.25">
      <c r="A2125" s="3"/>
    </row>
    <row r="2126" spans="1:1" x14ac:dyDescent="0.25">
      <c r="A2126" s="3"/>
    </row>
    <row r="2127" spans="1:1" x14ac:dyDescent="0.25">
      <c r="A2127" s="3"/>
    </row>
    <row r="2128" spans="1:1" x14ac:dyDescent="0.25">
      <c r="A2128" s="3"/>
    </row>
    <row r="2129" spans="1:1" x14ac:dyDescent="0.25">
      <c r="A2129" s="3"/>
    </row>
    <row r="2130" spans="1:1" x14ac:dyDescent="0.25">
      <c r="A2130" s="3"/>
    </row>
    <row r="2131" spans="1:1" x14ac:dyDescent="0.25">
      <c r="A2131" s="3"/>
    </row>
    <row r="2132" spans="1:1" x14ac:dyDescent="0.25">
      <c r="A2132" s="3"/>
    </row>
    <row r="2133" spans="1:1" x14ac:dyDescent="0.25">
      <c r="A2133" s="3"/>
    </row>
    <row r="2134" spans="1:1" x14ac:dyDescent="0.25">
      <c r="A2134" s="3"/>
    </row>
    <row r="2135" spans="1:1" x14ac:dyDescent="0.25">
      <c r="A2135" s="3"/>
    </row>
    <row r="2136" spans="1:1" x14ac:dyDescent="0.25">
      <c r="A2136" s="3"/>
    </row>
    <row r="2137" spans="1:1" x14ac:dyDescent="0.25">
      <c r="A2137" s="3"/>
    </row>
    <row r="2138" spans="1:1" x14ac:dyDescent="0.25">
      <c r="A2138" s="3"/>
    </row>
    <row r="2139" spans="1:1" x14ac:dyDescent="0.25">
      <c r="A2139" s="3"/>
    </row>
    <row r="2140" spans="1:1" x14ac:dyDescent="0.25">
      <c r="A2140" s="3"/>
    </row>
    <row r="2141" spans="1:1" x14ac:dyDescent="0.25">
      <c r="A2141" s="3"/>
    </row>
    <row r="2142" spans="1:1" x14ac:dyDescent="0.25">
      <c r="A2142" s="3"/>
    </row>
    <row r="2143" spans="1:1" x14ac:dyDescent="0.25">
      <c r="A2143" s="3"/>
    </row>
    <row r="2144" spans="1:1" x14ac:dyDescent="0.25">
      <c r="A2144" s="3"/>
    </row>
    <row r="2145" spans="1:1" x14ac:dyDescent="0.25">
      <c r="A2145" s="3"/>
    </row>
    <row r="2146" spans="1:1" x14ac:dyDescent="0.25">
      <c r="A2146" s="3"/>
    </row>
    <row r="2147" spans="1:1" x14ac:dyDescent="0.25">
      <c r="A2147" s="3"/>
    </row>
    <row r="2148" spans="1:1" x14ac:dyDescent="0.25">
      <c r="A2148" s="3"/>
    </row>
    <row r="2149" spans="1:1" x14ac:dyDescent="0.25">
      <c r="A2149" s="3"/>
    </row>
    <row r="2150" spans="1:1" x14ac:dyDescent="0.25">
      <c r="A2150" s="3"/>
    </row>
    <row r="2151" spans="1:1" x14ac:dyDescent="0.25">
      <c r="A2151" s="3"/>
    </row>
    <row r="2152" spans="1:1" x14ac:dyDescent="0.25">
      <c r="A2152" s="3"/>
    </row>
    <row r="2153" spans="1:1" x14ac:dyDescent="0.25">
      <c r="A2153" s="3"/>
    </row>
    <row r="2154" spans="1:1" x14ac:dyDescent="0.25">
      <c r="A2154" s="3"/>
    </row>
    <row r="2155" spans="1:1" x14ac:dyDescent="0.25">
      <c r="A2155" s="3"/>
    </row>
    <row r="2156" spans="1:1" x14ac:dyDescent="0.25">
      <c r="A2156" s="3"/>
    </row>
    <row r="2157" spans="1:1" x14ac:dyDescent="0.25">
      <c r="A2157" s="3"/>
    </row>
    <row r="2158" spans="1:1" x14ac:dyDescent="0.25">
      <c r="A2158" s="3"/>
    </row>
    <row r="2159" spans="1:1" x14ac:dyDescent="0.25">
      <c r="A2159" s="3"/>
    </row>
    <row r="2160" spans="1:1" x14ac:dyDescent="0.25">
      <c r="A2160" s="3"/>
    </row>
    <row r="2161" spans="1:1" x14ac:dyDescent="0.25">
      <c r="A2161" s="3"/>
    </row>
    <row r="2162" spans="1:1" x14ac:dyDescent="0.25">
      <c r="A2162" s="3"/>
    </row>
    <row r="2163" spans="1:1" x14ac:dyDescent="0.25">
      <c r="A2163" s="3"/>
    </row>
    <row r="2164" spans="1:1" x14ac:dyDescent="0.25">
      <c r="A2164" s="3"/>
    </row>
    <row r="2165" spans="1:1" x14ac:dyDescent="0.25">
      <c r="A2165" s="3"/>
    </row>
    <row r="2166" spans="1:1" x14ac:dyDescent="0.25">
      <c r="A2166" s="3"/>
    </row>
    <row r="2167" spans="1:1" x14ac:dyDescent="0.25">
      <c r="A2167" s="3"/>
    </row>
    <row r="2168" spans="1:1" x14ac:dyDescent="0.25">
      <c r="A2168" s="3"/>
    </row>
    <row r="2169" spans="1:1" x14ac:dyDescent="0.25">
      <c r="A2169" s="3"/>
    </row>
    <row r="2170" spans="1:1" x14ac:dyDescent="0.25">
      <c r="A2170" s="3"/>
    </row>
    <row r="2171" spans="1:1" x14ac:dyDescent="0.25">
      <c r="A2171" s="3"/>
    </row>
    <row r="2172" spans="1:1" x14ac:dyDescent="0.25">
      <c r="A2172" s="3"/>
    </row>
    <row r="2173" spans="1:1" x14ac:dyDescent="0.25">
      <c r="A2173" s="3"/>
    </row>
    <row r="2174" spans="1:1" x14ac:dyDescent="0.25">
      <c r="A2174" s="3"/>
    </row>
    <row r="2175" spans="1:1" x14ac:dyDescent="0.25">
      <c r="A2175" s="3"/>
    </row>
    <row r="2176" spans="1:1" x14ac:dyDescent="0.25">
      <c r="A2176" s="3"/>
    </row>
    <row r="2177" spans="1:1" x14ac:dyDescent="0.25">
      <c r="A2177" s="3"/>
    </row>
    <row r="2178" spans="1:1" x14ac:dyDescent="0.25">
      <c r="A2178" s="3"/>
    </row>
    <row r="2179" spans="1:1" x14ac:dyDescent="0.25">
      <c r="A2179" s="3"/>
    </row>
    <row r="2180" spans="1:1" x14ac:dyDescent="0.25">
      <c r="A2180" s="3"/>
    </row>
    <row r="2181" spans="1:1" x14ac:dyDescent="0.25">
      <c r="A2181" s="3"/>
    </row>
    <row r="2182" spans="1:1" x14ac:dyDescent="0.25">
      <c r="A2182" s="3"/>
    </row>
    <row r="2183" spans="1:1" x14ac:dyDescent="0.25">
      <c r="A2183" s="3"/>
    </row>
    <row r="2184" spans="1:1" x14ac:dyDescent="0.25">
      <c r="A2184" s="3"/>
    </row>
    <row r="2185" spans="1:1" x14ac:dyDescent="0.25">
      <c r="A2185" s="3"/>
    </row>
    <row r="2186" spans="1:1" x14ac:dyDescent="0.25">
      <c r="A2186" s="3"/>
    </row>
    <row r="2187" spans="1:1" x14ac:dyDescent="0.25">
      <c r="A2187" s="3"/>
    </row>
    <row r="2188" spans="1:1" x14ac:dyDescent="0.25">
      <c r="A2188" s="3"/>
    </row>
    <row r="2189" spans="1:1" x14ac:dyDescent="0.25">
      <c r="A2189" s="3"/>
    </row>
    <row r="2190" spans="1:1" x14ac:dyDescent="0.25">
      <c r="A2190" s="3"/>
    </row>
    <row r="2191" spans="1:1" x14ac:dyDescent="0.25">
      <c r="A2191" s="3"/>
    </row>
    <row r="2192" spans="1:1" x14ac:dyDescent="0.25">
      <c r="A2192" s="3"/>
    </row>
    <row r="2193" spans="1:1" x14ac:dyDescent="0.25">
      <c r="A2193" s="3"/>
    </row>
    <row r="2194" spans="1:1" x14ac:dyDescent="0.25">
      <c r="A2194" s="3"/>
    </row>
    <row r="2195" spans="1:1" x14ac:dyDescent="0.25">
      <c r="A2195" s="3"/>
    </row>
    <row r="2196" spans="1:1" x14ac:dyDescent="0.25">
      <c r="A2196" s="3"/>
    </row>
    <row r="2197" spans="1:1" x14ac:dyDescent="0.25">
      <c r="A2197" s="3"/>
    </row>
    <row r="2198" spans="1:1" x14ac:dyDescent="0.25">
      <c r="A2198" s="3"/>
    </row>
    <row r="2199" spans="1:1" x14ac:dyDescent="0.25">
      <c r="A2199" s="3"/>
    </row>
    <row r="2200" spans="1:1" x14ac:dyDescent="0.25">
      <c r="A2200" s="3"/>
    </row>
    <row r="2201" spans="1:1" x14ac:dyDescent="0.25">
      <c r="A2201" s="3"/>
    </row>
    <row r="2202" spans="1:1" x14ac:dyDescent="0.25">
      <c r="A2202" s="3"/>
    </row>
    <row r="2203" spans="1:1" x14ac:dyDescent="0.25">
      <c r="A2203" s="3"/>
    </row>
    <row r="2204" spans="1:1" x14ac:dyDescent="0.25">
      <c r="A2204" s="3"/>
    </row>
    <row r="2205" spans="1:1" x14ac:dyDescent="0.25">
      <c r="A2205" s="3"/>
    </row>
    <row r="2206" spans="1:1" x14ac:dyDescent="0.25">
      <c r="A2206" s="3"/>
    </row>
    <row r="2207" spans="1:1" x14ac:dyDescent="0.25">
      <c r="A2207" s="3"/>
    </row>
    <row r="2208" spans="1:1" x14ac:dyDescent="0.25">
      <c r="A2208" s="3"/>
    </row>
    <row r="2209" spans="1:1" x14ac:dyDescent="0.25">
      <c r="A2209" s="3"/>
    </row>
    <row r="2210" spans="1:1" x14ac:dyDescent="0.25">
      <c r="A2210" s="3"/>
    </row>
    <row r="2211" spans="1:1" x14ac:dyDescent="0.25">
      <c r="A2211" s="3"/>
    </row>
    <row r="2212" spans="1:1" x14ac:dyDescent="0.25">
      <c r="A2212" s="3"/>
    </row>
    <row r="2213" spans="1:1" x14ac:dyDescent="0.25">
      <c r="A2213" s="3"/>
    </row>
    <row r="2214" spans="1:1" x14ac:dyDescent="0.25">
      <c r="A2214" s="3"/>
    </row>
    <row r="2215" spans="1:1" x14ac:dyDescent="0.25">
      <c r="A2215" s="3"/>
    </row>
    <row r="2216" spans="1:1" x14ac:dyDescent="0.25">
      <c r="A2216" s="3"/>
    </row>
    <row r="2217" spans="1:1" x14ac:dyDescent="0.25">
      <c r="A2217" s="3"/>
    </row>
    <row r="2218" spans="1:1" x14ac:dyDescent="0.25">
      <c r="A2218" s="3"/>
    </row>
    <row r="2219" spans="1:1" x14ac:dyDescent="0.25">
      <c r="A2219" s="3"/>
    </row>
    <row r="2220" spans="1:1" x14ac:dyDescent="0.25">
      <c r="A2220" s="3"/>
    </row>
    <row r="2221" spans="1:1" x14ac:dyDescent="0.25">
      <c r="A2221" s="3"/>
    </row>
    <row r="2222" spans="1:1" x14ac:dyDescent="0.25">
      <c r="A2222" s="3"/>
    </row>
    <row r="2223" spans="1:1" x14ac:dyDescent="0.25">
      <c r="A2223" s="3"/>
    </row>
    <row r="2224" spans="1:1" x14ac:dyDescent="0.25">
      <c r="A2224" s="3"/>
    </row>
    <row r="2225" spans="1:1" x14ac:dyDescent="0.25">
      <c r="A2225" s="3"/>
    </row>
    <row r="2226" spans="1:1" x14ac:dyDescent="0.25">
      <c r="A2226" s="3"/>
    </row>
    <row r="2227" spans="1:1" x14ac:dyDescent="0.25">
      <c r="A2227" s="3"/>
    </row>
    <row r="2228" spans="1:1" x14ac:dyDescent="0.25">
      <c r="A2228" s="3"/>
    </row>
    <row r="2229" spans="1:1" x14ac:dyDescent="0.25">
      <c r="A2229" s="3"/>
    </row>
    <row r="2230" spans="1:1" x14ac:dyDescent="0.25">
      <c r="A2230" s="3"/>
    </row>
    <row r="2231" spans="1:1" x14ac:dyDescent="0.25">
      <c r="A2231" s="3"/>
    </row>
    <row r="2232" spans="1:1" x14ac:dyDescent="0.25">
      <c r="A2232" s="3"/>
    </row>
    <row r="2233" spans="1:1" x14ac:dyDescent="0.25">
      <c r="A2233" s="3"/>
    </row>
    <row r="2234" spans="1:1" x14ac:dyDescent="0.25">
      <c r="A2234" s="3"/>
    </row>
    <row r="2235" spans="1:1" x14ac:dyDescent="0.25">
      <c r="A2235" s="3"/>
    </row>
    <row r="2236" spans="1:1" x14ac:dyDescent="0.25">
      <c r="A2236" s="3"/>
    </row>
    <row r="2237" spans="1:1" x14ac:dyDescent="0.25">
      <c r="A2237" s="3"/>
    </row>
    <row r="2238" spans="1:1" x14ac:dyDescent="0.25">
      <c r="A2238" s="3"/>
    </row>
    <row r="2239" spans="1:1" x14ac:dyDescent="0.25">
      <c r="A2239" s="3"/>
    </row>
    <row r="2240" spans="1:1" x14ac:dyDescent="0.25">
      <c r="A2240" s="3"/>
    </row>
    <row r="2241" spans="1:1" x14ac:dyDescent="0.25">
      <c r="A2241" s="3"/>
    </row>
    <row r="2242" spans="1:1" x14ac:dyDescent="0.25">
      <c r="A2242" s="3"/>
    </row>
    <row r="2243" spans="1:1" x14ac:dyDescent="0.25">
      <c r="A2243" s="3"/>
    </row>
    <row r="2244" spans="1:1" x14ac:dyDescent="0.25">
      <c r="A2244" s="3"/>
    </row>
    <row r="2245" spans="1:1" x14ac:dyDescent="0.25">
      <c r="A2245" s="3"/>
    </row>
    <row r="2246" spans="1:1" x14ac:dyDescent="0.25">
      <c r="A2246" s="3"/>
    </row>
    <row r="2247" spans="1:1" x14ac:dyDescent="0.25">
      <c r="A2247" s="3"/>
    </row>
    <row r="2248" spans="1:1" x14ac:dyDescent="0.25">
      <c r="A2248" s="3"/>
    </row>
    <row r="2249" spans="1:1" x14ac:dyDescent="0.25">
      <c r="A2249" s="3"/>
    </row>
    <row r="2250" spans="1:1" x14ac:dyDescent="0.25">
      <c r="A2250" s="3"/>
    </row>
    <row r="2251" spans="1:1" x14ac:dyDescent="0.25">
      <c r="A2251" s="3"/>
    </row>
    <row r="2252" spans="1:1" x14ac:dyDescent="0.25">
      <c r="A2252" s="3"/>
    </row>
    <row r="2253" spans="1:1" x14ac:dyDescent="0.25">
      <c r="A2253" s="3"/>
    </row>
    <row r="2254" spans="1:1" x14ac:dyDescent="0.25">
      <c r="A2254" s="3"/>
    </row>
    <row r="2255" spans="1:1" x14ac:dyDescent="0.25">
      <c r="A2255" s="3"/>
    </row>
    <row r="2256" spans="1:1" x14ac:dyDescent="0.25">
      <c r="A2256" s="3"/>
    </row>
    <row r="2257" spans="1:1" x14ac:dyDescent="0.25">
      <c r="A2257" s="3"/>
    </row>
    <row r="2258" spans="1:1" x14ac:dyDescent="0.25">
      <c r="A2258" s="3"/>
    </row>
    <row r="2259" spans="1:1" x14ac:dyDescent="0.25">
      <c r="A2259" s="3"/>
    </row>
    <row r="2260" spans="1:1" x14ac:dyDescent="0.25">
      <c r="A2260" s="3"/>
    </row>
    <row r="2261" spans="1:1" x14ac:dyDescent="0.25">
      <c r="A2261" s="3"/>
    </row>
    <row r="2262" spans="1:1" x14ac:dyDescent="0.25">
      <c r="A2262" s="3"/>
    </row>
    <row r="2263" spans="1:1" x14ac:dyDescent="0.25">
      <c r="A2263" s="3"/>
    </row>
    <row r="2264" spans="1:1" x14ac:dyDescent="0.25">
      <c r="A2264" s="3"/>
    </row>
    <row r="2265" spans="1:1" x14ac:dyDescent="0.25">
      <c r="A2265" s="3"/>
    </row>
    <row r="2266" spans="1:1" x14ac:dyDescent="0.25">
      <c r="A2266" s="3"/>
    </row>
    <row r="2267" spans="1:1" x14ac:dyDescent="0.25">
      <c r="A2267" s="3"/>
    </row>
    <row r="2268" spans="1:1" x14ac:dyDescent="0.25">
      <c r="A2268" s="3"/>
    </row>
    <row r="2269" spans="1:1" x14ac:dyDescent="0.25">
      <c r="A2269" s="3"/>
    </row>
    <row r="2270" spans="1:1" x14ac:dyDescent="0.25">
      <c r="A2270" s="3"/>
    </row>
    <row r="2271" spans="1:1" x14ac:dyDescent="0.25">
      <c r="A2271" s="3"/>
    </row>
    <row r="2272" spans="1:1" x14ac:dyDescent="0.25">
      <c r="A2272" s="3"/>
    </row>
    <row r="2273" spans="1:1" x14ac:dyDescent="0.25">
      <c r="A2273" s="3"/>
    </row>
    <row r="2274" spans="1:1" x14ac:dyDescent="0.25">
      <c r="A2274" s="3"/>
    </row>
    <row r="2275" spans="1:1" x14ac:dyDescent="0.25">
      <c r="A2275" s="3"/>
    </row>
    <row r="2276" spans="1:1" x14ac:dyDescent="0.25">
      <c r="A2276" s="3"/>
    </row>
    <row r="2277" spans="1:1" x14ac:dyDescent="0.25">
      <c r="A2277" s="3"/>
    </row>
    <row r="2278" spans="1:1" x14ac:dyDescent="0.25">
      <c r="A2278" s="3"/>
    </row>
    <row r="2279" spans="1:1" x14ac:dyDescent="0.25">
      <c r="A2279" s="3"/>
    </row>
    <row r="2280" spans="1:1" x14ac:dyDescent="0.25">
      <c r="A2280" s="3"/>
    </row>
    <row r="2281" spans="1:1" x14ac:dyDescent="0.25">
      <c r="A2281" s="3"/>
    </row>
    <row r="2282" spans="1:1" x14ac:dyDescent="0.25">
      <c r="A2282" s="3"/>
    </row>
    <row r="2283" spans="1:1" x14ac:dyDescent="0.25">
      <c r="A2283" s="3"/>
    </row>
    <row r="2284" spans="1:1" x14ac:dyDescent="0.25">
      <c r="A2284" s="3"/>
    </row>
    <row r="2285" spans="1:1" x14ac:dyDescent="0.25">
      <c r="A2285" s="3"/>
    </row>
    <row r="2286" spans="1:1" x14ac:dyDescent="0.25">
      <c r="A2286" s="3"/>
    </row>
    <row r="2287" spans="1:1" x14ac:dyDescent="0.25">
      <c r="A2287" s="3"/>
    </row>
    <row r="2288" spans="1: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row r="2359" spans="1:1" x14ac:dyDescent="0.25">
      <c r="A2359" s="3"/>
    </row>
    <row r="2360" spans="1:1" x14ac:dyDescent="0.25">
      <c r="A2360" s="3"/>
    </row>
    <row r="2361" spans="1:1" x14ac:dyDescent="0.25">
      <c r="A2361" s="3"/>
    </row>
    <row r="2362" spans="1:1" x14ac:dyDescent="0.25">
      <c r="A2362" s="3"/>
    </row>
    <row r="2363" spans="1:1" x14ac:dyDescent="0.25">
      <c r="A2363" s="3"/>
    </row>
    <row r="2364" spans="1:1" x14ac:dyDescent="0.25">
      <c r="A2364" s="3"/>
    </row>
    <row r="2365" spans="1:1" x14ac:dyDescent="0.25">
      <c r="A2365" s="3"/>
    </row>
    <row r="2366" spans="1:1" x14ac:dyDescent="0.25">
      <c r="A2366" s="3"/>
    </row>
    <row r="2367" spans="1:1" x14ac:dyDescent="0.25">
      <c r="A2367" s="3"/>
    </row>
    <row r="2368" spans="1:1" x14ac:dyDescent="0.25">
      <c r="A2368" s="3"/>
    </row>
    <row r="2369" spans="1:1" x14ac:dyDescent="0.25">
      <c r="A2369" s="3"/>
    </row>
    <row r="2370" spans="1:1" x14ac:dyDescent="0.25">
      <c r="A2370" s="3"/>
    </row>
    <row r="2371" spans="1:1" x14ac:dyDescent="0.25">
      <c r="A2371" s="3"/>
    </row>
    <row r="2372" spans="1:1" x14ac:dyDescent="0.25">
      <c r="A2372" s="3"/>
    </row>
    <row r="2373" spans="1:1" x14ac:dyDescent="0.25">
      <c r="A2373" s="3"/>
    </row>
    <row r="2374" spans="1:1" x14ac:dyDescent="0.25">
      <c r="A2374" s="3"/>
    </row>
    <row r="2375" spans="1:1" x14ac:dyDescent="0.25">
      <c r="A2375" s="3"/>
    </row>
    <row r="2376" spans="1:1" x14ac:dyDescent="0.25">
      <c r="A2376" s="3"/>
    </row>
    <row r="2377" spans="1:1" x14ac:dyDescent="0.25">
      <c r="A2377" s="3"/>
    </row>
    <row r="2378" spans="1:1" x14ac:dyDescent="0.25">
      <c r="A2378" s="3"/>
    </row>
    <row r="2379" spans="1:1" x14ac:dyDescent="0.25">
      <c r="A2379" s="3"/>
    </row>
    <row r="2380" spans="1:1" x14ac:dyDescent="0.25">
      <c r="A2380" s="3"/>
    </row>
    <row r="2381" spans="1:1" x14ac:dyDescent="0.25">
      <c r="A2381" s="3"/>
    </row>
    <row r="2382" spans="1:1" x14ac:dyDescent="0.25">
      <c r="A2382" s="3"/>
    </row>
    <row r="2383" spans="1:1" x14ac:dyDescent="0.25">
      <c r="A2383" s="3"/>
    </row>
    <row r="2384" spans="1:1" x14ac:dyDescent="0.25">
      <c r="A2384" s="3"/>
    </row>
    <row r="2385" spans="1:1" x14ac:dyDescent="0.25">
      <c r="A2385" s="3"/>
    </row>
    <row r="2386" spans="1:1" x14ac:dyDescent="0.25">
      <c r="A2386" s="3"/>
    </row>
    <row r="2387" spans="1:1" x14ac:dyDescent="0.25">
      <c r="A2387" s="3"/>
    </row>
    <row r="2388" spans="1:1" x14ac:dyDescent="0.25">
      <c r="A2388" s="3"/>
    </row>
    <row r="2389" spans="1:1" x14ac:dyDescent="0.25">
      <c r="A2389" s="3"/>
    </row>
    <row r="2390" spans="1:1" x14ac:dyDescent="0.25">
      <c r="A2390" s="3"/>
    </row>
    <row r="2391" spans="1:1" x14ac:dyDescent="0.25">
      <c r="A2391" s="3"/>
    </row>
    <row r="2392" spans="1:1" x14ac:dyDescent="0.25">
      <c r="A2392" s="3"/>
    </row>
    <row r="2393" spans="1:1" x14ac:dyDescent="0.25">
      <c r="A2393" s="3"/>
    </row>
    <row r="2394" spans="1:1" x14ac:dyDescent="0.25">
      <c r="A2394" s="3"/>
    </row>
    <row r="2395" spans="1:1" x14ac:dyDescent="0.25">
      <c r="A2395" s="3"/>
    </row>
    <row r="2396" spans="1:1" x14ac:dyDescent="0.25">
      <c r="A2396" s="3"/>
    </row>
    <row r="2397" spans="1:1" x14ac:dyDescent="0.25">
      <c r="A2397" s="3"/>
    </row>
    <row r="2398" spans="1:1" x14ac:dyDescent="0.25">
      <c r="A2398" s="3"/>
    </row>
    <row r="2399" spans="1:1" x14ac:dyDescent="0.25">
      <c r="A2399" s="3"/>
    </row>
    <row r="2400" spans="1:1" x14ac:dyDescent="0.25">
      <c r="A2400" s="3"/>
    </row>
    <row r="2401" spans="1:1" x14ac:dyDescent="0.25">
      <c r="A2401" s="3"/>
    </row>
    <row r="2402" spans="1:1" x14ac:dyDescent="0.25">
      <c r="A2402" s="3"/>
    </row>
    <row r="2403" spans="1:1" x14ac:dyDescent="0.25">
      <c r="A2403" s="3"/>
    </row>
    <row r="2404" spans="1:1" x14ac:dyDescent="0.25">
      <c r="A2404" s="3"/>
    </row>
    <row r="2405" spans="1:1" x14ac:dyDescent="0.25">
      <c r="A2405" s="3"/>
    </row>
    <row r="2406" spans="1:1" x14ac:dyDescent="0.25">
      <c r="A2406" s="3"/>
    </row>
    <row r="2407" spans="1:1" x14ac:dyDescent="0.25">
      <c r="A2407" s="3"/>
    </row>
    <row r="2408" spans="1:1" x14ac:dyDescent="0.25">
      <c r="A2408" s="3"/>
    </row>
    <row r="2409" spans="1:1" x14ac:dyDescent="0.25">
      <c r="A2409" s="3"/>
    </row>
    <row r="2410" spans="1:1" x14ac:dyDescent="0.25">
      <c r="A2410" s="3"/>
    </row>
    <row r="2411" spans="1:1" x14ac:dyDescent="0.25">
      <c r="A2411" s="3"/>
    </row>
    <row r="2412" spans="1:1" x14ac:dyDescent="0.25">
      <c r="A2412" s="3"/>
    </row>
    <row r="2413" spans="1:1" x14ac:dyDescent="0.25">
      <c r="A2413" s="3"/>
    </row>
    <row r="2414" spans="1:1" x14ac:dyDescent="0.25">
      <c r="A2414" s="3"/>
    </row>
    <row r="2415" spans="1:1" x14ac:dyDescent="0.25">
      <c r="A2415" s="3"/>
    </row>
    <row r="2416" spans="1:1" x14ac:dyDescent="0.25">
      <c r="A2416" s="3"/>
    </row>
    <row r="2417" spans="1:1" x14ac:dyDescent="0.25">
      <c r="A2417" s="3"/>
    </row>
    <row r="2418" spans="1:1" x14ac:dyDescent="0.25">
      <c r="A2418" s="3"/>
    </row>
    <row r="2419" spans="1:1" x14ac:dyDescent="0.25">
      <c r="A2419" s="3"/>
    </row>
    <row r="2420" spans="1:1" x14ac:dyDescent="0.25">
      <c r="A2420" s="3"/>
    </row>
    <row r="2421" spans="1:1" x14ac:dyDescent="0.25">
      <c r="A2421" s="3"/>
    </row>
    <row r="2422" spans="1:1" x14ac:dyDescent="0.25">
      <c r="A2422" s="3"/>
    </row>
    <row r="2423" spans="1:1" x14ac:dyDescent="0.25">
      <c r="A2423" s="3"/>
    </row>
    <row r="2424" spans="1:1" x14ac:dyDescent="0.25">
      <c r="A2424" s="3"/>
    </row>
    <row r="2425" spans="1:1" x14ac:dyDescent="0.25">
      <c r="A2425" s="3"/>
    </row>
    <row r="2426" spans="1:1" x14ac:dyDescent="0.25">
      <c r="A2426" s="3"/>
    </row>
    <row r="2427" spans="1:1" x14ac:dyDescent="0.25">
      <c r="A2427" s="3"/>
    </row>
    <row r="2428" spans="1:1" x14ac:dyDescent="0.25">
      <c r="A2428" s="3"/>
    </row>
    <row r="2429" spans="1:1" x14ac:dyDescent="0.25">
      <c r="A2429" s="3"/>
    </row>
    <row r="2430" spans="1:1" x14ac:dyDescent="0.25">
      <c r="A2430" s="3"/>
    </row>
    <row r="2431" spans="1:1" x14ac:dyDescent="0.25">
      <c r="A2431" s="3"/>
    </row>
    <row r="2432" spans="1:1" x14ac:dyDescent="0.25">
      <c r="A2432" s="3"/>
    </row>
    <row r="2433" spans="1:1" x14ac:dyDescent="0.25">
      <c r="A2433" s="3"/>
    </row>
    <row r="2434" spans="1:1" x14ac:dyDescent="0.25">
      <c r="A2434" s="3"/>
    </row>
    <row r="2435" spans="1:1" x14ac:dyDescent="0.25">
      <c r="A2435" s="3"/>
    </row>
    <row r="2436" spans="1:1" x14ac:dyDescent="0.25">
      <c r="A2436" s="3"/>
    </row>
    <row r="2437" spans="1:1" x14ac:dyDescent="0.25">
      <c r="A2437" s="3"/>
    </row>
    <row r="2438" spans="1:1" x14ac:dyDescent="0.25">
      <c r="A2438" s="3"/>
    </row>
    <row r="2439" spans="1:1" x14ac:dyDescent="0.25">
      <c r="A2439" s="3"/>
    </row>
    <row r="2440" spans="1:1" x14ac:dyDescent="0.25">
      <c r="A2440" s="3"/>
    </row>
    <row r="2441" spans="1:1" x14ac:dyDescent="0.25">
      <c r="A2441" s="3"/>
    </row>
    <row r="2442" spans="1:1" x14ac:dyDescent="0.25">
      <c r="A2442" s="3"/>
    </row>
    <row r="2443" spans="1:1" x14ac:dyDescent="0.25">
      <c r="A2443" s="3"/>
    </row>
    <row r="2444" spans="1:1" x14ac:dyDescent="0.25">
      <c r="A2444" s="3"/>
    </row>
    <row r="2445" spans="1:1" x14ac:dyDescent="0.25">
      <c r="A2445" s="3"/>
    </row>
    <row r="2446" spans="1:1" x14ac:dyDescent="0.25">
      <c r="A2446" s="3"/>
    </row>
    <row r="2447" spans="1:1" x14ac:dyDescent="0.25">
      <c r="A2447" s="3"/>
    </row>
    <row r="2448" spans="1:1" x14ac:dyDescent="0.25">
      <c r="A2448" s="3"/>
    </row>
    <row r="2449" spans="1:1" x14ac:dyDescent="0.25">
      <c r="A2449" s="3"/>
    </row>
    <row r="2450" spans="1:1" x14ac:dyDescent="0.25">
      <c r="A2450" s="3"/>
    </row>
    <row r="2451" spans="1:1" x14ac:dyDescent="0.25">
      <c r="A2451" s="3"/>
    </row>
    <row r="2452" spans="1:1" x14ac:dyDescent="0.25">
      <c r="A2452" s="3"/>
    </row>
    <row r="2453" spans="1:1" x14ac:dyDescent="0.25">
      <c r="A2453" s="3"/>
    </row>
    <row r="2454" spans="1:1" x14ac:dyDescent="0.25">
      <c r="A2454" s="3"/>
    </row>
    <row r="2455" spans="1:1" x14ac:dyDescent="0.25">
      <c r="A2455" s="3"/>
    </row>
    <row r="2456" spans="1:1" x14ac:dyDescent="0.25">
      <c r="A2456" s="3"/>
    </row>
    <row r="2457" spans="1:1" x14ac:dyDescent="0.25">
      <c r="A2457" s="3"/>
    </row>
    <row r="2458" spans="1:1" x14ac:dyDescent="0.25">
      <c r="A2458" s="3"/>
    </row>
    <row r="2459" spans="1:1" x14ac:dyDescent="0.25">
      <c r="A2459" s="3"/>
    </row>
    <row r="2460" spans="1:1" x14ac:dyDescent="0.25">
      <c r="A2460" s="3"/>
    </row>
    <row r="2461" spans="1:1" x14ac:dyDescent="0.25">
      <c r="A2461" s="3"/>
    </row>
    <row r="2462" spans="1:1" x14ac:dyDescent="0.25">
      <c r="A2462" s="3"/>
    </row>
    <row r="2463" spans="1:1" x14ac:dyDescent="0.25">
      <c r="A2463" s="3"/>
    </row>
    <row r="2464" spans="1:1" x14ac:dyDescent="0.25">
      <c r="A2464" s="3"/>
    </row>
    <row r="2465" spans="1:1" x14ac:dyDescent="0.25">
      <c r="A2465" s="3"/>
    </row>
    <row r="2466" spans="1:1" x14ac:dyDescent="0.25">
      <c r="A2466" s="3"/>
    </row>
    <row r="2467" spans="1:1" x14ac:dyDescent="0.25">
      <c r="A2467" s="3"/>
    </row>
    <row r="2468" spans="1:1" x14ac:dyDescent="0.25">
      <c r="A2468" s="3"/>
    </row>
    <row r="2469" spans="1:1" x14ac:dyDescent="0.25">
      <c r="A2469" s="3"/>
    </row>
    <row r="2470" spans="1:1" x14ac:dyDescent="0.25">
      <c r="A2470" s="3"/>
    </row>
    <row r="2471" spans="1:1" x14ac:dyDescent="0.25">
      <c r="A2471" s="3"/>
    </row>
    <row r="2472" spans="1:1" x14ac:dyDescent="0.25">
      <c r="A2472" s="3"/>
    </row>
    <row r="2473" spans="1:1" x14ac:dyDescent="0.25">
      <c r="A2473" s="3"/>
    </row>
    <row r="2474" spans="1:1" x14ac:dyDescent="0.25">
      <c r="A2474" s="3"/>
    </row>
    <row r="2475" spans="1:1" x14ac:dyDescent="0.25">
      <c r="A2475" s="3"/>
    </row>
    <row r="2476" spans="1:1" x14ac:dyDescent="0.25">
      <c r="A2476" s="3"/>
    </row>
    <row r="2477" spans="1:1" x14ac:dyDescent="0.25">
      <c r="A2477" s="3"/>
    </row>
    <row r="2478" spans="1:1" x14ac:dyDescent="0.25">
      <c r="A2478" s="3"/>
    </row>
    <row r="2479" spans="1:1" x14ac:dyDescent="0.25">
      <c r="A2479" s="3"/>
    </row>
    <row r="2480" spans="1:1" x14ac:dyDescent="0.25">
      <c r="A2480" s="3"/>
    </row>
    <row r="2481" spans="1:1" x14ac:dyDescent="0.25">
      <c r="A2481" s="3"/>
    </row>
    <row r="2482" spans="1:1" x14ac:dyDescent="0.25">
      <c r="A2482" s="3"/>
    </row>
    <row r="2483" spans="1:1" x14ac:dyDescent="0.25">
      <c r="A2483" s="3"/>
    </row>
    <row r="2484" spans="1:1" x14ac:dyDescent="0.25">
      <c r="A2484" s="3"/>
    </row>
    <row r="2485" spans="1:1" x14ac:dyDescent="0.25">
      <c r="A2485" s="3"/>
    </row>
    <row r="2486" spans="1:1" x14ac:dyDescent="0.25">
      <c r="A2486" s="3"/>
    </row>
    <row r="2487" spans="1:1" x14ac:dyDescent="0.25">
      <c r="A2487" s="3"/>
    </row>
    <row r="2488" spans="1:1" x14ac:dyDescent="0.25">
      <c r="A2488" s="3"/>
    </row>
    <row r="2489" spans="1:1" x14ac:dyDescent="0.25">
      <c r="A2489" s="3"/>
    </row>
    <row r="2490" spans="1:1" x14ac:dyDescent="0.25">
      <c r="A2490" s="3"/>
    </row>
    <row r="2491" spans="1:1" x14ac:dyDescent="0.25">
      <c r="A2491" s="3"/>
    </row>
    <row r="2492" spans="1:1" x14ac:dyDescent="0.25">
      <c r="A2492" s="3"/>
    </row>
    <row r="2493" spans="1:1" x14ac:dyDescent="0.25">
      <c r="A2493" s="3"/>
    </row>
    <row r="2494" spans="1:1" x14ac:dyDescent="0.25">
      <c r="A2494" s="3"/>
    </row>
    <row r="2495" spans="1:1" x14ac:dyDescent="0.25">
      <c r="A2495" s="3"/>
    </row>
    <row r="2496" spans="1:1" x14ac:dyDescent="0.25">
      <c r="A2496" s="3"/>
    </row>
    <row r="2497" spans="1:1" x14ac:dyDescent="0.25">
      <c r="A2497" s="3"/>
    </row>
    <row r="2498" spans="1:1" x14ac:dyDescent="0.25">
      <c r="A2498" s="3"/>
    </row>
    <row r="2499" spans="1:1" x14ac:dyDescent="0.25">
      <c r="A2499" s="3"/>
    </row>
    <row r="2500" spans="1:1" x14ac:dyDescent="0.25">
      <c r="A2500" s="3"/>
    </row>
    <row r="2501" spans="1:1" x14ac:dyDescent="0.25">
      <c r="A2501" s="3"/>
    </row>
    <row r="2502" spans="1:1" x14ac:dyDescent="0.25">
      <c r="A2502" s="3"/>
    </row>
    <row r="2503" spans="1:1" x14ac:dyDescent="0.25">
      <c r="A2503" s="3"/>
    </row>
    <row r="2504" spans="1:1" x14ac:dyDescent="0.25">
      <c r="A2504" s="3"/>
    </row>
    <row r="2505" spans="1:1" x14ac:dyDescent="0.25">
      <c r="A2505" s="3"/>
    </row>
    <row r="2506" spans="1:1" x14ac:dyDescent="0.25">
      <c r="A2506" s="3"/>
    </row>
    <row r="2507" spans="1:1" x14ac:dyDescent="0.25">
      <c r="A2507" s="3"/>
    </row>
    <row r="2508" spans="1:1" x14ac:dyDescent="0.25">
      <c r="A2508" s="3"/>
    </row>
    <row r="2509" spans="1:1" x14ac:dyDescent="0.25">
      <c r="A2509" s="3"/>
    </row>
    <row r="2510" spans="1:1" x14ac:dyDescent="0.25">
      <c r="A2510" s="3"/>
    </row>
    <row r="2511" spans="1:1" x14ac:dyDescent="0.25">
      <c r="A2511" s="3"/>
    </row>
    <row r="2512" spans="1: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row r="19331" spans="1:1" x14ac:dyDescent="0.25">
      <c r="A19331" s="3"/>
    </row>
    <row r="19332" spans="1:1" x14ac:dyDescent="0.25">
      <c r="A19332" s="3"/>
    </row>
    <row r="19333" spans="1:1" x14ac:dyDescent="0.25">
      <c r="A19333" s="3"/>
    </row>
    <row r="19334" spans="1:1" x14ac:dyDescent="0.25">
      <c r="A19334" s="3"/>
    </row>
    <row r="19335" spans="1:1" x14ac:dyDescent="0.25">
      <c r="A19335" s="3"/>
    </row>
    <row r="19336" spans="1:1" x14ac:dyDescent="0.25">
      <c r="A19336" s="3"/>
    </row>
    <row r="19337" spans="1:1" x14ac:dyDescent="0.25">
      <c r="A19337" s="3"/>
    </row>
    <row r="19338" spans="1:1" x14ac:dyDescent="0.25">
      <c r="A19338" s="3"/>
    </row>
    <row r="19339" spans="1:1" x14ac:dyDescent="0.25">
      <c r="A19339" s="3"/>
    </row>
    <row r="19340" spans="1:1" x14ac:dyDescent="0.25">
      <c r="A19340" s="3"/>
    </row>
    <row r="19341" spans="1:1" x14ac:dyDescent="0.25">
      <c r="A19341" s="3"/>
    </row>
    <row r="19342" spans="1:1" x14ac:dyDescent="0.25">
      <c r="A19342" s="3"/>
    </row>
    <row r="19343" spans="1:1" x14ac:dyDescent="0.25">
      <c r="A19343" s="3"/>
    </row>
    <row r="19344" spans="1:1" x14ac:dyDescent="0.25">
      <c r="A19344" s="3"/>
    </row>
    <row r="19345" spans="1:1" x14ac:dyDescent="0.25">
      <c r="A19345" s="3"/>
    </row>
    <row r="19346" spans="1:1" x14ac:dyDescent="0.25">
      <c r="A19346" s="3"/>
    </row>
    <row r="19347" spans="1:1" x14ac:dyDescent="0.25">
      <c r="A19347" s="3"/>
    </row>
    <row r="19348" spans="1:1" x14ac:dyDescent="0.25">
      <c r="A19348" s="3"/>
    </row>
    <row r="19349" spans="1:1" x14ac:dyDescent="0.25">
      <c r="A19349" s="3"/>
    </row>
    <row r="19350" spans="1:1" x14ac:dyDescent="0.25">
      <c r="A19350" s="3"/>
    </row>
    <row r="19351" spans="1:1" x14ac:dyDescent="0.25">
      <c r="A19351" s="3"/>
    </row>
    <row r="19352" spans="1:1" x14ac:dyDescent="0.25">
      <c r="A19352" s="3"/>
    </row>
    <row r="19353" spans="1:1" x14ac:dyDescent="0.25">
      <c r="A19353" s="3"/>
    </row>
    <row r="19354" spans="1:1" x14ac:dyDescent="0.25">
      <c r="A19354" s="3"/>
    </row>
    <row r="19355" spans="1:1" x14ac:dyDescent="0.25">
      <c r="A19355" s="3"/>
    </row>
    <row r="19356" spans="1:1" x14ac:dyDescent="0.25">
      <c r="A19356" s="3"/>
    </row>
    <row r="19357" spans="1:1" x14ac:dyDescent="0.25">
      <c r="A19357" s="3"/>
    </row>
    <row r="19358" spans="1:1" x14ac:dyDescent="0.25">
      <c r="A19358" s="3"/>
    </row>
    <row r="19359" spans="1:1" x14ac:dyDescent="0.25">
      <c r="A19359" s="3"/>
    </row>
    <row r="19360" spans="1:1" x14ac:dyDescent="0.25">
      <c r="A19360" s="3"/>
    </row>
    <row r="19361" spans="1:1" x14ac:dyDescent="0.25">
      <c r="A19361" s="3"/>
    </row>
    <row r="19362" spans="1:1" x14ac:dyDescent="0.25">
      <c r="A19362" s="3"/>
    </row>
    <row r="19363" spans="1:1" x14ac:dyDescent="0.25">
      <c r="A19363" s="3"/>
    </row>
    <row r="19364" spans="1:1" x14ac:dyDescent="0.25">
      <c r="A19364" s="3"/>
    </row>
    <row r="19365" spans="1:1" x14ac:dyDescent="0.25">
      <c r="A19365" s="3"/>
    </row>
    <row r="19366" spans="1:1" x14ac:dyDescent="0.25">
      <c r="A19366" s="3"/>
    </row>
    <row r="19367" spans="1:1" x14ac:dyDescent="0.25">
      <c r="A19367" s="3"/>
    </row>
    <row r="19368" spans="1:1" x14ac:dyDescent="0.25">
      <c r="A19368" s="3"/>
    </row>
    <row r="19369" spans="1:1" x14ac:dyDescent="0.25">
      <c r="A19369" s="3"/>
    </row>
    <row r="19370" spans="1:1" x14ac:dyDescent="0.25">
      <c r="A19370" s="3"/>
    </row>
    <row r="19371" spans="1:1" x14ac:dyDescent="0.25">
      <c r="A19371" s="3"/>
    </row>
    <row r="19372" spans="1:1" x14ac:dyDescent="0.25">
      <c r="A19372" s="3"/>
    </row>
    <row r="19373" spans="1:1" x14ac:dyDescent="0.25">
      <c r="A19373" s="3"/>
    </row>
    <row r="19374" spans="1:1" x14ac:dyDescent="0.25">
      <c r="A19374" s="3"/>
    </row>
    <row r="19375" spans="1:1" x14ac:dyDescent="0.25">
      <c r="A19375" s="3"/>
    </row>
    <row r="19376" spans="1:1" x14ac:dyDescent="0.25">
      <c r="A19376" s="3"/>
    </row>
    <row r="19377" spans="1:1" x14ac:dyDescent="0.25">
      <c r="A19377" s="3"/>
    </row>
    <row r="19378" spans="1:1" x14ac:dyDescent="0.25">
      <c r="A19378" s="3"/>
    </row>
    <row r="19379" spans="1:1" x14ac:dyDescent="0.25">
      <c r="A19379" s="3"/>
    </row>
    <row r="19380" spans="1:1" x14ac:dyDescent="0.25">
      <c r="A19380" s="3"/>
    </row>
    <row r="19381" spans="1:1" x14ac:dyDescent="0.25">
      <c r="A19381" s="3"/>
    </row>
    <row r="19382" spans="1:1" x14ac:dyDescent="0.25">
      <c r="A19382" s="3"/>
    </row>
    <row r="19383" spans="1:1" x14ac:dyDescent="0.25">
      <c r="A19383" s="3"/>
    </row>
    <row r="19384" spans="1:1" x14ac:dyDescent="0.25">
      <c r="A19384" s="3"/>
    </row>
    <row r="19385" spans="1:1" x14ac:dyDescent="0.25">
      <c r="A19385" s="3"/>
    </row>
    <row r="19386" spans="1:1" x14ac:dyDescent="0.25">
      <c r="A19386" s="3"/>
    </row>
    <row r="19387" spans="1:1" x14ac:dyDescent="0.25">
      <c r="A19387" s="3"/>
    </row>
    <row r="19388" spans="1:1" x14ac:dyDescent="0.25">
      <c r="A19388" s="3"/>
    </row>
    <row r="19389" spans="1:1" x14ac:dyDescent="0.25">
      <c r="A19389" s="3"/>
    </row>
    <row r="19390" spans="1:1" x14ac:dyDescent="0.25">
      <c r="A19390" s="3"/>
    </row>
    <row r="19391" spans="1:1" x14ac:dyDescent="0.25">
      <c r="A19391" s="3"/>
    </row>
    <row r="19392" spans="1:1" x14ac:dyDescent="0.25">
      <c r="A19392" s="3"/>
    </row>
    <row r="19393" spans="1:1" x14ac:dyDescent="0.25">
      <c r="A19393" s="3"/>
    </row>
    <row r="19394" spans="1:1" x14ac:dyDescent="0.25">
      <c r="A19394" s="3"/>
    </row>
    <row r="19395" spans="1:1" x14ac:dyDescent="0.25">
      <c r="A19395" s="3"/>
    </row>
    <row r="19396" spans="1:1" x14ac:dyDescent="0.25">
      <c r="A19396" s="3"/>
    </row>
    <row r="19397" spans="1:1" x14ac:dyDescent="0.25">
      <c r="A19397" s="3"/>
    </row>
    <row r="19398" spans="1:1" x14ac:dyDescent="0.25">
      <c r="A19398" s="3"/>
    </row>
    <row r="19399" spans="1:1" x14ac:dyDescent="0.25">
      <c r="A19399" s="3"/>
    </row>
    <row r="19400" spans="1:1" x14ac:dyDescent="0.25">
      <c r="A19400" s="3"/>
    </row>
    <row r="19401" spans="1:1" x14ac:dyDescent="0.25">
      <c r="A19401" s="3"/>
    </row>
    <row r="19402" spans="1:1" x14ac:dyDescent="0.25">
      <c r="A19402" s="3"/>
    </row>
    <row r="19403" spans="1:1" x14ac:dyDescent="0.25">
      <c r="A19403" s="3"/>
    </row>
    <row r="19404" spans="1:1" x14ac:dyDescent="0.25">
      <c r="A19404" s="3"/>
    </row>
    <row r="19405" spans="1:1" x14ac:dyDescent="0.25">
      <c r="A19405" s="3"/>
    </row>
    <row r="19406" spans="1:1" x14ac:dyDescent="0.25">
      <c r="A19406" s="3"/>
    </row>
    <row r="19407" spans="1:1" x14ac:dyDescent="0.25">
      <c r="A19407" s="3"/>
    </row>
    <row r="19408" spans="1:1" x14ac:dyDescent="0.25">
      <c r="A19408" s="3"/>
    </row>
    <row r="19409" spans="1:1" x14ac:dyDescent="0.25">
      <c r="A19409" s="3"/>
    </row>
    <row r="19410" spans="1:1" x14ac:dyDescent="0.25">
      <c r="A19410" s="3"/>
    </row>
    <row r="19411" spans="1:1" x14ac:dyDescent="0.25">
      <c r="A19411" s="3"/>
    </row>
    <row r="19412" spans="1:1" x14ac:dyDescent="0.25">
      <c r="A19412" s="3"/>
    </row>
    <row r="19413" spans="1:1" x14ac:dyDescent="0.25">
      <c r="A19413" s="3"/>
    </row>
    <row r="19414" spans="1:1" x14ac:dyDescent="0.25">
      <c r="A19414" s="3"/>
    </row>
    <row r="19415" spans="1:1" x14ac:dyDescent="0.25">
      <c r="A19415" s="3"/>
    </row>
    <row r="19416" spans="1:1" x14ac:dyDescent="0.25">
      <c r="A19416" s="3"/>
    </row>
    <row r="19417" spans="1:1" x14ac:dyDescent="0.25">
      <c r="A19417" s="3"/>
    </row>
    <row r="19418" spans="1:1" x14ac:dyDescent="0.25">
      <c r="A19418" s="3"/>
    </row>
    <row r="19419" spans="1:1" x14ac:dyDescent="0.25">
      <c r="A19419" s="3"/>
    </row>
    <row r="19420" spans="1:1" x14ac:dyDescent="0.25">
      <c r="A19420" s="3"/>
    </row>
    <row r="19421" spans="1:1" x14ac:dyDescent="0.25">
      <c r="A19421" s="3"/>
    </row>
    <row r="19422" spans="1:1" x14ac:dyDescent="0.25">
      <c r="A19422" s="3"/>
    </row>
    <row r="19423" spans="1:1" x14ac:dyDescent="0.25">
      <c r="A19423" s="3"/>
    </row>
    <row r="19424" spans="1:1" x14ac:dyDescent="0.25">
      <c r="A19424" s="3"/>
    </row>
    <row r="19425" spans="1:1" x14ac:dyDescent="0.25">
      <c r="A19425" s="3"/>
    </row>
    <row r="19426" spans="1:1" x14ac:dyDescent="0.25">
      <c r="A19426" s="3"/>
    </row>
    <row r="19427" spans="1:1" x14ac:dyDescent="0.25">
      <c r="A19427" s="3"/>
    </row>
    <row r="19428" spans="1:1" x14ac:dyDescent="0.25">
      <c r="A19428" s="3"/>
    </row>
    <row r="19429" spans="1:1" x14ac:dyDescent="0.25">
      <c r="A19429" s="3"/>
    </row>
    <row r="19430" spans="1:1" x14ac:dyDescent="0.25">
      <c r="A19430" s="3"/>
    </row>
    <row r="19431" spans="1:1" x14ac:dyDescent="0.25">
      <c r="A19431" s="3"/>
    </row>
    <row r="19432" spans="1:1" x14ac:dyDescent="0.25">
      <c r="A19432" s="3"/>
    </row>
    <row r="19433" spans="1:1" x14ac:dyDescent="0.25">
      <c r="A19433" s="3"/>
    </row>
    <row r="19434" spans="1:1" x14ac:dyDescent="0.25">
      <c r="A19434" s="3"/>
    </row>
    <row r="19435" spans="1:1" x14ac:dyDescent="0.25">
      <c r="A19435" s="3"/>
    </row>
    <row r="19436" spans="1:1" x14ac:dyDescent="0.25">
      <c r="A19436" s="3"/>
    </row>
    <row r="19437" spans="1:1" x14ac:dyDescent="0.25">
      <c r="A19437" s="3"/>
    </row>
    <row r="19438" spans="1:1" x14ac:dyDescent="0.25">
      <c r="A19438" s="3"/>
    </row>
    <row r="19439" spans="1:1" x14ac:dyDescent="0.25">
      <c r="A19439" s="3"/>
    </row>
    <row r="19440" spans="1:1" x14ac:dyDescent="0.25">
      <c r="A19440" s="3"/>
    </row>
    <row r="19441" spans="1:1" x14ac:dyDescent="0.25">
      <c r="A19441" s="3"/>
    </row>
    <row r="19442" spans="1:1" x14ac:dyDescent="0.25">
      <c r="A19442" s="3"/>
    </row>
    <row r="19443" spans="1:1" x14ac:dyDescent="0.25">
      <c r="A19443" s="3"/>
    </row>
    <row r="19444" spans="1:1" x14ac:dyDescent="0.25">
      <c r="A19444" s="3"/>
    </row>
    <row r="19445" spans="1:1" x14ac:dyDescent="0.25">
      <c r="A19445" s="3"/>
    </row>
    <row r="19446" spans="1:1" x14ac:dyDescent="0.25">
      <c r="A19446" s="3"/>
    </row>
    <row r="19447" spans="1:1" x14ac:dyDescent="0.25">
      <c r="A19447" s="3"/>
    </row>
    <row r="19448" spans="1:1" x14ac:dyDescent="0.25">
      <c r="A19448" s="3"/>
    </row>
    <row r="19449" spans="1:1" x14ac:dyDescent="0.25">
      <c r="A19449" s="3"/>
    </row>
    <row r="19450" spans="1:1" x14ac:dyDescent="0.25">
      <c r="A19450" s="3"/>
    </row>
    <row r="19451" spans="1:1" x14ac:dyDescent="0.25">
      <c r="A19451" s="3"/>
    </row>
    <row r="19452" spans="1:1" x14ac:dyDescent="0.25">
      <c r="A19452" s="3"/>
    </row>
    <row r="19453" spans="1:1" x14ac:dyDescent="0.25">
      <c r="A19453" s="3"/>
    </row>
    <row r="19454" spans="1:1" x14ac:dyDescent="0.25">
      <c r="A19454" s="3"/>
    </row>
    <row r="19455" spans="1:1" x14ac:dyDescent="0.25">
      <c r="A19455" s="3"/>
    </row>
    <row r="19456" spans="1:1" x14ac:dyDescent="0.25">
      <c r="A19456" s="3"/>
    </row>
    <row r="19457" spans="1:1" x14ac:dyDescent="0.25">
      <c r="A19457" s="3"/>
    </row>
    <row r="19458" spans="1:1" x14ac:dyDescent="0.25">
      <c r="A19458" s="3"/>
    </row>
    <row r="19459" spans="1:1" x14ac:dyDescent="0.25">
      <c r="A19459" s="3"/>
    </row>
    <row r="19460" spans="1:1" x14ac:dyDescent="0.25">
      <c r="A19460" s="3"/>
    </row>
    <row r="19461" spans="1:1" x14ac:dyDescent="0.25">
      <c r="A19461" s="3"/>
    </row>
    <row r="19462" spans="1:1" x14ac:dyDescent="0.25">
      <c r="A19462" s="3"/>
    </row>
    <row r="19463" spans="1:1" x14ac:dyDescent="0.25">
      <c r="A19463" s="3"/>
    </row>
    <row r="19464" spans="1:1" x14ac:dyDescent="0.25">
      <c r="A19464" s="3"/>
    </row>
    <row r="19465" spans="1:1" x14ac:dyDescent="0.25">
      <c r="A19465" s="3"/>
    </row>
    <row r="19466" spans="1:1" x14ac:dyDescent="0.25">
      <c r="A19466" s="3"/>
    </row>
    <row r="19467" spans="1:1" x14ac:dyDescent="0.25">
      <c r="A19467" s="3"/>
    </row>
    <row r="19468" spans="1:1" x14ac:dyDescent="0.25">
      <c r="A19468" s="3"/>
    </row>
    <row r="19469" spans="1:1" x14ac:dyDescent="0.25">
      <c r="A19469" s="3"/>
    </row>
    <row r="19470" spans="1:1" x14ac:dyDescent="0.25">
      <c r="A19470" s="3"/>
    </row>
    <row r="19471" spans="1:1" x14ac:dyDescent="0.25">
      <c r="A19471" s="3"/>
    </row>
    <row r="19472" spans="1:1" x14ac:dyDescent="0.25">
      <c r="A19472" s="3"/>
    </row>
    <row r="19473" spans="1:1" x14ac:dyDescent="0.25">
      <c r="A19473" s="3"/>
    </row>
    <row r="19474" spans="1:1" x14ac:dyDescent="0.25">
      <c r="A19474" s="3"/>
    </row>
    <row r="19475" spans="1:1" x14ac:dyDescent="0.25">
      <c r="A19475" s="3"/>
    </row>
    <row r="19476" spans="1:1" x14ac:dyDescent="0.25">
      <c r="A19476" s="3"/>
    </row>
    <row r="19477" spans="1:1" x14ac:dyDescent="0.25">
      <c r="A19477" s="3"/>
    </row>
    <row r="19478" spans="1:1" x14ac:dyDescent="0.25">
      <c r="A19478" s="3"/>
    </row>
    <row r="19479" spans="1:1" x14ac:dyDescent="0.25">
      <c r="A19479" s="3"/>
    </row>
    <row r="19480" spans="1:1" x14ac:dyDescent="0.25">
      <c r="A19480" s="3"/>
    </row>
    <row r="19481" spans="1:1" x14ac:dyDescent="0.25">
      <c r="A19481" s="3"/>
    </row>
    <row r="19482" spans="1:1" x14ac:dyDescent="0.25">
      <c r="A19482" s="3"/>
    </row>
    <row r="19483" spans="1:1" x14ac:dyDescent="0.25">
      <c r="A19483" s="3"/>
    </row>
    <row r="19484" spans="1:1" x14ac:dyDescent="0.25">
      <c r="A19484" s="3"/>
    </row>
    <row r="19485" spans="1:1" x14ac:dyDescent="0.25">
      <c r="A19485" s="3"/>
    </row>
    <row r="19486" spans="1:1" x14ac:dyDescent="0.25">
      <c r="A19486" s="3"/>
    </row>
    <row r="19487" spans="1:1" x14ac:dyDescent="0.25">
      <c r="A19487" s="3"/>
    </row>
    <row r="19488" spans="1:1" x14ac:dyDescent="0.25">
      <c r="A19488" s="3"/>
    </row>
    <row r="19489" spans="1:1" x14ac:dyDescent="0.25">
      <c r="A19489" s="3"/>
    </row>
    <row r="19490" spans="1:1" x14ac:dyDescent="0.25">
      <c r="A19490" s="3"/>
    </row>
    <row r="19491" spans="1:1" x14ac:dyDescent="0.25">
      <c r="A19491" s="3"/>
    </row>
    <row r="19492" spans="1:1" x14ac:dyDescent="0.25">
      <c r="A19492" s="3"/>
    </row>
    <row r="19493" spans="1:1" x14ac:dyDescent="0.25">
      <c r="A19493" s="3"/>
    </row>
    <row r="19494" spans="1:1" x14ac:dyDescent="0.25">
      <c r="A19494" s="3"/>
    </row>
    <row r="19495" spans="1:1" x14ac:dyDescent="0.25">
      <c r="A19495" s="3"/>
    </row>
    <row r="19496" spans="1:1" x14ac:dyDescent="0.25">
      <c r="A19496" s="3"/>
    </row>
    <row r="19497" spans="1:1" x14ac:dyDescent="0.25">
      <c r="A19497" s="3"/>
    </row>
    <row r="19498" spans="1:1" x14ac:dyDescent="0.25">
      <c r="A19498" s="3"/>
    </row>
    <row r="19499" spans="1:1" x14ac:dyDescent="0.25">
      <c r="A19499" s="3"/>
    </row>
    <row r="19500" spans="1:1" x14ac:dyDescent="0.25">
      <c r="A19500" s="3"/>
    </row>
    <row r="19501" spans="1:1" x14ac:dyDescent="0.25">
      <c r="A19501" s="3"/>
    </row>
    <row r="19502" spans="1:1" x14ac:dyDescent="0.25">
      <c r="A19502" s="3"/>
    </row>
    <row r="19503" spans="1:1" x14ac:dyDescent="0.25">
      <c r="A19503" s="3"/>
    </row>
    <row r="19504" spans="1:1" x14ac:dyDescent="0.25">
      <c r="A19504" s="3"/>
    </row>
    <row r="19505" spans="1:1" x14ac:dyDescent="0.25">
      <c r="A19505" s="3"/>
    </row>
    <row r="19506" spans="1:1" x14ac:dyDescent="0.25">
      <c r="A19506" s="3"/>
    </row>
    <row r="19507" spans="1:1" x14ac:dyDescent="0.25">
      <c r="A19507" s="3"/>
    </row>
    <row r="19508" spans="1:1" x14ac:dyDescent="0.25">
      <c r="A19508" s="3"/>
    </row>
    <row r="19509" spans="1:1" x14ac:dyDescent="0.25">
      <c r="A19509" s="3"/>
    </row>
    <row r="19510" spans="1:1" x14ac:dyDescent="0.25">
      <c r="A19510" s="3"/>
    </row>
    <row r="19511" spans="1:1" x14ac:dyDescent="0.25">
      <c r="A19511" s="3"/>
    </row>
    <row r="19512" spans="1:1" x14ac:dyDescent="0.25">
      <c r="A19512" s="3"/>
    </row>
    <row r="19513" spans="1:1" x14ac:dyDescent="0.25">
      <c r="A19513" s="3"/>
    </row>
    <row r="19514" spans="1:1" x14ac:dyDescent="0.25">
      <c r="A19514" s="3"/>
    </row>
    <row r="19515" spans="1:1" x14ac:dyDescent="0.25">
      <c r="A19515" s="3"/>
    </row>
    <row r="19516" spans="1:1" x14ac:dyDescent="0.25">
      <c r="A19516" s="3"/>
    </row>
    <row r="19517" spans="1:1" x14ac:dyDescent="0.25">
      <c r="A19517" s="3"/>
    </row>
    <row r="19518" spans="1:1" x14ac:dyDescent="0.25">
      <c r="A19518" s="3"/>
    </row>
    <row r="19519" spans="1:1" x14ac:dyDescent="0.25">
      <c r="A19519" s="3"/>
    </row>
    <row r="19520" spans="1:1" x14ac:dyDescent="0.25">
      <c r="A19520" s="3"/>
    </row>
    <row r="19521" spans="1:1" x14ac:dyDescent="0.25">
      <c r="A19521" s="3"/>
    </row>
    <row r="19522" spans="1:1" x14ac:dyDescent="0.25">
      <c r="A19522" s="3"/>
    </row>
    <row r="19523" spans="1:1" x14ac:dyDescent="0.25">
      <c r="A19523" s="3"/>
    </row>
    <row r="19524" spans="1:1" x14ac:dyDescent="0.25">
      <c r="A19524" s="3"/>
    </row>
    <row r="19525" spans="1:1" x14ac:dyDescent="0.25">
      <c r="A19525" s="3"/>
    </row>
    <row r="19526" spans="1:1" x14ac:dyDescent="0.25">
      <c r="A19526" s="3"/>
    </row>
    <row r="19527" spans="1:1" x14ac:dyDescent="0.25">
      <c r="A19527" s="3"/>
    </row>
    <row r="19528" spans="1:1" x14ac:dyDescent="0.25">
      <c r="A19528" s="3"/>
    </row>
    <row r="19529" spans="1:1" x14ac:dyDescent="0.25">
      <c r="A19529" s="3"/>
    </row>
    <row r="19530" spans="1:1" x14ac:dyDescent="0.25">
      <c r="A19530" s="3"/>
    </row>
    <row r="19531" spans="1:1" x14ac:dyDescent="0.25">
      <c r="A19531" s="3"/>
    </row>
    <row r="19532" spans="1:1" x14ac:dyDescent="0.25">
      <c r="A19532" s="3"/>
    </row>
    <row r="19533" spans="1:1" x14ac:dyDescent="0.25">
      <c r="A19533" s="3"/>
    </row>
    <row r="19534" spans="1:1" x14ac:dyDescent="0.25">
      <c r="A19534" s="3"/>
    </row>
    <row r="19535" spans="1:1" x14ac:dyDescent="0.25">
      <c r="A19535" s="3"/>
    </row>
    <row r="19536" spans="1:1" x14ac:dyDescent="0.25">
      <c r="A19536" s="3"/>
    </row>
    <row r="19537" spans="1:1" x14ac:dyDescent="0.25">
      <c r="A19537" s="3"/>
    </row>
    <row r="19538" spans="1:1" x14ac:dyDescent="0.25">
      <c r="A19538" s="3"/>
    </row>
    <row r="19539" spans="1:1" x14ac:dyDescent="0.25">
      <c r="A19539" s="3"/>
    </row>
    <row r="19540" spans="1:1" x14ac:dyDescent="0.25">
      <c r="A19540" s="3"/>
    </row>
    <row r="19541" spans="1:1" x14ac:dyDescent="0.25">
      <c r="A19541" s="3"/>
    </row>
    <row r="19542" spans="1:1" x14ac:dyDescent="0.25">
      <c r="A19542" s="3"/>
    </row>
    <row r="19543" spans="1:1" x14ac:dyDescent="0.25">
      <c r="A19543" s="3"/>
    </row>
    <row r="19544" spans="1:1" x14ac:dyDescent="0.25">
      <c r="A19544" s="3"/>
    </row>
    <row r="19545" spans="1:1" x14ac:dyDescent="0.25">
      <c r="A19545" s="3"/>
    </row>
    <row r="19546" spans="1:1" x14ac:dyDescent="0.25">
      <c r="A19546" s="3"/>
    </row>
    <row r="19547" spans="1:1" x14ac:dyDescent="0.25">
      <c r="A19547" s="3"/>
    </row>
    <row r="19548" spans="1:1" x14ac:dyDescent="0.25">
      <c r="A19548" s="3"/>
    </row>
    <row r="19549" spans="1:1" x14ac:dyDescent="0.25">
      <c r="A19549" s="3"/>
    </row>
    <row r="19550" spans="1:1" x14ac:dyDescent="0.25">
      <c r="A19550" s="3"/>
    </row>
    <row r="19551" spans="1:1" x14ac:dyDescent="0.25">
      <c r="A19551" s="3"/>
    </row>
    <row r="19552" spans="1:1" x14ac:dyDescent="0.25">
      <c r="A19552" s="3"/>
    </row>
    <row r="19553" spans="1:1" x14ac:dyDescent="0.25">
      <c r="A19553" s="3"/>
    </row>
    <row r="19554" spans="1:1" x14ac:dyDescent="0.25">
      <c r="A19554" s="3"/>
    </row>
    <row r="19555" spans="1:1" x14ac:dyDescent="0.25">
      <c r="A19555" s="3"/>
    </row>
    <row r="19556" spans="1:1" x14ac:dyDescent="0.25">
      <c r="A19556" s="3"/>
    </row>
    <row r="19557" spans="1:1" x14ac:dyDescent="0.25">
      <c r="A19557" s="3"/>
    </row>
    <row r="19558" spans="1:1" x14ac:dyDescent="0.25">
      <c r="A19558" s="3"/>
    </row>
    <row r="19559" spans="1:1" x14ac:dyDescent="0.25">
      <c r="A19559" s="3"/>
    </row>
    <row r="19560" spans="1:1" x14ac:dyDescent="0.25">
      <c r="A19560" s="3"/>
    </row>
    <row r="19561" spans="1:1" x14ac:dyDescent="0.25">
      <c r="A19561" s="3"/>
    </row>
    <row r="19562" spans="1:1" x14ac:dyDescent="0.25">
      <c r="A19562" s="3"/>
    </row>
    <row r="19563" spans="1:1" x14ac:dyDescent="0.25">
      <c r="A19563" s="3"/>
    </row>
    <row r="19564" spans="1:1" x14ac:dyDescent="0.25">
      <c r="A19564" s="3"/>
    </row>
    <row r="19565" spans="1:1" x14ac:dyDescent="0.25">
      <c r="A19565" s="3"/>
    </row>
    <row r="19566" spans="1:1" x14ac:dyDescent="0.25">
      <c r="A19566" s="3"/>
    </row>
    <row r="19567" spans="1:1" x14ac:dyDescent="0.25">
      <c r="A19567" s="3"/>
    </row>
    <row r="19568" spans="1:1" x14ac:dyDescent="0.25">
      <c r="A19568" s="3"/>
    </row>
    <row r="19569" spans="1:1" x14ac:dyDescent="0.25">
      <c r="A19569" s="3"/>
    </row>
    <row r="19570" spans="1:1" x14ac:dyDescent="0.25">
      <c r="A19570" s="3"/>
    </row>
    <row r="19571" spans="1:1" x14ac:dyDescent="0.25">
      <c r="A19571" s="3"/>
    </row>
    <row r="19572" spans="1:1" x14ac:dyDescent="0.25">
      <c r="A19572" s="3"/>
    </row>
    <row r="19573" spans="1:1" x14ac:dyDescent="0.25">
      <c r="A19573" s="3"/>
    </row>
    <row r="19574" spans="1:1" x14ac:dyDescent="0.25">
      <c r="A19574" s="3"/>
    </row>
    <row r="19575" spans="1:1" x14ac:dyDescent="0.25">
      <c r="A19575" s="3"/>
    </row>
    <row r="19576" spans="1:1" x14ac:dyDescent="0.25">
      <c r="A19576" s="3"/>
    </row>
    <row r="19577" spans="1:1" x14ac:dyDescent="0.25">
      <c r="A19577" s="3"/>
    </row>
    <row r="19578" spans="1:1" x14ac:dyDescent="0.25">
      <c r="A19578" s="3"/>
    </row>
    <row r="19579" spans="1:1" x14ac:dyDescent="0.25">
      <c r="A19579" s="3"/>
    </row>
    <row r="19580" spans="1:1" x14ac:dyDescent="0.25">
      <c r="A19580" s="3"/>
    </row>
    <row r="19581" spans="1:1" x14ac:dyDescent="0.25">
      <c r="A19581" s="3"/>
    </row>
    <row r="19582" spans="1:1" x14ac:dyDescent="0.25">
      <c r="A19582" s="3"/>
    </row>
    <row r="19583" spans="1:1" x14ac:dyDescent="0.25">
      <c r="A19583" s="3"/>
    </row>
    <row r="19584" spans="1:1" x14ac:dyDescent="0.25">
      <c r="A19584" s="3"/>
    </row>
    <row r="19585" spans="1:1" x14ac:dyDescent="0.25">
      <c r="A19585" s="3"/>
    </row>
    <row r="19586" spans="1:1" x14ac:dyDescent="0.25">
      <c r="A19586" s="3"/>
    </row>
    <row r="19587" spans="1:1" x14ac:dyDescent="0.25">
      <c r="A19587" s="3"/>
    </row>
    <row r="19588" spans="1:1" x14ac:dyDescent="0.25">
      <c r="A19588" s="3"/>
    </row>
    <row r="19589" spans="1:1" x14ac:dyDescent="0.25">
      <c r="A19589" s="3"/>
    </row>
    <row r="19590" spans="1:1" x14ac:dyDescent="0.25">
      <c r="A19590" s="3"/>
    </row>
    <row r="19591" spans="1:1" x14ac:dyDescent="0.25">
      <c r="A19591" s="3"/>
    </row>
    <row r="19592" spans="1:1" x14ac:dyDescent="0.25">
      <c r="A19592" s="3"/>
    </row>
    <row r="19593" spans="1:1" x14ac:dyDescent="0.25">
      <c r="A19593" s="3"/>
    </row>
    <row r="19594" spans="1:1" x14ac:dyDescent="0.25">
      <c r="A19594" s="3"/>
    </row>
    <row r="19595" spans="1:1" x14ac:dyDescent="0.25">
      <c r="A19595" s="3"/>
    </row>
    <row r="19596" spans="1:1" x14ac:dyDescent="0.25">
      <c r="A19596" s="3"/>
    </row>
    <row r="19597" spans="1:1" x14ac:dyDescent="0.25">
      <c r="A19597" s="3"/>
    </row>
    <row r="19598" spans="1:1" x14ac:dyDescent="0.25">
      <c r="A19598" s="3"/>
    </row>
    <row r="19599" spans="1:1" x14ac:dyDescent="0.25">
      <c r="A19599" s="3"/>
    </row>
    <row r="19600" spans="1:1" x14ac:dyDescent="0.25">
      <c r="A19600" s="3"/>
    </row>
    <row r="19601" spans="1:1" x14ac:dyDescent="0.25">
      <c r="A19601" s="3"/>
    </row>
    <row r="19602" spans="1:1" x14ac:dyDescent="0.25">
      <c r="A19602" s="3"/>
    </row>
    <row r="19603" spans="1:1" x14ac:dyDescent="0.25">
      <c r="A19603" s="3"/>
    </row>
    <row r="19604" spans="1:1" x14ac:dyDescent="0.25">
      <c r="A19604" s="3"/>
    </row>
    <row r="19605" spans="1:1" x14ac:dyDescent="0.25">
      <c r="A19605" s="3"/>
    </row>
    <row r="19606" spans="1:1" x14ac:dyDescent="0.25">
      <c r="A19606" s="3"/>
    </row>
    <row r="19607" spans="1:1" x14ac:dyDescent="0.25">
      <c r="A19607" s="3"/>
    </row>
    <row r="19608" spans="1:1" x14ac:dyDescent="0.25">
      <c r="A19608" s="3"/>
    </row>
    <row r="19609" spans="1:1" x14ac:dyDescent="0.25">
      <c r="A19609" s="3"/>
    </row>
    <row r="19610" spans="1:1" x14ac:dyDescent="0.25">
      <c r="A19610" s="3"/>
    </row>
    <row r="19611" spans="1:1" x14ac:dyDescent="0.25">
      <c r="A19611" s="3"/>
    </row>
    <row r="19612" spans="1:1" x14ac:dyDescent="0.25">
      <c r="A19612" s="3"/>
    </row>
    <row r="19613" spans="1:1" x14ac:dyDescent="0.25">
      <c r="A19613" s="3"/>
    </row>
    <row r="19614" spans="1:1" x14ac:dyDescent="0.25">
      <c r="A19614" s="3"/>
    </row>
    <row r="19615" spans="1:1" x14ac:dyDescent="0.25">
      <c r="A19615" s="3"/>
    </row>
    <row r="19616" spans="1:1" x14ac:dyDescent="0.25">
      <c r="A19616" s="3"/>
    </row>
    <row r="19617" spans="1:1" x14ac:dyDescent="0.25">
      <c r="A19617" s="3"/>
    </row>
    <row r="19618" spans="1:1" x14ac:dyDescent="0.25">
      <c r="A19618" s="3"/>
    </row>
    <row r="19619" spans="1:1" x14ac:dyDescent="0.25">
      <c r="A19619" s="3"/>
    </row>
    <row r="19620" spans="1:1" x14ac:dyDescent="0.25">
      <c r="A19620" s="3"/>
    </row>
    <row r="19621" spans="1:1" x14ac:dyDescent="0.25">
      <c r="A19621" s="3"/>
    </row>
    <row r="19622" spans="1:1" x14ac:dyDescent="0.25">
      <c r="A19622" s="3"/>
    </row>
    <row r="19623" spans="1:1" x14ac:dyDescent="0.25">
      <c r="A19623" s="3"/>
    </row>
    <row r="19624" spans="1:1" x14ac:dyDescent="0.25">
      <c r="A19624" s="3"/>
    </row>
    <row r="19625" spans="1:1" x14ac:dyDescent="0.25">
      <c r="A19625" s="3"/>
    </row>
    <row r="19626" spans="1:1" x14ac:dyDescent="0.25">
      <c r="A19626" s="3"/>
    </row>
    <row r="19627" spans="1:1" x14ac:dyDescent="0.25">
      <c r="A19627" s="3"/>
    </row>
    <row r="19628" spans="1:1" x14ac:dyDescent="0.25">
      <c r="A19628" s="3"/>
    </row>
    <row r="19629" spans="1:1" x14ac:dyDescent="0.25">
      <c r="A19629" s="3"/>
    </row>
    <row r="19630" spans="1:1" x14ac:dyDescent="0.25">
      <c r="A19630" s="3"/>
    </row>
    <row r="19631" spans="1:1" x14ac:dyDescent="0.25">
      <c r="A19631" s="3"/>
    </row>
    <row r="19632" spans="1:1" x14ac:dyDescent="0.25">
      <c r="A19632" s="3"/>
    </row>
    <row r="19633" spans="1:1" x14ac:dyDescent="0.25">
      <c r="A19633" s="3"/>
    </row>
    <row r="19634" spans="1:1" x14ac:dyDescent="0.25">
      <c r="A19634" s="3"/>
    </row>
    <row r="19635" spans="1:1" x14ac:dyDescent="0.25">
      <c r="A19635" s="3"/>
    </row>
    <row r="19636" spans="1:1" x14ac:dyDescent="0.25">
      <c r="A19636" s="3"/>
    </row>
    <row r="19637" spans="1:1" x14ac:dyDescent="0.25">
      <c r="A19637" s="3"/>
    </row>
    <row r="19638" spans="1:1" x14ac:dyDescent="0.25">
      <c r="A19638" s="3"/>
    </row>
    <row r="19639" spans="1:1" x14ac:dyDescent="0.25">
      <c r="A19639" s="3"/>
    </row>
    <row r="19640" spans="1:1" x14ac:dyDescent="0.25">
      <c r="A19640" s="3"/>
    </row>
    <row r="19641" spans="1:1" x14ac:dyDescent="0.25">
      <c r="A19641" s="3"/>
    </row>
    <row r="19642" spans="1:1" x14ac:dyDescent="0.25">
      <c r="A19642" s="3"/>
    </row>
    <row r="19643" spans="1:1" x14ac:dyDescent="0.25">
      <c r="A19643" s="3"/>
    </row>
    <row r="19644" spans="1:1" x14ac:dyDescent="0.25">
      <c r="A19644" s="3"/>
    </row>
    <row r="19645" spans="1:1" x14ac:dyDescent="0.25">
      <c r="A19645" s="3"/>
    </row>
    <row r="19646" spans="1:1" x14ac:dyDescent="0.25">
      <c r="A19646" s="3"/>
    </row>
    <row r="19647" spans="1:1" x14ac:dyDescent="0.25">
      <c r="A19647" s="3"/>
    </row>
    <row r="19648" spans="1:1" x14ac:dyDescent="0.25">
      <c r="A19648" s="3"/>
    </row>
    <row r="19649" spans="1:1" x14ac:dyDescent="0.25">
      <c r="A19649" s="3"/>
    </row>
    <row r="19650" spans="1:1" x14ac:dyDescent="0.25">
      <c r="A19650" s="3"/>
    </row>
    <row r="19651" spans="1:1" x14ac:dyDescent="0.25">
      <c r="A19651" s="3"/>
    </row>
    <row r="19652" spans="1:1" x14ac:dyDescent="0.25">
      <c r="A19652" s="3"/>
    </row>
    <row r="19653" spans="1:1" x14ac:dyDescent="0.25">
      <c r="A19653" s="3"/>
    </row>
    <row r="19654" spans="1:1" x14ac:dyDescent="0.25">
      <c r="A19654" s="3"/>
    </row>
    <row r="19655" spans="1:1" x14ac:dyDescent="0.25">
      <c r="A19655" s="3"/>
    </row>
    <row r="19656" spans="1:1" x14ac:dyDescent="0.25">
      <c r="A19656" s="3"/>
    </row>
    <row r="19657" spans="1:1" x14ac:dyDescent="0.25">
      <c r="A19657" s="3"/>
    </row>
    <row r="19658" spans="1:1" x14ac:dyDescent="0.25">
      <c r="A19658" s="3"/>
    </row>
    <row r="19659" spans="1:1" x14ac:dyDescent="0.25">
      <c r="A19659" s="3"/>
    </row>
    <row r="19660" spans="1:1" x14ac:dyDescent="0.25">
      <c r="A19660" s="3"/>
    </row>
    <row r="19661" spans="1:1" x14ac:dyDescent="0.25">
      <c r="A19661" s="3"/>
    </row>
    <row r="19662" spans="1:1" x14ac:dyDescent="0.25">
      <c r="A19662" s="3"/>
    </row>
    <row r="19663" spans="1:1" x14ac:dyDescent="0.25">
      <c r="A19663" s="3"/>
    </row>
    <row r="19664" spans="1:1" x14ac:dyDescent="0.25">
      <c r="A19664" s="3"/>
    </row>
    <row r="19665" spans="1:1" x14ac:dyDescent="0.25">
      <c r="A19665" s="3"/>
    </row>
    <row r="19666" spans="1:1" x14ac:dyDescent="0.25">
      <c r="A19666" s="3"/>
    </row>
    <row r="19667" spans="1:1" x14ac:dyDescent="0.25">
      <c r="A19667" s="3"/>
    </row>
    <row r="19668" spans="1:1" x14ac:dyDescent="0.25">
      <c r="A19668" s="3"/>
    </row>
    <row r="19669" spans="1:1" x14ac:dyDescent="0.25">
      <c r="A19669" s="3"/>
    </row>
    <row r="19670" spans="1:1" x14ac:dyDescent="0.25">
      <c r="A19670" s="3"/>
    </row>
    <row r="19671" spans="1:1" x14ac:dyDescent="0.25">
      <c r="A19671" s="3"/>
    </row>
    <row r="19672" spans="1:1" x14ac:dyDescent="0.25">
      <c r="A19672" s="3"/>
    </row>
    <row r="19673" spans="1:1" x14ac:dyDescent="0.25">
      <c r="A19673" s="3"/>
    </row>
    <row r="19674" spans="1:1" x14ac:dyDescent="0.25">
      <c r="A19674" s="3"/>
    </row>
    <row r="19675" spans="1:1" x14ac:dyDescent="0.25">
      <c r="A19675" s="3"/>
    </row>
    <row r="19676" spans="1:1" x14ac:dyDescent="0.25">
      <c r="A19676" s="3"/>
    </row>
    <row r="19677" spans="1:1" x14ac:dyDescent="0.25">
      <c r="A19677" s="3"/>
    </row>
    <row r="19678" spans="1:1" x14ac:dyDescent="0.25">
      <c r="A19678" s="3"/>
    </row>
    <row r="19679" spans="1:1" x14ac:dyDescent="0.25">
      <c r="A19679" s="3"/>
    </row>
    <row r="19680" spans="1:1" x14ac:dyDescent="0.25">
      <c r="A19680" s="3"/>
    </row>
    <row r="19681" spans="1:1" x14ac:dyDescent="0.25">
      <c r="A19681" s="3"/>
    </row>
    <row r="19682" spans="1:1" x14ac:dyDescent="0.25">
      <c r="A19682" s="3"/>
    </row>
    <row r="19683" spans="1:1" x14ac:dyDescent="0.25">
      <c r="A19683" s="3"/>
    </row>
    <row r="19684" spans="1:1" x14ac:dyDescent="0.25">
      <c r="A19684" s="3"/>
    </row>
    <row r="19685" spans="1:1" x14ac:dyDescent="0.25">
      <c r="A19685" s="3"/>
    </row>
    <row r="19686" spans="1:1" x14ac:dyDescent="0.25">
      <c r="A19686" s="3"/>
    </row>
    <row r="19687" spans="1:1" x14ac:dyDescent="0.25">
      <c r="A19687" s="3"/>
    </row>
    <row r="19688" spans="1:1" x14ac:dyDescent="0.25">
      <c r="A19688" s="3"/>
    </row>
    <row r="19689" spans="1:1" x14ac:dyDescent="0.25">
      <c r="A19689" s="3"/>
    </row>
    <row r="19690" spans="1:1" x14ac:dyDescent="0.25">
      <c r="A19690" s="3"/>
    </row>
    <row r="19691" spans="1:1" x14ac:dyDescent="0.25">
      <c r="A19691" s="3"/>
    </row>
    <row r="19692" spans="1:1" x14ac:dyDescent="0.25">
      <c r="A19692" s="3"/>
    </row>
    <row r="19693" spans="1:1" x14ac:dyDescent="0.25">
      <c r="A19693" s="3"/>
    </row>
    <row r="19694" spans="1:1" x14ac:dyDescent="0.25">
      <c r="A19694" s="3"/>
    </row>
    <row r="19695" spans="1:1" x14ac:dyDescent="0.25">
      <c r="A19695" s="3"/>
    </row>
    <row r="19696" spans="1:1" x14ac:dyDescent="0.25">
      <c r="A19696" s="3"/>
    </row>
    <row r="19697" spans="1:1" x14ac:dyDescent="0.25">
      <c r="A19697" s="3"/>
    </row>
    <row r="19698" spans="1:1" x14ac:dyDescent="0.25">
      <c r="A19698" s="3"/>
    </row>
    <row r="19699" spans="1:1" x14ac:dyDescent="0.25">
      <c r="A19699" s="3"/>
    </row>
    <row r="19700" spans="1:1" x14ac:dyDescent="0.25">
      <c r="A19700" s="3"/>
    </row>
    <row r="19701" spans="1:1" x14ac:dyDescent="0.25">
      <c r="A19701" s="3"/>
    </row>
    <row r="19702" spans="1:1" x14ac:dyDescent="0.25">
      <c r="A19702" s="3"/>
    </row>
    <row r="19703" spans="1:1" x14ac:dyDescent="0.25">
      <c r="A19703" s="3"/>
    </row>
    <row r="19704" spans="1:1" x14ac:dyDescent="0.25">
      <c r="A19704" s="3"/>
    </row>
    <row r="19705" spans="1:1" x14ac:dyDescent="0.25">
      <c r="A19705" s="3"/>
    </row>
    <row r="19706" spans="1:1" x14ac:dyDescent="0.25">
      <c r="A19706" s="3"/>
    </row>
    <row r="19707" spans="1:1" x14ac:dyDescent="0.25">
      <c r="A19707" s="3"/>
    </row>
    <row r="19708" spans="1:1" x14ac:dyDescent="0.25">
      <c r="A19708" s="3"/>
    </row>
    <row r="19709" spans="1:1" x14ac:dyDescent="0.25">
      <c r="A19709" s="3"/>
    </row>
    <row r="19710" spans="1:1" x14ac:dyDescent="0.25">
      <c r="A19710" s="3"/>
    </row>
    <row r="19711" spans="1:1" x14ac:dyDescent="0.25">
      <c r="A19711" s="3"/>
    </row>
    <row r="19712" spans="1:1" x14ac:dyDescent="0.25">
      <c r="A19712" s="3"/>
    </row>
    <row r="19713" spans="1:1" x14ac:dyDescent="0.25">
      <c r="A19713" s="3"/>
    </row>
    <row r="19714" spans="1:1" x14ac:dyDescent="0.25">
      <c r="A19714" s="3"/>
    </row>
    <row r="19715" spans="1:1" x14ac:dyDescent="0.25">
      <c r="A19715" s="3"/>
    </row>
    <row r="19716" spans="1:1" x14ac:dyDescent="0.25">
      <c r="A19716" s="3"/>
    </row>
    <row r="19717" spans="1:1" x14ac:dyDescent="0.25">
      <c r="A19717" s="3"/>
    </row>
    <row r="19718" spans="1:1" x14ac:dyDescent="0.25">
      <c r="A19718" s="3"/>
    </row>
    <row r="19719" spans="1:1" x14ac:dyDescent="0.25">
      <c r="A19719" s="3"/>
    </row>
    <row r="19720" spans="1:1" x14ac:dyDescent="0.25">
      <c r="A19720" s="3"/>
    </row>
    <row r="19721" spans="1:1" x14ac:dyDescent="0.25">
      <c r="A19721" s="3"/>
    </row>
    <row r="19722" spans="1:1" x14ac:dyDescent="0.25">
      <c r="A19722" s="3"/>
    </row>
    <row r="19723" spans="1:1" x14ac:dyDescent="0.25">
      <c r="A19723" s="3"/>
    </row>
    <row r="19724" spans="1:1" x14ac:dyDescent="0.25">
      <c r="A19724" s="3"/>
    </row>
    <row r="19725" spans="1:1" x14ac:dyDescent="0.25">
      <c r="A19725" s="3"/>
    </row>
    <row r="19726" spans="1:1" x14ac:dyDescent="0.25">
      <c r="A19726" s="3"/>
    </row>
    <row r="19727" spans="1:1" x14ac:dyDescent="0.25">
      <c r="A19727" s="3"/>
    </row>
    <row r="19728" spans="1:1" x14ac:dyDescent="0.25">
      <c r="A19728" s="3"/>
    </row>
    <row r="19729" spans="1:1" x14ac:dyDescent="0.25">
      <c r="A19729" s="3"/>
    </row>
    <row r="19730" spans="1:1" x14ac:dyDescent="0.25">
      <c r="A19730" s="3"/>
    </row>
    <row r="19731" spans="1:1" x14ac:dyDescent="0.25">
      <c r="A19731" s="3"/>
    </row>
    <row r="19732" spans="1:1" x14ac:dyDescent="0.25">
      <c r="A19732" s="3"/>
    </row>
    <row r="19733" spans="1:1" x14ac:dyDescent="0.25">
      <c r="A19733" s="3"/>
    </row>
    <row r="19734" spans="1:1" x14ac:dyDescent="0.25">
      <c r="A19734" s="3"/>
    </row>
    <row r="19735" spans="1:1" x14ac:dyDescent="0.25">
      <c r="A19735" s="3"/>
    </row>
    <row r="19736" spans="1:1" x14ac:dyDescent="0.25">
      <c r="A19736" s="3"/>
    </row>
    <row r="19737" spans="1:1" x14ac:dyDescent="0.25">
      <c r="A19737" s="3"/>
    </row>
    <row r="19738" spans="1:1" x14ac:dyDescent="0.25">
      <c r="A19738" s="3"/>
    </row>
    <row r="19739" spans="1:1" x14ac:dyDescent="0.25">
      <c r="A19739" s="3"/>
    </row>
    <row r="19740" spans="1:1" x14ac:dyDescent="0.25">
      <c r="A19740" s="3"/>
    </row>
    <row r="19741" spans="1:1" x14ac:dyDescent="0.25">
      <c r="A19741" s="3"/>
    </row>
    <row r="19742" spans="1:1" x14ac:dyDescent="0.25">
      <c r="A19742" s="3"/>
    </row>
    <row r="19743" spans="1:1" x14ac:dyDescent="0.25">
      <c r="A19743" s="3"/>
    </row>
    <row r="19744" spans="1:1" x14ac:dyDescent="0.25">
      <c r="A19744" s="3"/>
    </row>
    <row r="19745" spans="1:1" x14ac:dyDescent="0.25">
      <c r="A19745" s="3"/>
    </row>
    <row r="19746" spans="1:1" x14ac:dyDescent="0.25">
      <c r="A19746" s="3"/>
    </row>
    <row r="19747" spans="1:1" x14ac:dyDescent="0.25">
      <c r="A19747" s="3"/>
    </row>
    <row r="19748" spans="1:1" x14ac:dyDescent="0.25">
      <c r="A19748" s="3"/>
    </row>
    <row r="19749" spans="1:1" x14ac:dyDescent="0.25">
      <c r="A19749" s="3"/>
    </row>
    <row r="19750" spans="1:1" x14ac:dyDescent="0.25">
      <c r="A19750" s="3"/>
    </row>
    <row r="19751" spans="1:1" x14ac:dyDescent="0.25">
      <c r="A19751" s="3"/>
    </row>
    <row r="19752" spans="1:1" x14ac:dyDescent="0.25">
      <c r="A19752" s="3"/>
    </row>
    <row r="19753" spans="1:1" x14ac:dyDescent="0.25">
      <c r="A19753" s="3"/>
    </row>
    <row r="19754" spans="1:1" x14ac:dyDescent="0.25">
      <c r="A19754" s="3"/>
    </row>
    <row r="19755" spans="1:1" x14ac:dyDescent="0.25">
      <c r="A19755" s="3"/>
    </row>
    <row r="19756" spans="1:1" x14ac:dyDescent="0.25">
      <c r="A19756" s="3"/>
    </row>
    <row r="19757" spans="1:1" x14ac:dyDescent="0.25">
      <c r="A19757" s="3"/>
    </row>
    <row r="19758" spans="1:1" x14ac:dyDescent="0.25">
      <c r="A19758" s="3"/>
    </row>
    <row r="19759" spans="1:1" x14ac:dyDescent="0.25">
      <c r="A19759" s="3"/>
    </row>
    <row r="19760" spans="1:1" x14ac:dyDescent="0.25">
      <c r="A19760" s="3"/>
    </row>
    <row r="19761" spans="1:1" x14ac:dyDescent="0.25">
      <c r="A19761" s="3"/>
    </row>
    <row r="19762" spans="1:1" x14ac:dyDescent="0.25">
      <c r="A19762" s="3"/>
    </row>
    <row r="19763" spans="1:1" x14ac:dyDescent="0.25">
      <c r="A19763" s="3"/>
    </row>
    <row r="19764" spans="1:1" x14ac:dyDescent="0.25">
      <c r="A19764" s="3"/>
    </row>
    <row r="19765" spans="1:1" x14ac:dyDescent="0.25">
      <c r="A19765" s="3"/>
    </row>
    <row r="19766" spans="1:1" x14ac:dyDescent="0.25">
      <c r="A19766" s="3"/>
    </row>
    <row r="19767" spans="1:1" x14ac:dyDescent="0.25">
      <c r="A19767" s="3"/>
    </row>
    <row r="19768" spans="1:1" x14ac:dyDescent="0.25">
      <c r="A19768" s="3"/>
    </row>
    <row r="19769" spans="1:1" x14ac:dyDescent="0.25">
      <c r="A19769" s="3"/>
    </row>
    <row r="19770" spans="1:1" x14ac:dyDescent="0.25">
      <c r="A19770" s="3"/>
    </row>
    <row r="19771" spans="1:1" x14ac:dyDescent="0.25">
      <c r="A19771" s="3"/>
    </row>
    <row r="19772" spans="1:1" x14ac:dyDescent="0.25">
      <c r="A19772" s="3"/>
    </row>
    <row r="19773" spans="1:1" x14ac:dyDescent="0.25">
      <c r="A19773" s="3"/>
    </row>
    <row r="19774" spans="1:1" x14ac:dyDescent="0.25">
      <c r="A19774" s="3"/>
    </row>
    <row r="19775" spans="1:1" x14ac:dyDescent="0.25">
      <c r="A19775" s="3"/>
    </row>
    <row r="19776" spans="1:1" x14ac:dyDescent="0.25">
      <c r="A19776" s="3"/>
    </row>
    <row r="19777" spans="1:1" x14ac:dyDescent="0.25">
      <c r="A19777" s="3"/>
    </row>
    <row r="19778" spans="1:1" x14ac:dyDescent="0.25">
      <c r="A19778" s="3"/>
    </row>
    <row r="19779" spans="1:1" x14ac:dyDescent="0.25">
      <c r="A19779" s="3"/>
    </row>
    <row r="19780" spans="1:1" x14ac:dyDescent="0.25">
      <c r="A19780" s="3"/>
    </row>
    <row r="19781" spans="1:1" x14ac:dyDescent="0.25">
      <c r="A19781" s="3"/>
    </row>
    <row r="19782" spans="1:1" x14ac:dyDescent="0.25">
      <c r="A19782" s="3"/>
    </row>
    <row r="19783" spans="1:1" x14ac:dyDescent="0.25">
      <c r="A19783" s="3"/>
    </row>
    <row r="19784" spans="1:1" x14ac:dyDescent="0.25">
      <c r="A19784" s="3"/>
    </row>
    <row r="19785" spans="1:1" x14ac:dyDescent="0.25">
      <c r="A19785" s="3"/>
    </row>
    <row r="19786" spans="1:1" x14ac:dyDescent="0.25">
      <c r="A19786" s="3"/>
    </row>
    <row r="19787" spans="1:1" x14ac:dyDescent="0.25">
      <c r="A19787" s="3"/>
    </row>
    <row r="19788" spans="1:1" x14ac:dyDescent="0.25">
      <c r="A19788" s="3"/>
    </row>
    <row r="19789" spans="1:1" x14ac:dyDescent="0.25">
      <c r="A19789" s="3"/>
    </row>
    <row r="19790" spans="1:1" x14ac:dyDescent="0.25">
      <c r="A19790" s="3"/>
    </row>
    <row r="19791" spans="1:1" x14ac:dyDescent="0.25">
      <c r="A19791" s="3"/>
    </row>
    <row r="19792" spans="1:1" x14ac:dyDescent="0.25">
      <c r="A19792" s="3"/>
    </row>
    <row r="19793" spans="1:1" x14ac:dyDescent="0.25">
      <c r="A19793" s="3"/>
    </row>
    <row r="19794" spans="1:1" x14ac:dyDescent="0.25">
      <c r="A19794" s="3"/>
    </row>
    <row r="19795" spans="1:1" x14ac:dyDescent="0.25">
      <c r="A19795" s="3"/>
    </row>
    <row r="19796" spans="1:1" x14ac:dyDescent="0.25">
      <c r="A19796" s="3"/>
    </row>
    <row r="19797" spans="1:1" x14ac:dyDescent="0.25">
      <c r="A19797" s="3"/>
    </row>
    <row r="19798" spans="1:1" x14ac:dyDescent="0.25">
      <c r="A19798" s="3"/>
    </row>
    <row r="19799" spans="1:1" x14ac:dyDescent="0.25">
      <c r="A19799" s="3"/>
    </row>
    <row r="19800" spans="1:1" x14ac:dyDescent="0.25">
      <c r="A19800" s="3"/>
    </row>
    <row r="19801" spans="1:1" x14ac:dyDescent="0.25">
      <c r="A19801" s="3"/>
    </row>
    <row r="19802" spans="1:1" x14ac:dyDescent="0.25">
      <c r="A19802" s="3"/>
    </row>
    <row r="19803" spans="1:1" x14ac:dyDescent="0.25">
      <c r="A19803" s="3"/>
    </row>
    <row r="19804" spans="1:1" x14ac:dyDescent="0.25">
      <c r="A19804" s="3"/>
    </row>
    <row r="19805" spans="1:1" x14ac:dyDescent="0.25">
      <c r="A19805" s="3"/>
    </row>
    <row r="19806" spans="1:1" x14ac:dyDescent="0.25">
      <c r="A19806" s="3"/>
    </row>
    <row r="19807" spans="1:1" x14ac:dyDescent="0.25">
      <c r="A19807" s="3"/>
    </row>
    <row r="19808" spans="1:1" x14ac:dyDescent="0.25">
      <c r="A19808" s="3"/>
    </row>
    <row r="19809" spans="1:1" x14ac:dyDescent="0.25">
      <c r="A19809" s="3"/>
    </row>
    <row r="19810" spans="1:1" x14ac:dyDescent="0.25">
      <c r="A19810" s="3"/>
    </row>
    <row r="19811" spans="1:1" x14ac:dyDescent="0.25">
      <c r="A19811" s="3"/>
    </row>
    <row r="19812" spans="1:1" x14ac:dyDescent="0.25">
      <c r="A19812" s="3"/>
    </row>
    <row r="19813" spans="1:1" x14ac:dyDescent="0.25">
      <c r="A19813" s="3"/>
    </row>
    <row r="19814" spans="1:1" x14ac:dyDescent="0.25">
      <c r="A19814" s="3"/>
    </row>
    <row r="19815" spans="1:1" x14ac:dyDescent="0.25">
      <c r="A19815" s="3"/>
    </row>
    <row r="19816" spans="1:1" x14ac:dyDescent="0.25">
      <c r="A19816" s="3"/>
    </row>
    <row r="19817" spans="1:1" x14ac:dyDescent="0.25">
      <c r="A19817" s="3"/>
    </row>
    <row r="19818" spans="1:1" x14ac:dyDescent="0.25">
      <c r="A19818" s="3"/>
    </row>
    <row r="19819" spans="1:1" x14ac:dyDescent="0.25">
      <c r="A19819" s="3"/>
    </row>
    <row r="19820" spans="1:1" x14ac:dyDescent="0.25">
      <c r="A19820" s="3"/>
    </row>
    <row r="19821" spans="1:1" x14ac:dyDescent="0.25">
      <c r="A19821" s="3"/>
    </row>
    <row r="19822" spans="1:1" x14ac:dyDescent="0.25">
      <c r="A19822" s="3"/>
    </row>
    <row r="19823" spans="1:1" x14ac:dyDescent="0.25">
      <c r="A19823" s="3"/>
    </row>
    <row r="19824" spans="1:1" x14ac:dyDescent="0.25">
      <c r="A19824" s="3"/>
    </row>
    <row r="19825" spans="1:1" x14ac:dyDescent="0.25">
      <c r="A19825" s="3"/>
    </row>
    <row r="19826" spans="1:1" x14ac:dyDescent="0.25">
      <c r="A19826" s="3"/>
    </row>
    <row r="19827" spans="1:1" x14ac:dyDescent="0.25">
      <c r="A19827" s="3"/>
    </row>
    <row r="19828" spans="1:1" x14ac:dyDescent="0.25">
      <c r="A19828" s="3"/>
    </row>
    <row r="19829" spans="1:1" x14ac:dyDescent="0.25">
      <c r="A19829" s="3"/>
    </row>
    <row r="19830" spans="1:1" x14ac:dyDescent="0.25">
      <c r="A19830" s="3"/>
    </row>
    <row r="19831" spans="1:1" x14ac:dyDescent="0.25">
      <c r="A19831" s="3"/>
    </row>
    <row r="19832" spans="1:1" x14ac:dyDescent="0.25">
      <c r="A19832" s="3"/>
    </row>
    <row r="19833" spans="1:1" x14ac:dyDescent="0.25">
      <c r="A19833" s="3"/>
    </row>
    <row r="19834" spans="1:1" x14ac:dyDescent="0.25">
      <c r="A19834" s="3"/>
    </row>
    <row r="19835" spans="1:1" x14ac:dyDescent="0.25">
      <c r="A19835" s="3"/>
    </row>
    <row r="19836" spans="1:1" x14ac:dyDescent="0.25">
      <c r="A19836" s="3"/>
    </row>
    <row r="19837" spans="1:1" x14ac:dyDescent="0.25">
      <c r="A19837" s="3"/>
    </row>
    <row r="19838" spans="1:1" x14ac:dyDescent="0.25">
      <c r="A19838" s="3"/>
    </row>
    <row r="19839" spans="1:1" x14ac:dyDescent="0.25">
      <c r="A19839" s="3"/>
    </row>
    <row r="19840" spans="1:1" x14ac:dyDescent="0.25">
      <c r="A19840" s="3"/>
    </row>
    <row r="19841" spans="1:1" x14ac:dyDescent="0.25">
      <c r="A19841" s="3"/>
    </row>
    <row r="19842" spans="1:1" x14ac:dyDescent="0.25">
      <c r="A19842" s="3"/>
    </row>
    <row r="19843" spans="1:1" x14ac:dyDescent="0.25">
      <c r="A19843" s="3"/>
    </row>
    <row r="19844" spans="1:1" x14ac:dyDescent="0.25">
      <c r="A19844" s="3"/>
    </row>
    <row r="19845" spans="1:1" x14ac:dyDescent="0.25">
      <c r="A19845" s="3"/>
    </row>
    <row r="19846" spans="1:1" x14ac:dyDescent="0.25">
      <c r="A19846" s="3"/>
    </row>
    <row r="19847" spans="1:1" x14ac:dyDescent="0.25">
      <c r="A19847" s="3"/>
    </row>
    <row r="19848" spans="1:1" x14ac:dyDescent="0.25">
      <c r="A19848" s="3"/>
    </row>
    <row r="19849" spans="1:1" x14ac:dyDescent="0.25">
      <c r="A19849" s="3"/>
    </row>
    <row r="19850" spans="1:1" x14ac:dyDescent="0.25">
      <c r="A19850" s="3"/>
    </row>
    <row r="19851" spans="1:1" x14ac:dyDescent="0.25">
      <c r="A19851" s="3"/>
    </row>
    <row r="19852" spans="1:1" x14ac:dyDescent="0.25">
      <c r="A19852" s="3"/>
    </row>
    <row r="19853" spans="1:1" x14ac:dyDescent="0.25">
      <c r="A19853" s="3"/>
    </row>
    <row r="19854" spans="1:1" x14ac:dyDescent="0.25">
      <c r="A19854" s="3"/>
    </row>
    <row r="19855" spans="1:1" x14ac:dyDescent="0.25">
      <c r="A19855" s="3"/>
    </row>
    <row r="19856" spans="1:1" x14ac:dyDescent="0.25">
      <c r="A19856" s="3"/>
    </row>
    <row r="19857" spans="1:1" x14ac:dyDescent="0.25">
      <c r="A19857" s="3"/>
    </row>
    <row r="19858" spans="1:1" x14ac:dyDescent="0.25">
      <c r="A19858" s="3"/>
    </row>
    <row r="19859" spans="1:1" x14ac:dyDescent="0.25">
      <c r="A19859" s="3"/>
    </row>
    <row r="19860" spans="1:1" x14ac:dyDescent="0.25">
      <c r="A19860" s="3"/>
    </row>
    <row r="19861" spans="1:1" x14ac:dyDescent="0.25">
      <c r="A19861" s="3"/>
    </row>
    <row r="19862" spans="1:1" x14ac:dyDescent="0.25">
      <c r="A19862" s="3"/>
    </row>
    <row r="19863" spans="1:1" x14ac:dyDescent="0.25">
      <c r="A19863" s="3"/>
    </row>
    <row r="19864" spans="1:1" x14ac:dyDescent="0.25">
      <c r="A19864" s="3"/>
    </row>
    <row r="19865" spans="1:1" x14ac:dyDescent="0.25">
      <c r="A19865" s="3"/>
    </row>
    <row r="19866" spans="1:1" x14ac:dyDescent="0.25">
      <c r="A19866" s="3"/>
    </row>
    <row r="19867" spans="1:1" x14ac:dyDescent="0.25">
      <c r="A19867" s="3"/>
    </row>
    <row r="19868" spans="1:1" x14ac:dyDescent="0.25">
      <c r="A19868" s="3"/>
    </row>
    <row r="19869" spans="1:1" x14ac:dyDescent="0.25">
      <c r="A19869" s="3"/>
    </row>
    <row r="19870" spans="1:1" x14ac:dyDescent="0.25">
      <c r="A19870" s="3"/>
    </row>
    <row r="19871" spans="1:1" x14ac:dyDescent="0.25">
      <c r="A19871" s="3"/>
    </row>
    <row r="19872" spans="1:1" x14ac:dyDescent="0.25">
      <c r="A19872" s="3"/>
    </row>
    <row r="19873" spans="1:1" x14ac:dyDescent="0.25">
      <c r="A19873" s="3"/>
    </row>
    <row r="19874" spans="1:1" x14ac:dyDescent="0.25">
      <c r="A19874" s="3"/>
    </row>
    <row r="19875" spans="1:1" x14ac:dyDescent="0.25">
      <c r="A19875" s="3"/>
    </row>
    <row r="19876" spans="1:1" x14ac:dyDescent="0.25">
      <c r="A19876" s="3"/>
    </row>
    <row r="19877" spans="1:1" x14ac:dyDescent="0.25">
      <c r="A19877" s="3"/>
    </row>
    <row r="19878" spans="1:1" x14ac:dyDescent="0.25">
      <c r="A19878" s="3"/>
    </row>
    <row r="19879" spans="1:1" x14ac:dyDescent="0.25">
      <c r="A19879" s="3"/>
    </row>
    <row r="19880" spans="1:1" x14ac:dyDescent="0.25">
      <c r="A19880" s="3"/>
    </row>
    <row r="19881" spans="1:1" x14ac:dyDescent="0.25">
      <c r="A19881" s="3"/>
    </row>
    <row r="19882" spans="1:1" x14ac:dyDescent="0.25">
      <c r="A19882" s="3"/>
    </row>
    <row r="19883" spans="1:1" x14ac:dyDescent="0.25">
      <c r="A19883" s="3"/>
    </row>
    <row r="19884" spans="1:1" x14ac:dyDescent="0.25">
      <c r="A19884" s="3"/>
    </row>
    <row r="19885" spans="1:1" x14ac:dyDescent="0.25">
      <c r="A19885" s="3"/>
    </row>
    <row r="19886" spans="1:1" x14ac:dyDescent="0.25">
      <c r="A19886" s="3"/>
    </row>
    <row r="19887" spans="1:1" x14ac:dyDescent="0.25">
      <c r="A19887" s="3"/>
    </row>
    <row r="19888" spans="1:1" x14ac:dyDescent="0.25">
      <c r="A19888" s="3"/>
    </row>
    <row r="19889" spans="1:1" x14ac:dyDescent="0.25">
      <c r="A19889" s="3"/>
    </row>
    <row r="19890" spans="1:1" x14ac:dyDescent="0.25">
      <c r="A19890" s="3"/>
    </row>
    <row r="19891" spans="1:1" x14ac:dyDescent="0.25">
      <c r="A19891" s="3"/>
    </row>
    <row r="19892" spans="1:1" x14ac:dyDescent="0.25">
      <c r="A19892" s="3"/>
    </row>
    <row r="19893" spans="1:1" x14ac:dyDescent="0.25">
      <c r="A19893" s="3"/>
    </row>
    <row r="19894" spans="1:1" x14ac:dyDescent="0.25">
      <c r="A19894" s="3"/>
    </row>
    <row r="19895" spans="1:1" x14ac:dyDescent="0.25">
      <c r="A19895" s="3"/>
    </row>
    <row r="19896" spans="1:1" x14ac:dyDescent="0.25">
      <c r="A19896" s="3"/>
    </row>
    <row r="19897" spans="1:1" x14ac:dyDescent="0.25">
      <c r="A19897" s="3"/>
    </row>
    <row r="19898" spans="1:1" x14ac:dyDescent="0.25">
      <c r="A19898" s="3"/>
    </row>
    <row r="19899" spans="1:1" x14ac:dyDescent="0.25">
      <c r="A19899" s="3"/>
    </row>
    <row r="19900" spans="1:1" x14ac:dyDescent="0.25">
      <c r="A19900" s="3"/>
    </row>
    <row r="19901" spans="1:1" x14ac:dyDescent="0.25">
      <c r="A19901" s="3"/>
    </row>
    <row r="19902" spans="1:1" x14ac:dyDescent="0.25">
      <c r="A19902" s="3"/>
    </row>
    <row r="19903" spans="1:1" x14ac:dyDescent="0.25">
      <c r="A19903" s="3"/>
    </row>
    <row r="19904" spans="1:1" x14ac:dyDescent="0.25">
      <c r="A19904" s="3"/>
    </row>
    <row r="19905" spans="1:1" x14ac:dyDescent="0.25">
      <c r="A19905" s="3"/>
    </row>
    <row r="19906" spans="1:1" x14ac:dyDescent="0.25">
      <c r="A19906" s="3"/>
    </row>
    <row r="19907" spans="1:1" x14ac:dyDescent="0.25">
      <c r="A19907" s="3"/>
    </row>
    <row r="19908" spans="1:1" x14ac:dyDescent="0.25">
      <c r="A19908" s="3"/>
    </row>
    <row r="19909" spans="1:1" x14ac:dyDescent="0.25">
      <c r="A19909" s="3"/>
    </row>
    <row r="19910" spans="1:1" x14ac:dyDescent="0.25">
      <c r="A19910" s="3"/>
    </row>
    <row r="19911" spans="1:1" x14ac:dyDescent="0.25">
      <c r="A19911" s="3"/>
    </row>
    <row r="19912" spans="1:1" x14ac:dyDescent="0.25">
      <c r="A19912" s="3"/>
    </row>
    <row r="19913" spans="1:1" x14ac:dyDescent="0.25">
      <c r="A19913" s="3"/>
    </row>
    <row r="19914" spans="1:1" x14ac:dyDescent="0.25">
      <c r="A19914" s="3"/>
    </row>
    <row r="19915" spans="1:1" x14ac:dyDescent="0.25">
      <c r="A19915" s="3"/>
    </row>
    <row r="19916" spans="1:1" x14ac:dyDescent="0.25">
      <c r="A19916" s="3"/>
    </row>
    <row r="19917" spans="1:1" x14ac:dyDescent="0.25">
      <c r="A19917" s="3"/>
    </row>
    <row r="19918" spans="1:1" x14ac:dyDescent="0.25">
      <c r="A19918" s="3"/>
    </row>
    <row r="19919" spans="1:1" x14ac:dyDescent="0.25">
      <c r="A19919" s="3"/>
    </row>
    <row r="19920" spans="1:1" x14ac:dyDescent="0.25">
      <c r="A19920" s="3"/>
    </row>
    <row r="19921" spans="1:1" x14ac:dyDescent="0.25">
      <c r="A19921" s="3"/>
    </row>
    <row r="19922" spans="1:1" x14ac:dyDescent="0.25">
      <c r="A19922" s="3"/>
    </row>
    <row r="19923" spans="1:1" x14ac:dyDescent="0.25">
      <c r="A19923" s="3"/>
    </row>
    <row r="19924" spans="1:1" x14ac:dyDescent="0.25">
      <c r="A19924" s="3"/>
    </row>
    <row r="19925" spans="1:1" x14ac:dyDescent="0.25">
      <c r="A19925" s="3"/>
    </row>
    <row r="19926" spans="1:1" x14ac:dyDescent="0.25">
      <c r="A19926" s="3"/>
    </row>
    <row r="19927" spans="1:1" x14ac:dyDescent="0.25">
      <c r="A19927" s="3"/>
    </row>
    <row r="19928" spans="1:1" x14ac:dyDescent="0.25">
      <c r="A19928" s="3"/>
    </row>
    <row r="19929" spans="1:1" x14ac:dyDescent="0.25">
      <c r="A19929" s="3"/>
    </row>
    <row r="19930" spans="1:1" x14ac:dyDescent="0.25">
      <c r="A19930" s="3"/>
    </row>
    <row r="19931" spans="1:1" x14ac:dyDescent="0.25">
      <c r="A19931" s="3"/>
    </row>
    <row r="19932" spans="1:1" x14ac:dyDescent="0.25">
      <c r="A19932" s="3"/>
    </row>
    <row r="19933" spans="1:1" x14ac:dyDescent="0.25">
      <c r="A19933" s="3"/>
    </row>
    <row r="19934" spans="1:1" x14ac:dyDescent="0.25">
      <c r="A19934" s="3"/>
    </row>
    <row r="19935" spans="1:1" x14ac:dyDescent="0.25">
      <c r="A19935" s="3"/>
    </row>
    <row r="19936" spans="1:1" x14ac:dyDescent="0.25">
      <c r="A19936" s="3"/>
    </row>
    <row r="19937" spans="1:1" x14ac:dyDescent="0.25">
      <c r="A19937" s="3"/>
    </row>
    <row r="19938" spans="1:1" x14ac:dyDescent="0.25">
      <c r="A19938" s="3"/>
    </row>
    <row r="19939" spans="1:1" x14ac:dyDescent="0.25">
      <c r="A19939" s="3"/>
    </row>
    <row r="19940" spans="1:1" x14ac:dyDescent="0.25">
      <c r="A19940" s="3"/>
    </row>
    <row r="19941" spans="1:1" x14ac:dyDescent="0.25">
      <c r="A19941" s="3"/>
    </row>
    <row r="19942" spans="1:1" x14ac:dyDescent="0.25">
      <c r="A19942" s="3"/>
    </row>
    <row r="19943" spans="1:1" x14ac:dyDescent="0.25">
      <c r="A19943" s="3"/>
    </row>
    <row r="19944" spans="1:1" x14ac:dyDescent="0.25">
      <c r="A19944" s="3"/>
    </row>
    <row r="19945" spans="1:1" x14ac:dyDescent="0.25">
      <c r="A19945" s="3"/>
    </row>
    <row r="19946" spans="1:1" x14ac:dyDescent="0.25">
      <c r="A19946" s="3"/>
    </row>
    <row r="19947" spans="1:1" x14ac:dyDescent="0.25">
      <c r="A19947" s="3"/>
    </row>
    <row r="19948" spans="1:1" x14ac:dyDescent="0.25">
      <c r="A19948" s="3"/>
    </row>
    <row r="19949" spans="1:1" x14ac:dyDescent="0.25">
      <c r="A19949" s="3"/>
    </row>
    <row r="19950" spans="1:1" x14ac:dyDescent="0.25">
      <c r="A19950" s="3"/>
    </row>
    <row r="19951" spans="1:1" x14ac:dyDescent="0.25">
      <c r="A19951" s="3"/>
    </row>
    <row r="19952" spans="1:1" x14ac:dyDescent="0.25">
      <c r="A19952" s="3"/>
    </row>
    <row r="19953" spans="1:1" x14ac:dyDescent="0.25">
      <c r="A19953" s="3"/>
    </row>
    <row r="19954" spans="1:1" x14ac:dyDescent="0.25">
      <c r="A19954" s="3"/>
    </row>
    <row r="19955" spans="1:1" x14ac:dyDescent="0.25">
      <c r="A19955" s="3"/>
    </row>
    <row r="19956" spans="1:1" x14ac:dyDescent="0.25">
      <c r="A19956" s="3"/>
    </row>
    <row r="19957" spans="1:1" x14ac:dyDescent="0.25">
      <c r="A19957" s="3"/>
    </row>
    <row r="19958" spans="1:1" x14ac:dyDescent="0.25">
      <c r="A19958" s="3"/>
    </row>
    <row r="19959" spans="1:1" x14ac:dyDescent="0.25">
      <c r="A19959" s="3"/>
    </row>
    <row r="19960" spans="1:1" x14ac:dyDescent="0.25">
      <c r="A19960" s="3"/>
    </row>
    <row r="19961" spans="1:1" x14ac:dyDescent="0.25">
      <c r="A19961" s="3"/>
    </row>
    <row r="19962" spans="1:1" x14ac:dyDescent="0.25">
      <c r="A19962" s="3"/>
    </row>
    <row r="19963" spans="1:1" x14ac:dyDescent="0.25">
      <c r="A19963" s="3"/>
    </row>
    <row r="19964" spans="1:1" x14ac:dyDescent="0.25">
      <c r="A19964" s="3"/>
    </row>
    <row r="19965" spans="1:1" x14ac:dyDescent="0.25">
      <c r="A19965" s="3"/>
    </row>
    <row r="19966" spans="1:1" x14ac:dyDescent="0.25">
      <c r="A19966" s="3"/>
    </row>
    <row r="19967" spans="1:1" x14ac:dyDescent="0.25">
      <c r="A19967" s="3"/>
    </row>
    <row r="19968" spans="1:1" x14ac:dyDescent="0.25">
      <c r="A19968" s="3"/>
    </row>
    <row r="19969" spans="1:1" x14ac:dyDescent="0.25">
      <c r="A19969" s="3"/>
    </row>
    <row r="19970" spans="1:1" x14ac:dyDescent="0.25">
      <c r="A19970" s="3"/>
    </row>
    <row r="19971" spans="1:1" x14ac:dyDescent="0.25">
      <c r="A19971" s="3"/>
    </row>
    <row r="19972" spans="1:1" x14ac:dyDescent="0.25">
      <c r="A19972" s="3"/>
    </row>
    <row r="19973" spans="1:1" x14ac:dyDescent="0.25">
      <c r="A19973" s="3"/>
    </row>
    <row r="19974" spans="1:1" x14ac:dyDescent="0.25">
      <c r="A19974" s="3"/>
    </row>
    <row r="19975" spans="1:1" x14ac:dyDescent="0.25">
      <c r="A19975" s="3"/>
    </row>
    <row r="19976" spans="1:1" x14ac:dyDescent="0.25">
      <c r="A19976" s="3"/>
    </row>
    <row r="19977" spans="1:1" x14ac:dyDescent="0.25">
      <c r="A19977" s="3"/>
    </row>
    <row r="19978" spans="1:1" x14ac:dyDescent="0.25">
      <c r="A19978" s="3"/>
    </row>
    <row r="19979" spans="1:1" x14ac:dyDescent="0.25">
      <c r="A19979" s="3"/>
    </row>
    <row r="19980" spans="1:1" x14ac:dyDescent="0.25">
      <c r="A19980" s="3"/>
    </row>
    <row r="19981" spans="1:1" x14ac:dyDescent="0.25">
      <c r="A19981" s="3"/>
    </row>
    <row r="19982" spans="1:1" x14ac:dyDescent="0.25">
      <c r="A19982" s="3"/>
    </row>
    <row r="19983" spans="1:1" x14ac:dyDescent="0.25">
      <c r="A19983" s="3"/>
    </row>
    <row r="19984" spans="1:1" x14ac:dyDescent="0.25">
      <c r="A19984" s="3"/>
    </row>
    <row r="19985" spans="1:1" x14ac:dyDescent="0.25">
      <c r="A19985" s="3"/>
    </row>
    <row r="19986" spans="1:1" x14ac:dyDescent="0.25">
      <c r="A19986" s="3"/>
    </row>
    <row r="19987" spans="1:1" x14ac:dyDescent="0.25">
      <c r="A19987" s="3"/>
    </row>
    <row r="19988" spans="1:1" x14ac:dyDescent="0.25">
      <c r="A19988" s="3"/>
    </row>
    <row r="19989" spans="1:1" x14ac:dyDescent="0.25">
      <c r="A19989" s="3"/>
    </row>
    <row r="19990" spans="1:1" x14ac:dyDescent="0.25">
      <c r="A19990" s="3"/>
    </row>
    <row r="19991" spans="1:1" x14ac:dyDescent="0.25">
      <c r="A19991" s="3"/>
    </row>
    <row r="19992" spans="1:1" x14ac:dyDescent="0.25">
      <c r="A19992" s="3"/>
    </row>
    <row r="19993" spans="1:1" x14ac:dyDescent="0.25">
      <c r="A19993" s="3"/>
    </row>
    <row r="19994" spans="1:1" x14ac:dyDescent="0.25">
      <c r="A19994" s="3"/>
    </row>
    <row r="19995" spans="1:1" x14ac:dyDescent="0.25">
      <c r="A19995" s="3"/>
    </row>
    <row r="19996" spans="1:1" x14ac:dyDescent="0.25">
      <c r="A19996" s="3"/>
    </row>
    <row r="19997" spans="1:1" x14ac:dyDescent="0.25">
      <c r="A19997" s="3"/>
    </row>
    <row r="19998" spans="1:1" x14ac:dyDescent="0.25">
      <c r="A19998" s="3"/>
    </row>
    <row r="19999" spans="1:1" x14ac:dyDescent="0.25">
      <c r="A19999" s="3"/>
    </row>
    <row r="20000" spans="1:1" x14ac:dyDescent="0.25">
      <c r="A20000" s="3"/>
    </row>
    <row r="20001" spans="1:1" x14ac:dyDescent="0.25">
      <c r="A20001" s="3"/>
    </row>
    <row r="20002" spans="1:1" x14ac:dyDescent="0.25">
      <c r="A20002" s="3"/>
    </row>
    <row r="20003" spans="1:1" x14ac:dyDescent="0.25">
      <c r="A20003" s="3"/>
    </row>
    <row r="20004" spans="1:1" x14ac:dyDescent="0.25">
      <c r="A20004" s="3"/>
    </row>
    <row r="20005" spans="1:1" x14ac:dyDescent="0.25">
      <c r="A20005" s="3"/>
    </row>
    <row r="20006" spans="1:1" x14ac:dyDescent="0.25">
      <c r="A20006" s="3"/>
    </row>
    <row r="20007" spans="1:1" x14ac:dyDescent="0.25">
      <c r="A20007" s="3"/>
    </row>
    <row r="20008" spans="1:1" x14ac:dyDescent="0.25">
      <c r="A20008" s="3"/>
    </row>
    <row r="20009" spans="1:1" x14ac:dyDescent="0.25">
      <c r="A20009" s="3"/>
    </row>
    <row r="20010" spans="1:1" x14ac:dyDescent="0.25">
      <c r="A20010" s="3"/>
    </row>
    <row r="20011" spans="1:1" x14ac:dyDescent="0.25">
      <c r="A20011" s="3"/>
    </row>
    <row r="20012" spans="1:1" x14ac:dyDescent="0.25">
      <c r="A20012" s="3"/>
    </row>
    <row r="20013" spans="1:1" x14ac:dyDescent="0.25">
      <c r="A20013" s="3"/>
    </row>
    <row r="20014" spans="1:1" x14ac:dyDescent="0.25">
      <c r="A20014" s="3"/>
    </row>
    <row r="20015" spans="1:1" x14ac:dyDescent="0.25">
      <c r="A20015" s="3"/>
    </row>
    <row r="20016" spans="1:1" x14ac:dyDescent="0.25">
      <c r="A20016" s="3"/>
    </row>
    <row r="20017" spans="1:1" x14ac:dyDescent="0.25">
      <c r="A20017" s="3"/>
    </row>
    <row r="20018" spans="1:1" x14ac:dyDescent="0.25">
      <c r="A20018" s="3"/>
    </row>
    <row r="20019" spans="1:1" x14ac:dyDescent="0.25">
      <c r="A20019" s="3"/>
    </row>
    <row r="20020" spans="1:1" x14ac:dyDescent="0.25">
      <c r="A20020" s="3"/>
    </row>
    <row r="20021" spans="1:1" x14ac:dyDescent="0.25">
      <c r="A20021" s="3"/>
    </row>
    <row r="20022" spans="1:1" x14ac:dyDescent="0.25">
      <c r="A20022" s="3"/>
    </row>
    <row r="20023" spans="1:1" x14ac:dyDescent="0.25">
      <c r="A20023" s="3"/>
    </row>
    <row r="20024" spans="1:1" x14ac:dyDescent="0.25">
      <c r="A20024" s="3"/>
    </row>
    <row r="20025" spans="1:1" x14ac:dyDescent="0.25">
      <c r="A20025" s="3"/>
    </row>
    <row r="20026" spans="1:1" x14ac:dyDescent="0.25">
      <c r="A20026" s="3"/>
    </row>
    <row r="20027" spans="1:1" x14ac:dyDescent="0.25">
      <c r="A20027" s="3"/>
    </row>
    <row r="20028" spans="1:1" x14ac:dyDescent="0.25">
      <c r="A20028" s="3"/>
    </row>
    <row r="20029" spans="1:1" x14ac:dyDescent="0.25">
      <c r="A20029" s="3"/>
    </row>
    <row r="20030" spans="1:1" x14ac:dyDescent="0.25">
      <c r="A20030" s="3"/>
    </row>
    <row r="20031" spans="1:1" x14ac:dyDescent="0.25">
      <c r="A20031" s="3"/>
    </row>
    <row r="20032" spans="1:1" x14ac:dyDescent="0.25">
      <c r="A20032" s="3"/>
    </row>
    <row r="20033" spans="1:1" x14ac:dyDescent="0.25">
      <c r="A20033" s="3"/>
    </row>
    <row r="20034" spans="1:1" x14ac:dyDescent="0.25">
      <c r="A20034" s="3"/>
    </row>
    <row r="20035" spans="1:1" x14ac:dyDescent="0.25">
      <c r="A20035" s="3"/>
    </row>
    <row r="20036" spans="1:1" x14ac:dyDescent="0.25">
      <c r="A20036" s="3"/>
    </row>
    <row r="20037" spans="1:1" x14ac:dyDescent="0.25">
      <c r="A20037" s="3"/>
    </row>
    <row r="20038" spans="1:1" x14ac:dyDescent="0.25">
      <c r="A20038" s="3"/>
    </row>
    <row r="20039" spans="1:1" x14ac:dyDescent="0.25">
      <c r="A20039" s="3"/>
    </row>
    <row r="20040" spans="1:1" x14ac:dyDescent="0.25">
      <c r="A20040" s="3"/>
    </row>
    <row r="20041" spans="1:1" x14ac:dyDescent="0.25">
      <c r="A20041" s="3"/>
    </row>
    <row r="20042" spans="1:1" x14ac:dyDescent="0.25">
      <c r="A20042" s="3"/>
    </row>
    <row r="20043" spans="1:1" x14ac:dyDescent="0.25">
      <c r="A20043" s="3"/>
    </row>
    <row r="20044" spans="1:1" x14ac:dyDescent="0.25">
      <c r="A20044" s="3"/>
    </row>
    <row r="20045" spans="1:1" x14ac:dyDescent="0.25">
      <c r="A20045" s="3"/>
    </row>
    <row r="20046" spans="1:1" x14ac:dyDescent="0.25">
      <c r="A20046" s="3"/>
    </row>
    <row r="20047" spans="1:1" x14ac:dyDescent="0.25">
      <c r="A20047" s="3"/>
    </row>
    <row r="20048" spans="1:1" x14ac:dyDescent="0.25">
      <c r="A20048" s="3"/>
    </row>
    <row r="20049" spans="1:1" x14ac:dyDescent="0.25">
      <c r="A20049" s="3"/>
    </row>
    <row r="20050" spans="1:1" x14ac:dyDescent="0.25">
      <c r="A20050" s="3"/>
    </row>
    <row r="20051" spans="1:1" x14ac:dyDescent="0.25">
      <c r="A20051" s="3"/>
    </row>
    <row r="20052" spans="1:1" x14ac:dyDescent="0.25">
      <c r="A20052" s="3"/>
    </row>
    <row r="20053" spans="1:1" x14ac:dyDescent="0.25">
      <c r="A20053" s="3"/>
    </row>
    <row r="20054" spans="1:1" x14ac:dyDescent="0.25">
      <c r="A20054" s="3"/>
    </row>
    <row r="20055" spans="1:1" x14ac:dyDescent="0.25">
      <c r="A20055" s="3"/>
    </row>
    <row r="20056" spans="1:1" x14ac:dyDescent="0.25">
      <c r="A20056" s="3"/>
    </row>
    <row r="20057" spans="1:1" x14ac:dyDescent="0.25">
      <c r="A20057" s="3"/>
    </row>
    <row r="20058" spans="1:1" x14ac:dyDescent="0.25">
      <c r="A20058" s="3"/>
    </row>
    <row r="20059" spans="1:1" x14ac:dyDescent="0.25">
      <c r="A20059" s="3"/>
    </row>
    <row r="20060" spans="1:1" x14ac:dyDescent="0.25">
      <c r="A20060" s="3"/>
    </row>
    <row r="20061" spans="1:1" x14ac:dyDescent="0.25">
      <c r="A20061" s="3"/>
    </row>
    <row r="20062" spans="1:1" x14ac:dyDescent="0.25">
      <c r="A20062" s="3"/>
    </row>
    <row r="20063" spans="1:1" x14ac:dyDescent="0.25">
      <c r="A20063" s="3"/>
    </row>
    <row r="20064" spans="1:1" x14ac:dyDescent="0.25">
      <c r="A20064" s="3"/>
    </row>
    <row r="20065" spans="1:1" x14ac:dyDescent="0.25">
      <c r="A20065" s="3"/>
    </row>
    <row r="20066" spans="1:1" x14ac:dyDescent="0.25">
      <c r="A20066" s="3"/>
    </row>
    <row r="20067" spans="1:1" x14ac:dyDescent="0.25">
      <c r="A20067" s="3"/>
    </row>
    <row r="20068" spans="1:1" x14ac:dyDescent="0.25">
      <c r="A20068" s="3"/>
    </row>
    <row r="20069" spans="1:1" x14ac:dyDescent="0.25">
      <c r="A20069" s="3"/>
    </row>
    <row r="20070" spans="1:1" x14ac:dyDescent="0.25">
      <c r="A20070" s="3"/>
    </row>
    <row r="20071" spans="1:1" x14ac:dyDescent="0.25">
      <c r="A20071" s="3"/>
    </row>
    <row r="20072" spans="1:1" x14ac:dyDescent="0.25">
      <c r="A20072" s="3"/>
    </row>
    <row r="20073" spans="1:1" x14ac:dyDescent="0.25">
      <c r="A20073" s="3"/>
    </row>
    <row r="20074" spans="1:1" x14ac:dyDescent="0.25">
      <c r="A20074" s="3"/>
    </row>
    <row r="20075" spans="1:1" x14ac:dyDescent="0.25">
      <c r="A20075" s="3"/>
    </row>
    <row r="20076" spans="1:1" x14ac:dyDescent="0.25">
      <c r="A20076" s="3"/>
    </row>
    <row r="20077" spans="1:1" x14ac:dyDescent="0.25">
      <c r="A20077" s="3"/>
    </row>
    <row r="20078" spans="1:1" x14ac:dyDescent="0.25">
      <c r="A20078" s="3"/>
    </row>
    <row r="20079" spans="1:1" x14ac:dyDescent="0.25">
      <c r="A20079" s="3"/>
    </row>
    <row r="20080" spans="1:1" x14ac:dyDescent="0.25">
      <c r="A20080" s="3"/>
    </row>
    <row r="20081" spans="1:1" x14ac:dyDescent="0.25">
      <c r="A20081" s="3"/>
    </row>
    <row r="20082" spans="1:1" x14ac:dyDescent="0.25">
      <c r="A20082" s="3"/>
    </row>
    <row r="20083" spans="1:1" x14ac:dyDescent="0.25">
      <c r="A20083" s="3"/>
    </row>
    <row r="20084" spans="1:1" x14ac:dyDescent="0.25">
      <c r="A20084" s="3"/>
    </row>
    <row r="20085" spans="1:1" x14ac:dyDescent="0.25">
      <c r="A20085" s="3"/>
    </row>
    <row r="20086" spans="1:1" x14ac:dyDescent="0.25">
      <c r="A20086" s="3"/>
    </row>
    <row r="20087" spans="1:1" x14ac:dyDescent="0.25">
      <c r="A20087" s="3"/>
    </row>
    <row r="20088" spans="1:1" x14ac:dyDescent="0.25">
      <c r="A20088" s="3"/>
    </row>
    <row r="20089" spans="1:1" x14ac:dyDescent="0.25">
      <c r="A20089" s="3"/>
    </row>
    <row r="20090" spans="1:1" x14ac:dyDescent="0.25">
      <c r="A20090" s="3"/>
    </row>
    <row r="20091" spans="1:1" x14ac:dyDescent="0.25">
      <c r="A20091" s="3"/>
    </row>
    <row r="20092" spans="1:1" x14ac:dyDescent="0.25">
      <c r="A20092" s="3"/>
    </row>
    <row r="20093" spans="1:1" x14ac:dyDescent="0.25">
      <c r="A20093" s="3"/>
    </row>
    <row r="20094" spans="1:1" x14ac:dyDescent="0.25">
      <c r="A20094" s="3"/>
    </row>
    <row r="20095" spans="1:1" x14ac:dyDescent="0.25">
      <c r="A20095" s="3"/>
    </row>
    <row r="20096" spans="1:1" x14ac:dyDescent="0.25">
      <c r="A20096" s="3"/>
    </row>
    <row r="20097" spans="1:1" x14ac:dyDescent="0.25">
      <c r="A20097" s="3"/>
    </row>
    <row r="20098" spans="1:1" x14ac:dyDescent="0.25">
      <c r="A20098" s="3"/>
    </row>
    <row r="20099" spans="1:1" x14ac:dyDescent="0.25">
      <c r="A20099" s="3"/>
    </row>
    <row r="20100" spans="1:1" x14ac:dyDescent="0.25">
      <c r="A20100" s="3"/>
    </row>
    <row r="20101" spans="1:1" x14ac:dyDescent="0.25">
      <c r="A20101" s="3"/>
    </row>
    <row r="20102" spans="1:1" x14ac:dyDescent="0.25">
      <c r="A20102" s="3"/>
    </row>
    <row r="20103" spans="1:1" x14ac:dyDescent="0.25">
      <c r="A20103" s="3"/>
    </row>
    <row r="20104" spans="1:1" x14ac:dyDescent="0.25">
      <c r="A20104" s="3"/>
    </row>
    <row r="20105" spans="1:1" x14ac:dyDescent="0.25">
      <c r="A20105" s="3"/>
    </row>
    <row r="20106" spans="1:1" x14ac:dyDescent="0.25">
      <c r="A20106" s="3"/>
    </row>
    <row r="20107" spans="1:1" x14ac:dyDescent="0.25">
      <c r="A20107" s="3"/>
    </row>
    <row r="20108" spans="1:1" x14ac:dyDescent="0.25">
      <c r="A20108" s="3"/>
    </row>
    <row r="20109" spans="1:1" x14ac:dyDescent="0.25">
      <c r="A20109" s="3"/>
    </row>
    <row r="20110" spans="1:1" x14ac:dyDescent="0.25">
      <c r="A20110" s="3"/>
    </row>
    <row r="20111" spans="1:1" x14ac:dyDescent="0.25">
      <c r="A20111" s="3"/>
    </row>
    <row r="20112" spans="1:1" x14ac:dyDescent="0.25">
      <c r="A20112" s="3"/>
    </row>
    <row r="20113" spans="1:1" x14ac:dyDescent="0.25">
      <c r="A20113" s="3"/>
    </row>
    <row r="20114" spans="1:1" x14ac:dyDescent="0.25">
      <c r="A20114" s="3"/>
    </row>
    <row r="20115" spans="1:1" x14ac:dyDescent="0.25">
      <c r="A20115" s="3"/>
    </row>
    <row r="20116" spans="1:1" x14ac:dyDescent="0.25">
      <c r="A20116" s="3"/>
    </row>
    <row r="20117" spans="1:1" x14ac:dyDescent="0.25">
      <c r="A20117" s="3"/>
    </row>
    <row r="20118" spans="1:1" x14ac:dyDescent="0.25">
      <c r="A20118" s="3"/>
    </row>
    <row r="20119" spans="1:1" x14ac:dyDescent="0.25">
      <c r="A20119" s="3"/>
    </row>
    <row r="20120" spans="1:1" x14ac:dyDescent="0.25">
      <c r="A20120" s="3"/>
    </row>
    <row r="20121" spans="1:1" x14ac:dyDescent="0.25">
      <c r="A20121" s="3"/>
    </row>
    <row r="20122" spans="1:1" x14ac:dyDescent="0.25">
      <c r="A20122" s="3"/>
    </row>
    <row r="20123" spans="1:1" x14ac:dyDescent="0.25">
      <c r="A20123" s="3"/>
    </row>
    <row r="20124" spans="1:1" x14ac:dyDescent="0.25">
      <c r="A20124" s="3"/>
    </row>
    <row r="20125" spans="1:1" x14ac:dyDescent="0.25">
      <c r="A20125" s="3"/>
    </row>
    <row r="20126" spans="1:1" x14ac:dyDescent="0.25">
      <c r="A20126" s="3"/>
    </row>
    <row r="20127" spans="1:1" x14ac:dyDescent="0.25">
      <c r="A20127" s="3"/>
    </row>
    <row r="20128" spans="1:1" x14ac:dyDescent="0.25">
      <c r="A20128" s="3"/>
    </row>
    <row r="20129" spans="1:1" x14ac:dyDescent="0.25">
      <c r="A20129" s="3"/>
    </row>
    <row r="20130" spans="1:1" x14ac:dyDescent="0.25">
      <c r="A20130" s="3"/>
    </row>
    <row r="20131" spans="1:1" x14ac:dyDescent="0.25">
      <c r="A20131" s="3"/>
    </row>
    <row r="20132" spans="1:1" x14ac:dyDescent="0.25">
      <c r="A20132" s="3"/>
    </row>
    <row r="20133" spans="1:1" x14ac:dyDescent="0.25">
      <c r="A20133" s="3"/>
    </row>
    <row r="20134" spans="1:1" x14ac:dyDescent="0.25">
      <c r="A20134" s="3"/>
    </row>
    <row r="20135" spans="1:1" x14ac:dyDescent="0.25">
      <c r="A20135" s="3"/>
    </row>
    <row r="20136" spans="1:1" x14ac:dyDescent="0.25">
      <c r="A20136" s="3"/>
    </row>
    <row r="20137" spans="1:1" x14ac:dyDescent="0.25">
      <c r="A20137" s="3"/>
    </row>
    <row r="20138" spans="1:1" x14ac:dyDescent="0.25">
      <c r="A20138" s="3"/>
    </row>
    <row r="20139" spans="1:1" x14ac:dyDescent="0.25">
      <c r="A20139" s="3"/>
    </row>
    <row r="20140" spans="1:1" x14ac:dyDescent="0.25">
      <c r="A20140" s="3"/>
    </row>
    <row r="20141" spans="1:1" x14ac:dyDescent="0.25">
      <c r="A20141" s="3"/>
    </row>
    <row r="20142" spans="1:1" x14ac:dyDescent="0.25">
      <c r="A20142" s="3"/>
    </row>
    <row r="20143" spans="1:1" x14ac:dyDescent="0.25">
      <c r="A20143" s="3"/>
    </row>
    <row r="20144" spans="1:1" x14ac:dyDescent="0.25">
      <c r="A20144" s="3"/>
    </row>
    <row r="20145" spans="1:1" x14ac:dyDescent="0.25">
      <c r="A20145" s="3"/>
    </row>
    <row r="20146" spans="1:1" x14ac:dyDescent="0.25">
      <c r="A20146" s="3"/>
    </row>
    <row r="20147" spans="1:1" x14ac:dyDescent="0.25">
      <c r="A20147" s="3"/>
    </row>
    <row r="20148" spans="1:1" x14ac:dyDescent="0.25">
      <c r="A20148" s="3"/>
    </row>
    <row r="20149" spans="1:1" x14ac:dyDescent="0.25">
      <c r="A20149" s="3"/>
    </row>
    <row r="20150" spans="1:1" x14ac:dyDescent="0.25">
      <c r="A20150" s="3"/>
    </row>
    <row r="20151" spans="1:1" x14ac:dyDescent="0.25">
      <c r="A20151" s="3"/>
    </row>
    <row r="20152" spans="1:1" x14ac:dyDescent="0.25">
      <c r="A20152" s="3"/>
    </row>
    <row r="20153" spans="1:1" x14ac:dyDescent="0.25">
      <c r="A20153" s="3"/>
    </row>
    <row r="20154" spans="1:1" x14ac:dyDescent="0.25">
      <c r="A20154" s="3"/>
    </row>
    <row r="20155" spans="1:1" x14ac:dyDescent="0.25">
      <c r="A20155" s="3"/>
    </row>
    <row r="20156" spans="1:1" x14ac:dyDescent="0.25">
      <c r="A20156" s="3"/>
    </row>
    <row r="20157" spans="1:1" x14ac:dyDescent="0.25">
      <c r="A20157" s="3"/>
    </row>
    <row r="20158" spans="1:1" x14ac:dyDescent="0.25">
      <c r="A20158" s="3"/>
    </row>
    <row r="20159" spans="1:1" x14ac:dyDescent="0.25">
      <c r="A20159" s="3"/>
    </row>
    <row r="20160" spans="1:1" x14ac:dyDescent="0.25">
      <c r="A20160" s="3"/>
    </row>
    <row r="20161" spans="1:1" x14ac:dyDescent="0.25">
      <c r="A20161" s="3"/>
    </row>
    <row r="20162" spans="1:1" x14ac:dyDescent="0.25">
      <c r="A20162" s="3"/>
    </row>
    <row r="20163" spans="1:1" x14ac:dyDescent="0.25">
      <c r="A20163" s="3"/>
    </row>
    <row r="20164" spans="1:1" x14ac:dyDescent="0.25">
      <c r="A20164" s="3"/>
    </row>
    <row r="20165" spans="1:1" x14ac:dyDescent="0.25">
      <c r="A20165" s="3"/>
    </row>
    <row r="20166" spans="1:1" x14ac:dyDescent="0.25">
      <c r="A20166" s="3"/>
    </row>
    <row r="20167" spans="1:1" x14ac:dyDescent="0.25">
      <c r="A20167" s="3"/>
    </row>
    <row r="20168" spans="1:1" x14ac:dyDescent="0.25">
      <c r="A20168" s="3"/>
    </row>
    <row r="20169" spans="1:1" x14ac:dyDescent="0.25">
      <c r="A20169" s="3"/>
    </row>
    <row r="20170" spans="1:1" x14ac:dyDescent="0.25">
      <c r="A20170" s="3"/>
    </row>
    <row r="20171" spans="1:1" x14ac:dyDescent="0.25">
      <c r="A20171" s="3"/>
    </row>
    <row r="20172" spans="1:1" x14ac:dyDescent="0.25">
      <c r="A20172" s="3"/>
    </row>
    <row r="20173" spans="1:1" x14ac:dyDescent="0.25">
      <c r="A20173" s="3"/>
    </row>
    <row r="20174" spans="1:1" x14ac:dyDescent="0.25">
      <c r="A20174" s="3"/>
    </row>
    <row r="20175" spans="1:1" x14ac:dyDescent="0.25">
      <c r="A20175" s="3"/>
    </row>
    <row r="20176" spans="1:1" x14ac:dyDescent="0.25">
      <c r="A20176" s="3"/>
    </row>
    <row r="20177" spans="1:1" x14ac:dyDescent="0.25">
      <c r="A20177" s="3"/>
    </row>
    <row r="20178" spans="1:1" x14ac:dyDescent="0.25">
      <c r="A20178" s="3"/>
    </row>
    <row r="20179" spans="1:1" x14ac:dyDescent="0.25">
      <c r="A20179" s="3"/>
    </row>
    <row r="20180" spans="1:1" x14ac:dyDescent="0.25">
      <c r="A20180" s="3"/>
    </row>
    <row r="20181" spans="1:1" x14ac:dyDescent="0.25">
      <c r="A20181" s="3"/>
    </row>
    <row r="20182" spans="1:1" x14ac:dyDescent="0.25">
      <c r="A20182" s="3"/>
    </row>
    <row r="20183" spans="1:1" x14ac:dyDescent="0.25">
      <c r="A20183" s="3"/>
    </row>
    <row r="20184" spans="1:1" x14ac:dyDescent="0.25">
      <c r="A20184" s="3"/>
    </row>
    <row r="20185" spans="1:1" x14ac:dyDescent="0.25">
      <c r="A20185" s="3"/>
    </row>
    <row r="20186" spans="1:1" x14ac:dyDescent="0.25">
      <c r="A20186" s="3"/>
    </row>
    <row r="20187" spans="1:1" x14ac:dyDescent="0.25">
      <c r="A20187" s="3"/>
    </row>
    <row r="20188" spans="1:1" x14ac:dyDescent="0.25">
      <c r="A20188" s="3"/>
    </row>
    <row r="20189" spans="1:1" x14ac:dyDescent="0.25">
      <c r="A20189" s="3"/>
    </row>
    <row r="20190" spans="1:1" x14ac:dyDescent="0.25">
      <c r="A20190" s="3"/>
    </row>
    <row r="20191" spans="1:1" x14ac:dyDescent="0.25">
      <c r="A20191" s="3"/>
    </row>
    <row r="20192" spans="1:1" x14ac:dyDescent="0.25">
      <c r="A20192" s="3"/>
    </row>
    <row r="20193" spans="1:1" x14ac:dyDescent="0.25">
      <c r="A20193" s="3"/>
    </row>
    <row r="20194" spans="1:1" x14ac:dyDescent="0.25">
      <c r="A20194" s="3"/>
    </row>
    <row r="20195" spans="1:1" x14ac:dyDescent="0.25">
      <c r="A20195" s="3"/>
    </row>
    <row r="20196" spans="1:1" x14ac:dyDescent="0.25">
      <c r="A20196" s="3"/>
    </row>
    <row r="20197" spans="1:1" x14ac:dyDescent="0.25">
      <c r="A20197" s="3"/>
    </row>
    <row r="20198" spans="1:1" x14ac:dyDescent="0.25">
      <c r="A20198" s="3"/>
    </row>
    <row r="20199" spans="1:1" x14ac:dyDescent="0.25">
      <c r="A20199" s="3"/>
    </row>
    <row r="20200" spans="1:1" x14ac:dyDescent="0.25">
      <c r="A20200" s="3"/>
    </row>
    <row r="20201" spans="1:1" x14ac:dyDescent="0.25">
      <c r="A20201" s="3"/>
    </row>
    <row r="20202" spans="1:1" x14ac:dyDescent="0.25">
      <c r="A20202" s="3"/>
    </row>
    <row r="20203" spans="1:1" x14ac:dyDescent="0.25">
      <c r="A20203" s="3"/>
    </row>
    <row r="20204" spans="1:1" x14ac:dyDescent="0.25">
      <c r="A20204" s="3"/>
    </row>
    <row r="20205" spans="1:1" x14ac:dyDescent="0.25">
      <c r="A20205" s="3"/>
    </row>
    <row r="20206" spans="1:1" x14ac:dyDescent="0.25">
      <c r="A20206" s="3"/>
    </row>
    <row r="20207" spans="1:1" x14ac:dyDescent="0.25">
      <c r="A20207" s="3"/>
    </row>
    <row r="20208" spans="1:1" x14ac:dyDescent="0.25">
      <c r="A20208" s="3"/>
    </row>
    <row r="20209" spans="1:1" x14ac:dyDescent="0.25">
      <c r="A20209" s="3"/>
    </row>
    <row r="20210" spans="1:1" x14ac:dyDescent="0.25">
      <c r="A20210" s="3"/>
    </row>
    <row r="20211" spans="1:1" x14ac:dyDescent="0.25">
      <c r="A20211" s="3"/>
    </row>
    <row r="20212" spans="1:1" x14ac:dyDescent="0.25">
      <c r="A20212" s="3"/>
    </row>
    <row r="20213" spans="1:1" x14ac:dyDescent="0.25">
      <c r="A20213" s="3"/>
    </row>
    <row r="20214" spans="1:1" x14ac:dyDescent="0.25">
      <c r="A20214" s="3"/>
    </row>
    <row r="20215" spans="1:1" x14ac:dyDescent="0.25">
      <c r="A20215" s="3"/>
    </row>
    <row r="20216" spans="1:1" x14ac:dyDescent="0.25">
      <c r="A20216" s="3"/>
    </row>
    <row r="20217" spans="1:1" x14ac:dyDescent="0.25">
      <c r="A20217" s="3"/>
    </row>
    <row r="20218" spans="1:1" x14ac:dyDescent="0.25">
      <c r="A20218" s="3"/>
    </row>
    <row r="20219" spans="1:1" x14ac:dyDescent="0.25">
      <c r="A20219" s="3"/>
    </row>
    <row r="20220" spans="1:1" x14ac:dyDescent="0.25">
      <c r="A20220" s="3"/>
    </row>
    <row r="20221" spans="1:1" x14ac:dyDescent="0.25">
      <c r="A20221" s="3"/>
    </row>
    <row r="20222" spans="1:1" x14ac:dyDescent="0.25">
      <c r="A20222" s="3"/>
    </row>
    <row r="20223" spans="1:1" x14ac:dyDescent="0.25">
      <c r="A20223" s="3"/>
    </row>
    <row r="20224" spans="1:1" x14ac:dyDescent="0.25">
      <c r="A20224" s="3"/>
    </row>
    <row r="20225" spans="1:1" x14ac:dyDescent="0.25">
      <c r="A20225" s="3"/>
    </row>
    <row r="20226" spans="1:1" x14ac:dyDescent="0.25">
      <c r="A20226" s="3"/>
    </row>
    <row r="20227" spans="1:1" x14ac:dyDescent="0.25">
      <c r="A20227" s="3"/>
    </row>
    <row r="20228" spans="1:1" x14ac:dyDescent="0.25">
      <c r="A20228" s="3"/>
    </row>
    <row r="20229" spans="1:1" x14ac:dyDescent="0.25">
      <c r="A20229" s="3"/>
    </row>
    <row r="20230" spans="1:1" x14ac:dyDescent="0.25">
      <c r="A20230" s="3"/>
    </row>
    <row r="20231" spans="1:1" x14ac:dyDescent="0.25">
      <c r="A20231" s="3"/>
    </row>
    <row r="20232" spans="1:1" x14ac:dyDescent="0.25">
      <c r="A20232" s="3"/>
    </row>
    <row r="20233" spans="1:1" x14ac:dyDescent="0.25">
      <c r="A20233" s="3"/>
    </row>
    <row r="20234" spans="1:1" x14ac:dyDescent="0.25">
      <c r="A20234" s="3"/>
    </row>
    <row r="20235" spans="1:1" x14ac:dyDescent="0.25">
      <c r="A20235" s="3"/>
    </row>
    <row r="20236" spans="1:1" x14ac:dyDescent="0.25">
      <c r="A20236" s="3"/>
    </row>
    <row r="20237" spans="1:1" x14ac:dyDescent="0.25">
      <c r="A20237" s="3"/>
    </row>
    <row r="20238" spans="1:1" x14ac:dyDescent="0.25">
      <c r="A20238" s="3"/>
    </row>
    <row r="20239" spans="1:1" x14ac:dyDescent="0.25">
      <c r="A20239" s="3"/>
    </row>
    <row r="20240" spans="1:1" x14ac:dyDescent="0.25">
      <c r="A20240" s="3"/>
    </row>
    <row r="20241" spans="1:1" x14ac:dyDescent="0.25">
      <c r="A20241" s="3"/>
    </row>
    <row r="20242" spans="1:1" x14ac:dyDescent="0.25">
      <c r="A20242" s="3"/>
    </row>
    <row r="20243" spans="1:1" x14ac:dyDescent="0.25">
      <c r="A20243" s="3"/>
    </row>
    <row r="20244" spans="1:1" x14ac:dyDescent="0.25">
      <c r="A20244" s="3"/>
    </row>
    <row r="20245" spans="1:1" x14ac:dyDescent="0.25">
      <c r="A20245" s="3"/>
    </row>
    <row r="20246" spans="1:1" x14ac:dyDescent="0.25">
      <c r="A20246" s="3"/>
    </row>
    <row r="20247" spans="1:1" x14ac:dyDescent="0.25">
      <c r="A20247" s="3"/>
    </row>
    <row r="20248" spans="1:1" x14ac:dyDescent="0.25">
      <c r="A20248" s="3"/>
    </row>
    <row r="20249" spans="1:1" x14ac:dyDescent="0.25">
      <c r="A20249" s="3"/>
    </row>
    <row r="20250" spans="1:1" x14ac:dyDescent="0.25">
      <c r="A20250" s="3"/>
    </row>
    <row r="20251" spans="1:1" x14ac:dyDescent="0.25">
      <c r="A20251" s="3"/>
    </row>
    <row r="20252" spans="1:1" x14ac:dyDescent="0.25">
      <c r="A20252" s="3"/>
    </row>
    <row r="20253" spans="1:1" x14ac:dyDescent="0.25">
      <c r="A20253" s="3"/>
    </row>
    <row r="20254" spans="1:1" x14ac:dyDescent="0.25">
      <c r="A20254" s="3"/>
    </row>
    <row r="20255" spans="1:1" x14ac:dyDescent="0.25">
      <c r="A20255" s="3"/>
    </row>
    <row r="20256" spans="1:1" x14ac:dyDescent="0.25">
      <c r="A20256" s="3"/>
    </row>
    <row r="20257" spans="1:1" x14ac:dyDescent="0.25">
      <c r="A20257" s="3"/>
    </row>
    <row r="20258" spans="1:1" x14ac:dyDescent="0.25">
      <c r="A20258" s="3"/>
    </row>
    <row r="20259" spans="1:1" x14ac:dyDescent="0.25">
      <c r="A20259" s="3"/>
    </row>
    <row r="20260" spans="1:1" x14ac:dyDescent="0.25">
      <c r="A20260" s="3"/>
    </row>
    <row r="20261" spans="1:1" x14ac:dyDescent="0.25">
      <c r="A20261" s="3"/>
    </row>
    <row r="20262" spans="1:1" x14ac:dyDescent="0.25">
      <c r="A20262" s="3"/>
    </row>
    <row r="20263" spans="1:1" x14ac:dyDescent="0.25">
      <c r="A20263" s="3"/>
    </row>
    <row r="20264" spans="1:1" x14ac:dyDescent="0.25">
      <c r="A20264" s="3"/>
    </row>
    <row r="20265" spans="1:1" x14ac:dyDescent="0.25">
      <c r="A20265" s="3"/>
    </row>
    <row r="20266" spans="1:1" x14ac:dyDescent="0.25">
      <c r="A20266" s="3"/>
    </row>
    <row r="20267" spans="1:1" x14ac:dyDescent="0.25">
      <c r="A20267" s="3"/>
    </row>
    <row r="20268" spans="1:1" x14ac:dyDescent="0.25">
      <c r="A20268" s="3"/>
    </row>
    <row r="20269" spans="1:1" x14ac:dyDescent="0.25">
      <c r="A20269" s="3"/>
    </row>
    <row r="20270" spans="1:1" x14ac:dyDescent="0.25">
      <c r="A20270" s="3"/>
    </row>
    <row r="20271" spans="1:1" x14ac:dyDescent="0.25">
      <c r="A20271" s="3"/>
    </row>
    <row r="20272" spans="1:1" x14ac:dyDescent="0.25">
      <c r="A20272" s="3"/>
    </row>
    <row r="20273" spans="1:1" x14ac:dyDescent="0.25">
      <c r="A20273" s="3"/>
    </row>
    <row r="20274" spans="1:1" x14ac:dyDescent="0.25">
      <c r="A20274" s="3"/>
    </row>
    <row r="20275" spans="1:1" x14ac:dyDescent="0.25">
      <c r="A20275" s="3"/>
    </row>
    <row r="20276" spans="1:1" x14ac:dyDescent="0.25">
      <c r="A20276" s="3"/>
    </row>
    <row r="20277" spans="1:1" x14ac:dyDescent="0.25">
      <c r="A20277" s="3"/>
    </row>
    <row r="20278" spans="1:1" x14ac:dyDescent="0.25">
      <c r="A20278" s="3"/>
    </row>
    <row r="20279" spans="1:1" x14ac:dyDescent="0.25">
      <c r="A20279" s="3"/>
    </row>
    <row r="20280" spans="1:1" x14ac:dyDescent="0.25">
      <c r="A20280" s="3"/>
    </row>
    <row r="20281" spans="1:1" x14ac:dyDescent="0.25">
      <c r="A20281" s="3"/>
    </row>
    <row r="20282" spans="1:1" x14ac:dyDescent="0.25">
      <c r="A20282" s="3"/>
    </row>
    <row r="20283" spans="1:1" x14ac:dyDescent="0.25">
      <c r="A20283" s="3"/>
    </row>
    <row r="20284" spans="1:1" x14ac:dyDescent="0.25">
      <c r="A20284" s="3"/>
    </row>
    <row r="20285" spans="1:1" x14ac:dyDescent="0.25">
      <c r="A20285" s="3"/>
    </row>
    <row r="20286" spans="1:1" x14ac:dyDescent="0.25">
      <c r="A20286" s="3"/>
    </row>
    <row r="20287" spans="1:1" x14ac:dyDescent="0.25">
      <c r="A20287" s="3"/>
    </row>
    <row r="20288" spans="1:1" x14ac:dyDescent="0.25">
      <c r="A20288" s="3"/>
    </row>
    <row r="20289" spans="1:1" x14ac:dyDescent="0.25">
      <c r="A20289" s="3"/>
    </row>
    <row r="20290" spans="1:1" x14ac:dyDescent="0.25">
      <c r="A20290" s="3"/>
    </row>
    <row r="20291" spans="1:1" x14ac:dyDescent="0.25">
      <c r="A20291" s="3"/>
    </row>
    <row r="20292" spans="1:1" x14ac:dyDescent="0.25">
      <c r="A20292" s="3"/>
    </row>
    <row r="20293" spans="1:1" x14ac:dyDescent="0.25">
      <c r="A20293" s="3"/>
    </row>
    <row r="20294" spans="1:1" x14ac:dyDescent="0.25">
      <c r="A20294" s="3"/>
    </row>
    <row r="20295" spans="1:1" x14ac:dyDescent="0.25">
      <c r="A20295" s="3"/>
    </row>
    <row r="20296" spans="1:1" x14ac:dyDescent="0.25">
      <c r="A20296" s="3"/>
    </row>
    <row r="20297" spans="1:1" x14ac:dyDescent="0.25">
      <c r="A20297" s="3"/>
    </row>
    <row r="20298" spans="1:1" x14ac:dyDescent="0.25">
      <c r="A20298" s="3"/>
    </row>
    <row r="20299" spans="1:1" x14ac:dyDescent="0.25">
      <c r="A20299" s="3"/>
    </row>
    <row r="20300" spans="1:1" x14ac:dyDescent="0.25">
      <c r="A20300" s="3"/>
    </row>
    <row r="20301" spans="1:1" x14ac:dyDescent="0.25">
      <c r="A20301" s="3"/>
    </row>
    <row r="20302" spans="1:1" x14ac:dyDescent="0.25">
      <c r="A20302" s="3"/>
    </row>
    <row r="20303" spans="1:1" x14ac:dyDescent="0.25">
      <c r="A20303" s="3"/>
    </row>
    <row r="20304" spans="1:1" x14ac:dyDescent="0.25">
      <c r="A20304" s="3"/>
    </row>
    <row r="20305" spans="1:1" x14ac:dyDescent="0.25">
      <c r="A20305" s="3"/>
    </row>
    <row r="20306" spans="1:1" x14ac:dyDescent="0.25">
      <c r="A20306" s="3"/>
    </row>
    <row r="20307" spans="1:1" x14ac:dyDescent="0.25">
      <c r="A20307" s="3"/>
    </row>
    <row r="20308" spans="1:1" x14ac:dyDescent="0.25">
      <c r="A20308" s="3"/>
    </row>
    <row r="20309" spans="1:1" x14ac:dyDescent="0.25">
      <c r="A20309" s="3"/>
    </row>
    <row r="20310" spans="1:1" x14ac:dyDescent="0.25">
      <c r="A20310" s="3"/>
    </row>
    <row r="20311" spans="1:1" x14ac:dyDescent="0.25">
      <c r="A20311" s="3"/>
    </row>
    <row r="20312" spans="1:1" x14ac:dyDescent="0.25">
      <c r="A20312" s="3"/>
    </row>
    <row r="20313" spans="1:1" x14ac:dyDescent="0.25">
      <c r="A20313" s="3"/>
    </row>
    <row r="20314" spans="1:1" x14ac:dyDescent="0.25">
      <c r="A20314" s="3"/>
    </row>
    <row r="20315" spans="1:1" x14ac:dyDescent="0.25">
      <c r="A20315" s="3"/>
    </row>
    <row r="20316" spans="1:1" x14ac:dyDescent="0.25">
      <c r="A20316" s="3"/>
    </row>
    <row r="20317" spans="1:1" x14ac:dyDescent="0.25">
      <c r="A20317" s="3"/>
    </row>
    <row r="20318" spans="1:1" x14ac:dyDescent="0.25">
      <c r="A20318" s="3"/>
    </row>
    <row r="20319" spans="1:1" x14ac:dyDescent="0.25">
      <c r="A20319" s="3"/>
    </row>
    <row r="20320" spans="1:1" x14ac:dyDescent="0.25">
      <c r="A20320" s="3"/>
    </row>
    <row r="20321" spans="1:1" x14ac:dyDescent="0.25">
      <c r="A20321" s="3"/>
    </row>
    <row r="20322" spans="1:1" x14ac:dyDescent="0.25">
      <c r="A20322" s="3"/>
    </row>
    <row r="20323" spans="1:1" x14ac:dyDescent="0.25">
      <c r="A20323" s="3"/>
    </row>
    <row r="20324" spans="1:1" x14ac:dyDescent="0.25">
      <c r="A20324" s="3"/>
    </row>
    <row r="20325" spans="1:1" x14ac:dyDescent="0.25">
      <c r="A20325" s="3"/>
    </row>
    <row r="20326" spans="1:1" x14ac:dyDescent="0.25">
      <c r="A20326" s="3"/>
    </row>
    <row r="20327" spans="1:1" x14ac:dyDescent="0.25">
      <c r="A20327" s="3"/>
    </row>
    <row r="20328" spans="1:1" x14ac:dyDescent="0.25">
      <c r="A20328" s="3"/>
    </row>
    <row r="20329" spans="1:1" x14ac:dyDescent="0.25">
      <c r="A20329" s="3"/>
    </row>
    <row r="20330" spans="1:1" x14ac:dyDescent="0.25">
      <c r="A20330" s="3"/>
    </row>
    <row r="20331" spans="1:1" x14ac:dyDescent="0.25">
      <c r="A20331" s="3"/>
    </row>
    <row r="20332" spans="1:1" x14ac:dyDescent="0.25">
      <c r="A20332" s="3"/>
    </row>
    <row r="20333" spans="1:1" x14ac:dyDescent="0.25">
      <c r="A20333" s="3"/>
    </row>
    <row r="20334" spans="1:1" x14ac:dyDescent="0.25">
      <c r="A20334" s="3"/>
    </row>
    <row r="20335" spans="1:1" x14ac:dyDescent="0.25">
      <c r="A20335" s="3"/>
    </row>
    <row r="20336" spans="1:1" x14ac:dyDescent="0.25">
      <c r="A20336" s="3"/>
    </row>
    <row r="20337" spans="1:1" x14ac:dyDescent="0.25">
      <c r="A20337" s="3"/>
    </row>
    <row r="20338" spans="1:1" x14ac:dyDescent="0.25">
      <c r="A20338" s="3"/>
    </row>
    <row r="20339" spans="1:1" x14ac:dyDescent="0.25">
      <c r="A20339" s="3"/>
    </row>
    <row r="20340" spans="1:1" x14ac:dyDescent="0.25">
      <c r="A20340" s="3"/>
    </row>
    <row r="20341" spans="1:1" x14ac:dyDescent="0.25">
      <c r="A20341" s="3"/>
    </row>
    <row r="20342" spans="1:1" x14ac:dyDescent="0.25">
      <c r="A20342" s="3"/>
    </row>
    <row r="20343" spans="1:1" x14ac:dyDescent="0.25">
      <c r="A20343" s="3"/>
    </row>
    <row r="20344" spans="1:1" x14ac:dyDescent="0.25">
      <c r="A20344" s="3"/>
    </row>
    <row r="20345" spans="1:1" x14ac:dyDescent="0.25">
      <c r="A20345" s="3"/>
    </row>
    <row r="20346" spans="1:1" x14ac:dyDescent="0.25">
      <c r="A20346" s="3"/>
    </row>
    <row r="20347" spans="1:1" x14ac:dyDescent="0.25">
      <c r="A20347" s="3"/>
    </row>
    <row r="20348" spans="1:1" x14ac:dyDescent="0.25">
      <c r="A20348" s="3"/>
    </row>
    <row r="20349" spans="1:1" x14ac:dyDescent="0.25">
      <c r="A20349" s="3"/>
    </row>
    <row r="20350" spans="1:1" x14ac:dyDescent="0.25">
      <c r="A20350" s="3"/>
    </row>
    <row r="20351" spans="1:1" x14ac:dyDescent="0.25">
      <c r="A20351" s="3"/>
    </row>
    <row r="20352" spans="1:1" x14ac:dyDescent="0.25">
      <c r="A20352" s="3"/>
    </row>
    <row r="20353" spans="1:1" x14ac:dyDescent="0.25">
      <c r="A20353" s="3"/>
    </row>
    <row r="20354" spans="1:1" x14ac:dyDescent="0.25">
      <c r="A20354" s="3"/>
    </row>
    <row r="20355" spans="1:1" x14ac:dyDescent="0.25">
      <c r="A20355" s="3"/>
    </row>
    <row r="20356" spans="1:1" x14ac:dyDescent="0.25">
      <c r="A20356" s="3"/>
    </row>
    <row r="20357" spans="1:1" x14ac:dyDescent="0.25">
      <c r="A20357" s="3"/>
    </row>
    <row r="20358" spans="1:1" x14ac:dyDescent="0.25">
      <c r="A20358" s="3"/>
    </row>
    <row r="20359" spans="1:1" x14ac:dyDescent="0.25">
      <c r="A20359" s="3"/>
    </row>
    <row r="20360" spans="1:1" x14ac:dyDescent="0.25">
      <c r="A20360" s="3"/>
    </row>
    <row r="20361" spans="1:1" x14ac:dyDescent="0.25">
      <c r="A20361" s="3"/>
    </row>
    <row r="20362" spans="1:1" x14ac:dyDescent="0.25">
      <c r="A20362" s="3"/>
    </row>
    <row r="20363" spans="1:1" x14ac:dyDescent="0.25">
      <c r="A20363" s="3"/>
    </row>
    <row r="20364" spans="1:1" x14ac:dyDescent="0.25">
      <c r="A20364" s="3"/>
    </row>
    <row r="20365" spans="1:1" x14ac:dyDescent="0.25">
      <c r="A20365" s="3"/>
    </row>
    <row r="20366" spans="1:1" x14ac:dyDescent="0.25">
      <c r="A20366" s="3"/>
    </row>
    <row r="20367" spans="1:1" x14ac:dyDescent="0.25">
      <c r="A20367" s="3"/>
    </row>
    <row r="20368" spans="1:1" x14ac:dyDescent="0.25">
      <c r="A20368" s="3"/>
    </row>
    <row r="20369" spans="1:1" x14ac:dyDescent="0.25">
      <c r="A20369" s="3"/>
    </row>
    <row r="20370" spans="1:1" x14ac:dyDescent="0.25">
      <c r="A20370" s="3"/>
    </row>
    <row r="20371" spans="1:1" x14ac:dyDescent="0.25">
      <c r="A20371" s="3"/>
    </row>
    <row r="20372" spans="1:1" x14ac:dyDescent="0.25">
      <c r="A20372" s="3"/>
    </row>
    <row r="20373" spans="1:1" x14ac:dyDescent="0.25">
      <c r="A20373" s="3"/>
    </row>
    <row r="20374" spans="1:1" x14ac:dyDescent="0.25">
      <c r="A20374" s="3"/>
    </row>
    <row r="20375" spans="1:1" x14ac:dyDescent="0.25">
      <c r="A20375" s="3"/>
    </row>
    <row r="20376" spans="1:1" x14ac:dyDescent="0.25">
      <c r="A20376" s="3"/>
    </row>
    <row r="20377" spans="1:1" x14ac:dyDescent="0.25">
      <c r="A20377" s="3"/>
    </row>
    <row r="20378" spans="1:1" x14ac:dyDescent="0.25">
      <c r="A20378" s="3"/>
    </row>
    <row r="20379" spans="1:1" x14ac:dyDescent="0.25">
      <c r="A20379" s="3"/>
    </row>
    <row r="20380" spans="1:1" x14ac:dyDescent="0.25">
      <c r="A20380" s="3"/>
    </row>
    <row r="20381" spans="1:1" x14ac:dyDescent="0.25">
      <c r="A20381" s="3"/>
    </row>
    <row r="20382" spans="1:1" x14ac:dyDescent="0.25">
      <c r="A20382" s="3"/>
    </row>
    <row r="20383" spans="1:1" x14ac:dyDescent="0.25">
      <c r="A20383" s="3"/>
    </row>
    <row r="20384" spans="1:1" x14ac:dyDescent="0.25">
      <c r="A20384" s="3"/>
    </row>
    <row r="20385" spans="1:1" x14ac:dyDescent="0.25">
      <c r="A20385" s="3"/>
    </row>
    <row r="20386" spans="1:1" x14ac:dyDescent="0.25">
      <c r="A20386" s="3"/>
    </row>
    <row r="20387" spans="1:1" x14ac:dyDescent="0.25">
      <c r="A20387" s="3"/>
    </row>
    <row r="20388" spans="1:1" x14ac:dyDescent="0.25">
      <c r="A20388" s="3"/>
    </row>
    <row r="20389" spans="1:1" x14ac:dyDescent="0.25">
      <c r="A20389" s="3"/>
    </row>
    <row r="20390" spans="1:1" x14ac:dyDescent="0.25">
      <c r="A20390" s="3"/>
    </row>
    <row r="20391" spans="1:1" x14ac:dyDescent="0.25">
      <c r="A20391" s="3"/>
    </row>
    <row r="20392" spans="1:1" x14ac:dyDescent="0.25">
      <c r="A20392" s="3"/>
    </row>
    <row r="20393" spans="1:1" x14ac:dyDescent="0.25">
      <c r="A20393" s="3"/>
    </row>
    <row r="20394" spans="1:1" x14ac:dyDescent="0.25">
      <c r="A20394" s="3"/>
    </row>
    <row r="20395" spans="1:1" x14ac:dyDescent="0.25">
      <c r="A20395" s="3"/>
    </row>
    <row r="20396" spans="1:1" x14ac:dyDescent="0.25">
      <c r="A20396" s="3"/>
    </row>
    <row r="20397" spans="1:1" x14ac:dyDescent="0.25">
      <c r="A20397" s="3"/>
    </row>
    <row r="20398" spans="1:1" x14ac:dyDescent="0.25">
      <c r="A20398" s="3"/>
    </row>
    <row r="20399" spans="1:1" x14ac:dyDescent="0.25">
      <c r="A20399" s="3"/>
    </row>
    <row r="20400" spans="1:1" x14ac:dyDescent="0.25">
      <c r="A20400" s="3"/>
    </row>
    <row r="20401" spans="1:1" x14ac:dyDescent="0.25">
      <c r="A20401" s="3"/>
    </row>
    <row r="20402" spans="1:1" x14ac:dyDescent="0.25">
      <c r="A20402" s="3"/>
    </row>
    <row r="20403" spans="1:1" x14ac:dyDescent="0.25">
      <c r="A20403" s="3"/>
    </row>
    <row r="20404" spans="1:1" x14ac:dyDescent="0.25">
      <c r="A20404" s="3"/>
    </row>
    <row r="20405" spans="1:1" x14ac:dyDescent="0.25">
      <c r="A20405" s="3"/>
    </row>
    <row r="20406" spans="1:1" x14ac:dyDescent="0.25">
      <c r="A20406" s="3"/>
    </row>
    <row r="20407" spans="1:1" x14ac:dyDescent="0.25">
      <c r="A20407" s="3"/>
    </row>
    <row r="20408" spans="1:1" x14ac:dyDescent="0.25">
      <c r="A20408" s="3"/>
    </row>
    <row r="20409" spans="1:1" x14ac:dyDescent="0.25">
      <c r="A20409" s="3"/>
    </row>
    <row r="20410" spans="1:1" x14ac:dyDescent="0.25">
      <c r="A20410" s="3"/>
    </row>
    <row r="20411" spans="1:1" x14ac:dyDescent="0.25">
      <c r="A20411" s="3"/>
    </row>
    <row r="20412" spans="1:1" x14ac:dyDescent="0.25">
      <c r="A20412" s="3"/>
    </row>
    <row r="20413" spans="1:1" x14ac:dyDescent="0.25">
      <c r="A20413" s="3"/>
    </row>
    <row r="20414" spans="1:1" x14ac:dyDescent="0.25">
      <c r="A20414" s="3"/>
    </row>
    <row r="20415" spans="1:1" x14ac:dyDescent="0.25">
      <c r="A20415" s="3"/>
    </row>
    <row r="20416" spans="1:1" x14ac:dyDescent="0.25">
      <c r="A20416" s="3"/>
    </row>
    <row r="20417" spans="1:1" x14ac:dyDescent="0.25">
      <c r="A20417" s="3"/>
    </row>
    <row r="20418" spans="1:1" x14ac:dyDescent="0.25">
      <c r="A20418" s="3"/>
    </row>
    <row r="20419" spans="1:1" x14ac:dyDescent="0.25">
      <c r="A20419" s="3"/>
    </row>
    <row r="20420" spans="1:1" x14ac:dyDescent="0.25">
      <c r="A20420" s="3"/>
    </row>
    <row r="20421" spans="1:1" x14ac:dyDescent="0.25">
      <c r="A20421" s="3"/>
    </row>
    <row r="20422" spans="1:1" x14ac:dyDescent="0.25">
      <c r="A20422" s="3"/>
    </row>
    <row r="20423" spans="1:1" x14ac:dyDescent="0.25">
      <c r="A20423" s="3"/>
    </row>
    <row r="20424" spans="1:1" x14ac:dyDescent="0.25">
      <c r="A20424" s="3"/>
    </row>
    <row r="20425" spans="1:1" x14ac:dyDescent="0.25">
      <c r="A20425" s="3"/>
    </row>
    <row r="20426" spans="1:1" x14ac:dyDescent="0.25">
      <c r="A20426" s="3"/>
    </row>
    <row r="20427" spans="1:1" x14ac:dyDescent="0.25">
      <c r="A20427" s="3"/>
    </row>
    <row r="20428" spans="1:1" x14ac:dyDescent="0.25">
      <c r="A20428" s="3"/>
    </row>
    <row r="20429" spans="1:1" x14ac:dyDescent="0.25">
      <c r="A20429" s="3"/>
    </row>
    <row r="20430" spans="1:1" x14ac:dyDescent="0.25">
      <c r="A20430" s="3"/>
    </row>
    <row r="20431" spans="1:1" x14ac:dyDescent="0.25">
      <c r="A20431" s="3"/>
    </row>
    <row r="20432" spans="1:1" x14ac:dyDescent="0.25">
      <c r="A20432" s="3"/>
    </row>
    <row r="20433" spans="1:1" x14ac:dyDescent="0.25">
      <c r="A20433" s="3"/>
    </row>
    <row r="20434" spans="1:1" x14ac:dyDescent="0.25">
      <c r="A20434" s="3"/>
    </row>
    <row r="20435" spans="1:1" x14ac:dyDescent="0.25">
      <c r="A20435" s="3"/>
    </row>
    <row r="20436" spans="1:1" x14ac:dyDescent="0.25">
      <c r="A20436" s="3"/>
    </row>
    <row r="20437" spans="1:1" x14ac:dyDescent="0.25">
      <c r="A20437" s="3"/>
    </row>
    <row r="20438" spans="1:1" x14ac:dyDescent="0.25">
      <c r="A20438" s="3"/>
    </row>
    <row r="20439" spans="1:1" x14ac:dyDescent="0.25">
      <c r="A20439" s="3"/>
    </row>
    <row r="20440" spans="1:1" x14ac:dyDescent="0.25">
      <c r="A20440" s="3"/>
    </row>
    <row r="20441" spans="1:1" x14ac:dyDescent="0.25">
      <c r="A20441" s="3"/>
    </row>
    <row r="20442" spans="1:1" x14ac:dyDescent="0.25">
      <c r="A20442" s="3"/>
    </row>
    <row r="20443" spans="1:1" x14ac:dyDescent="0.25">
      <c r="A20443" s="3"/>
    </row>
    <row r="20444" spans="1:1" x14ac:dyDescent="0.25">
      <c r="A20444" s="3"/>
    </row>
    <row r="20445" spans="1:1" x14ac:dyDescent="0.25">
      <c r="A20445" s="3"/>
    </row>
    <row r="20446" spans="1:1" x14ac:dyDescent="0.25">
      <c r="A20446" s="3"/>
    </row>
    <row r="20447" spans="1:1" x14ac:dyDescent="0.25">
      <c r="A20447" s="3"/>
    </row>
    <row r="20448" spans="1:1" x14ac:dyDescent="0.25">
      <c r="A20448" s="3"/>
    </row>
    <row r="20449" spans="1:1" x14ac:dyDescent="0.25">
      <c r="A20449" s="3"/>
    </row>
    <row r="20450" spans="1:1" x14ac:dyDescent="0.25">
      <c r="A20450" s="3"/>
    </row>
    <row r="20451" spans="1:1" x14ac:dyDescent="0.25">
      <c r="A20451" s="3"/>
    </row>
    <row r="20452" spans="1:1" x14ac:dyDescent="0.25">
      <c r="A20452" s="3"/>
    </row>
    <row r="20453" spans="1:1" x14ac:dyDescent="0.25">
      <c r="A20453" s="3"/>
    </row>
    <row r="20454" spans="1:1" x14ac:dyDescent="0.25">
      <c r="A20454" s="3"/>
    </row>
    <row r="20455" spans="1:1" x14ac:dyDescent="0.25">
      <c r="A20455" s="3"/>
    </row>
    <row r="20456" spans="1:1" x14ac:dyDescent="0.25">
      <c r="A20456" s="3"/>
    </row>
    <row r="20457" spans="1:1" x14ac:dyDescent="0.25">
      <c r="A20457" s="3"/>
    </row>
    <row r="20458" spans="1:1" x14ac:dyDescent="0.25">
      <c r="A20458" s="3"/>
    </row>
    <row r="20459" spans="1:1" x14ac:dyDescent="0.25">
      <c r="A20459" s="3"/>
    </row>
    <row r="20460" spans="1:1" x14ac:dyDescent="0.25">
      <c r="A20460" s="3"/>
    </row>
    <row r="20461" spans="1:1" x14ac:dyDescent="0.25">
      <c r="A20461" s="3"/>
    </row>
    <row r="20462" spans="1:1" x14ac:dyDescent="0.25">
      <c r="A20462" s="3"/>
    </row>
    <row r="20463" spans="1:1" x14ac:dyDescent="0.25">
      <c r="A20463" s="3"/>
    </row>
    <row r="20464" spans="1:1" x14ac:dyDescent="0.25">
      <c r="A20464" s="3"/>
    </row>
    <row r="20465" spans="1:1" x14ac:dyDescent="0.25">
      <c r="A20465" s="3"/>
    </row>
    <row r="20466" spans="1:1" x14ac:dyDescent="0.25">
      <c r="A20466" s="3"/>
    </row>
    <row r="20467" spans="1:1" x14ac:dyDescent="0.25">
      <c r="A20467" s="3"/>
    </row>
    <row r="20468" spans="1:1" x14ac:dyDescent="0.25">
      <c r="A20468" s="3"/>
    </row>
    <row r="20469" spans="1:1" x14ac:dyDescent="0.25">
      <c r="A20469" s="3"/>
    </row>
    <row r="20470" spans="1:1" x14ac:dyDescent="0.25">
      <c r="A20470" s="3"/>
    </row>
    <row r="20471" spans="1:1" x14ac:dyDescent="0.25">
      <c r="A20471" s="3"/>
    </row>
    <row r="20472" spans="1:1" x14ac:dyDescent="0.25">
      <c r="A20472" s="3"/>
    </row>
    <row r="20473" spans="1:1" x14ac:dyDescent="0.25">
      <c r="A20473" s="3"/>
    </row>
    <row r="20474" spans="1:1" x14ac:dyDescent="0.25">
      <c r="A20474" s="3"/>
    </row>
    <row r="20475" spans="1:1" x14ac:dyDescent="0.25">
      <c r="A20475" s="3"/>
    </row>
    <row r="20476" spans="1:1" x14ac:dyDescent="0.25">
      <c r="A20476" s="3"/>
    </row>
    <row r="20477" spans="1:1" x14ac:dyDescent="0.25">
      <c r="A20477" s="3"/>
    </row>
    <row r="20478" spans="1:1" x14ac:dyDescent="0.25">
      <c r="A20478" s="3"/>
    </row>
    <row r="20479" spans="1:1" x14ac:dyDescent="0.25">
      <c r="A20479" s="3"/>
    </row>
    <row r="20480" spans="1:1" x14ac:dyDescent="0.25">
      <c r="A20480" s="3"/>
    </row>
    <row r="20481" spans="1:1" x14ac:dyDescent="0.25">
      <c r="A20481" s="3"/>
    </row>
    <row r="20482" spans="1:1" x14ac:dyDescent="0.25">
      <c r="A20482" s="3"/>
    </row>
    <row r="20483" spans="1:1" x14ac:dyDescent="0.25">
      <c r="A20483" s="3"/>
    </row>
    <row r="20484" spans="1:1" x14ac:dyDescent="0.25">
      <c r="A20484" s="3"/>
    </row>
    <row r="20485" spans="1:1" x14ac:dyDescent="0.25">
      <c r="A20485" s="3"/>
    </row>
    <row r="20486" spans="1:1" x14ac:dyDescent="0.25">
      <c r="A20486" s="3"/>
    </row>
    <row r="20487" spans="1:1" x14ac:dyDescent="0.25">
      <c r="A20487" s="3"/>
    </row>
    <row r="20488" spans="1:1" x14ac:dyDescent="0.25">
      <c r="A20488" s="3"/>
    </row>
    <row r="20489" spans="1:1" x14ac:dyDescent="0.25">
      <c r="A20489" s="3"/>
    </row>
    <row r="20490" spans="1:1" x14ac:dyDescent="0.25">
      <c r="A20490" s="3"/>
    </row>
    <row r="20491" spans="1:1" x14ac:dyDescent="0.25">
      <c r="A20491" s="3"/>
    </row>
    <row r="20492" spans="1:1" x14ac:dyDescent="0.25">
      <c r="A20492" s="3"/>
    </row>
    <row r="20493" spans="1:1" x14ac:dyDescent="0.25">
      <c r="A20493" s="3"/>
    </row>
    <row r="20494" spans="1:1" x14ac:dyDescent="0.25">
      <c r="A20494" s="3"/>
    </row>
    <row r="20495" spans="1:1" x14ac:dyDescent="0.25">
      <c r="A20495" s="3"/>
    </row>
    <row r="20496" spans="1:1" x14ac:dyDescent="0.25">
      <c r="A20496" s="3"/>
    </row>
    <row r="20497" spans="1:1" x14ac:dyDescent="0.25">
      <c r="A20497" s="3"/>
    </row>
    <row r="20498" spans="1:1" x14ac:dyDescent="0.25">
      <c r="A20498" s="3"/>
    </row>
    <row r="20499" spans="1:1" x14ac:dyDescent="0.25">
      <c r="A20499" s="3"/>
    </row>
    <row r="20500" spans="1:1" x14ac:dyDescent="0.25">
      <c r="A20500" s="3"/>
    </row>
    <row r="20501" spans="1:1" x14ac:dyDescent="0.25">
      <c r="A20501" s="3"/>
    </row>
    <row r="20502" spans="1:1" x14ac:dyDescent="0.25">
      <c r="A20502" s="3"/>
    </row>
    <row r="20503" spans="1:1" x14ac:dyDescent="0.25">
      <c r="A20503" s="3"/>
    </row>
    <row r="20504" spans="1:1" x14ac:dyDescent="0.25">
      <c r="A20504" s="3"/>
    </row>
    <row r="20505" spans="1:1" x14ac:dyDescent="0.25">
      <c r="A20505" s="3"/>
    </row>
    <row r="20506" spans="1:1" x14ac:dyDescent="0.25">
      <c r="A20506" s="3"/>
    </row>
    <row r="20507" spans="1:1" x14ac:dyDescent="0.25">
      <c r="A20507" s="3"/>
    </row>
    <row r="20508" spans="1:1" x14ac:dyDescent="0.25">
      <c r="A20508" s="3"/>
    </row>
    <row r="20509" spans="1:1" x14ac:dyDescent="0.25">
      <c r="A20509" s="3"/>
    </row>
    <row r="20510" spans="1:1" x14ac:dyDescent="0.25">
      <c r="A20510" s="3"/>
    </row>
    <row r="20511" spans="1:1" x14ac:dyDescent="0.25">
      <c r="A20511" s="3"/>
    </row>
    <row r="20512" spans="1:1" x14ac:dyDescent="0.25">
      <c r="A20512" s="3"/>
    </row>
    <row r="20513" spans="1:1" x14ac:dyDescent="0.25">
      <c r="A20513" s="3"/>
    </row>
    <row r="20514" spans="1:1" x14ac:dyDescent="0.25">
      <c r="A20514" s="3"/>
    </row>
    <row r="20515" spans="1:1" x14ac:dyDescent="0.25">
      <c r="A20515" s="3"/>
    </row>
    <row r="20516" spans="1:1" x14ac:dyDescent="0.25">
      <c r="A20516" s="3"/>
    </row>
    <row r="20517" spans="1:1" x14ac:dyDescent="0.25">
      <c r="A20517" s="3"/>
    </row>
    <row r="20518" spans="1:1" x14ac:dyDescent="0.25">
      <c r="A20518" s="3"/>
    </row>
    <row r="20519" spans="1:1" x14ac:dyDescent="0.25">
      <c r="A20519" s="3"/>
    </row>
    <row r="20520" spans="1:1" x14ac:dyDescent="0.25">
      <c r="A20520" s="3"/>
    </row>
    <row r="20521" spans="1:1" x14ac:dyDescent="0.25">
      <c r="A20521" s="3"/>
    </row>
    <row r="20522" spans="1:1" x14ac:dyDescent="0.25">
      <c r="A20522" s="3"/>
    </row>
    <row r="20523" spans="1:1" x14ac:dyDescent="0.25">
      <c r="A20523" s="3"/>
    </row>
    <row r="20524" spans="1:1" x14ac:dyDescent="0.25">
      <c r="A20524" s="3"/>
    </row>
    <row r="20525" spans="1:1" x14ac:dyDescent="0.25">
      <c r="A20525" s="3"/>
    </row>
    <row r="20526" spans="1:1" x14ac:dyDescent="0.25">
      <c r="A20526" s="3"/>
    </row>
    <row r="20527" spans="1:1" x14ac:dyDescent="0.25">
      <c r="A20527" s="3"/>
    </row>
    <row r="20528" spans="1:1" x14ac:dyDescent="0.25">
      <c r="A20528" s="3"/>
    </row>
    <row r="20529" spans="1:1" x14ac:dyDescent="0.25">
      <c r="A20529" s="3"/>
    </row>
    <row r="20530" spans="1:1" x14ac:dyDescent="0.25">
      <c r="A20530" s="3"/>
    </row>
    <row r="20531" spans="1:1" x14ac:dyDescent="0.25">
      <c r="A20531" s="3"/>
    </row>
    <row r="20532" spans="1:1" x14ac:dyDescent="0.25">
      <c r="A20532" s="3"/>
    </row>
    <row r="20533" spans="1:1" x14ac:dyDescent="0.25">
      <c r="A20533" s="3"/>
    </row>
    <row r="20534" spans="1:1" x14ac:dyDescent="0.25">
      <c r="A20534" s="3"/>
    </row>
    <row r="20535" spans="1:1" x14ac:dyDescent="0.25">
      <c r="A20535" s="3"/>
    </row>
    <row r="20536" spans="1:1" x14ac:dyDescent="0.25">
      <c r="A20536" s="3"/>
    </row>
    <row r="20537" spans="1:1" x14ac:dyDescent="0.25">
      <c r="A20537" s="3"/>
    </row>
    <row r="20538" spans="1:1" x14ac:dyDescent="0.25">
      <c r="A20538" s="3"/>
    </row>
    <row r="20539" spans="1:1" x14ac:dyDescent="0.25">
      <c r="A20539" s="3"/>
    </row>
    <row r="20540" spans="1:1" x14ac:dyDescent="0.25">
      <c r="A20540" s="3"/>
    </row>
    <row r="20541" spans="1:1" x14ac:dyDescent="0.25">
      <c r="A20541" s="3"/>
    </row>
    <row r="20542" spans="1:1" x14ac:dyDescent="0.25">
      <c r="A20542" s="3"/>
    </row>
    <row r="20543" spans="1:1" x14ac:dyDescent="0.25">
      <c r="A20543" s="3"/>
    </row>
    <row r="20544" spans="1:1" x14ac:dyDescent="0.25">
      <c r="A20544" s="3"/>
    </row>
    <row r="20545" spans="1:1" x14ac:dyDescent="0.25">
      <c r="A20545" s="3"/>
    </row>
    <row r="20546" spans="1:1" x14ac:dyDescent="0.25">
      <c r="A20546" s="3"/>
    </row>
    <row r="20547" spans="1:1" x14ac:dyDescent="0.25">
      <c r="A20547" s="3"/>
    </row>
    <row r="20548" spans="1:1" x14ac:dyDescent="0.25">
      <c r="A20548" s="3"/>
    </row>
    <row r="20549" spans="1:1" x14ac:dyDescent="0.25">
      <c r="A20549" s="3"/>
    </row>
    <row r="20550" spans="1:1" x14ac:dyDescent="0.25">
      <c r="A20550" s="3"/>
    </row>
    <row r="20551" spans="1:1" x14ac:dyDescent="0.25">
      <c r="A20551" s="3"/>
    </row>
    <row r="20552" spans="1:1" x14ac:dyDescent="0.25">
      <c r="A20552" s="3"/>
    </row>
    <row r="20553" spans="1:1" x14ac:dyDescent="0.25">
      <c r="A20553" s="3"/>
    </row>
    <row r="20554" spans="1:1" x14ac:dyDescent="0.25">
      <c r="A20554" s="3"/>
    </row>
    <row r="20555" spans="1:1" x14ac:dyDescent="0.25">
      <c r="A20555" s="3"/>
    </row>
    <row r="20556" spans="1:1" x14ac:dyDescent="0.25">
      <c r="A20556" s="3"/>
    </row>
    <row r="20557" spans="1:1" x14ac:dyDescent="0.25">
      <c r="A20557" s="3"/>
    </row>
    <row r="20558" spans="1:1" x14ac:dyDescent="0.25">
      <c r="A20558" s="3"/>
    </row>
    <row r="20559" spans="1:1" x14ac:dyDescent="0.25">
      <c r="A20559" s="3"/>
    </row>
    <row r="20560" spans="1:1" x14ac:dyDescent="0.25">
      <c r="A20560" s="3"/>
    </row>
    <row r="20561" spans="1:1" x14ac:dyDescent="0.25">
      <c r="A20561" s="3"/>
    </row>
    <row r="20562" spans="1:1" x14ac:dyDescent="0.25">
      <c r="A20562" s="3"/>
    </row>
    <row r="20563" spans="1:1" x14ac:dyDescent="0.25">
      <c r="A20563" s="3"/>
    </row>
    <row r="20564" spans="1:1" x14ac:dyDescent="0.25">
      <c r="A20564" s="3"/>
    </row>
    <row r="20565" spans="1:1" x14ac:dyDescent="0.25">
      <c r="A20565" s="3"/>
    </row>
    <row r="20566" spans="1:1" x14ac:dyDescent="0.25">
      <c r="A20566" s="3"/>
    </row>
    <row r="20567" spans="1:1" x14ac:dyDescent="0.25">
      <c r="A20567" s="3"/>
    </row>
    <row r="20568" spans="1:1" x14ac:dyDescent="0.25">
      <c r="A20568" s="3"/>
    </row>
    <row r="20569" spans="1:1" x14ac:dyDescent="0.25">
      <c r="A20569" s="3"/>
    </row>
    <row r="20570" spans="1:1" x14ac:dyDescent="0.25">
      <c r="A20570" s="3"/>
    </row>
    <row r="20571" spans="1:1" x14ac:dyDescent="0.25">
      <c r="A20571" s="3"/>
    </row>
    <row r="20572" spans="1:1" x14ac:dyDescent="0.25">
      <c r="A20572" s="3"/>
    </row>
    <row r="20573" spans="1:1" x14ac:dyDescent="0.25">
      <c r="A20573" s="3"/>
    </row>
    <row r="20574" spans="1:1" x14ac:dyDescent="0.25">
      <c r="A20574" s="3"/>
    </row>
    <row r="20575" spans="1:1" x14ac:dyDescent="0.25">
      <c r="A20575" s="3"/>
    </row>
    <row r="20576" spans="1:1" x14ac:dyDescent="0.25">
      <c r="A20576" s="3"/>
    </row>
    <row r="20577" spans="1:1" x14ac:dyDescent="0.25">
      <c r="A20577" s="3"/>
    </row>
    <row r="20578" spans="1:1" x14ac:dyDescent="0.25">
      <c r="A20578" s="3"/>
    </row>
    <row r="20579" spans="1:1" x14ac:dyDescent="0.25">
      <c r="A20579" s="3"/>
    </row>
    <row r="20580" spans="1:1" x14ac:dyDescent="0.25">
      <c r="A20580" s="3"/>
    </row>
    <row r="20581" spans="1:1" x14ac:dyDescent="0.25">
      <c r="A20581" s="3"/>
    </row>
    <row r="20582" spans="1:1" x14ac:dyDescent="0.25">
      <c r="A20582" s="3"/>
    </row>
    <row r="20583" spans="1:1" x14ac:dyDescent="0.25">
      <c r="A20583" s="3"/>
    </row>
    <row r="20584" spans="1:1" x14ac:dyDescent="0.25">
      <c r="A20584" s="3"/>
    </row>
    <row r="20585" spans="1:1" x14ac:dyDescent="0.25">
      <c r="A20585" s="3"/>
    </row>
    <row r="20586" spans="1:1" x14ac:dyDescent="0.25">
      <c r="A20586" s="3"/>
    </row>
    <row r="20587" spans="1:1" x14ac:dyDescent="0.25">
      <c r="A20587" s="3"/>
    </row>
    <row r="20588" spans="1:1" x14ac:dyDescent="0.25">
      <c r="A20588" s="3"/>
    </row>
    <row r="20589" spans="1:1" x14ac:dyDescent="0.25">
      <c r="A20589" s="3"/>
    </row>
    <row r="20590" spans="1:1" x14ac:dyDescent="0.25">
      <c r="A20590" s="3"/>
    </row>
    <row r="20591" spans="1:1" x14ac:dyDescent="0.25">
      <c r="A20591" s="3"/>
    </row>
    <row r="20592" spans="1:1" x14ac:dyDescent="0.25">
      <c r="A20592" s="3"/>
    </row>
    <row r="20593" spans="1:1" x14ac:dyDescent="0.25">
      <c r="A20593" s="3"/>
    </row>
    <row r="20594" spans="1:1" x14ac:dyDescent="0.25">
      <c r="A20594" s="3"/>
    </row>
    <row r="20595" spans="1:1" x14ac:dyDescent="0.25">
      <c r="A20595" s="3"/>
    </row>
    <row r="20596" spans="1:1" x14ac:dyDescent="0.25">
      <c r="A20596" s="3"/>
    </row>
    <row r="20597" spans="1:1" x14ac:dyDescent="0.25">
      <c r="A20597" s="3"/>
    </row>
    <row r="20598" spans="1:1" x14ac:dyDescent="0.25">
      <c r="A20598" s="3"/>
    </row>
    <row r="20599" spans="1:1" x14ac:dyDescent="0.25">
      <c r="A20599" s="3"/>
    </row>
    <row r="20600" spans="1:1" x14ac:dyDescent="0.25">
      <c r="A20600" s="3"/>
    </row>
    <row r="20601" spans="1:1" x14ac:dyDescent="0.25">
      <c r="A20601" s="3"/>
    </row>
    <row r="20602" spans="1:1" x14ac:dyDescent="0.25">
      <c r="A20602" s="3"/>
    </row>
    <row r="20603" spans="1:1" x14ac:dyDescent="0.25">
      <c r="A20603" s="3"/>
    </row>
    <row r="20604" spans="1:1" x14ac:dyDescent="0.25">
      <c r="A20604" s="3"/>
    </row>
    <row r="20605" spans="1:1" x14ac:dyDescent="0.25">
      <c r="A20605" s="3"/>
    </row>
    <row r="20606" spans="1:1" x14ac:dyDescent="0.25">
      <c r="A20606" s="3"/>
    </row>
    <row r="20607" spans="1:1" x14ac:dyDescent="0.25">
      <c r="A20607" s="3"/>
    </row>
    <row r="20608" spans="1:1" x14ac:dyDescent="0.25">
      <c r="A20608" s="3"/>
    </row>
    <row r="20609" spans="1:1" x14ac:dyDescent="0.25">
      <c r="A20609" s="3"/>
    </row>
    <row r="20610" spans="1:1" x14ac:dyDescent="0.25">
      <c r="A20610" s="3"/>
    </row>
    <row r="20611" spans="1:1" x14ac:dyDescent="0.25">
      <c r="A20611" s="3"/>
    </row>
    <row r="20612" spans="1:1" x14ac:dyDescent="0.25">
      <c r="A20612" s="3"/>
    </row>
    <row r="20613" spans="1:1" x14ac:dyDescent="0.25">
      <c r="A20613" s="3"/>
    </row>
    <row r="20614" spans="1:1" x14ac:dyDescent="0.25">
      <c r="A20614" s="3"/>
    </row>
    <row r="20615" spans="1:1" x14ac:dyDescent="0.25">
      <c r="A20615" s="3"/>
    </row>
    <row r="20616" spans="1:1" x14ac:dyDescent="0.25">
      <c r="A20616" s="3"/>
    </row>
    <row r="20617" spans="1:1" x14ac:dyDescent="0.25">
      <c r="A20617" s="3"/>
    </row>
    <row r="20618" spans="1:1" x14ac:dyDescent="0.25">
      <c r="A20618" s="3"/>
    </row>
    <row r="20619" spans="1:1" x14ac:dyDescent="0.25">
      <c r="A20619" s="3"/>
    </row>
    <row r="20620" spans="1:1" x14ac:dyDescent="0.25">
      <c r="A20620" s="3"/>
    </row>
    <row r="20621" spans="1:1" x14ac:dyDescent="0.25">
      <c r="A20621" s="3"/>
    </row>
    <row r="20622" spans="1:1" x14ac:dyDescent="0.25">
      <c r="A20622" s="3"/>
    </row>
    <row r="20623" spans="1:1" x14ac:dyDescent="0.25">
      <c r="A20623" s="3"/>
    </row>
    <row r="20624" spans="1:1" x14ac:dyDescent="0.25">
      <c r="A20624" s="3"/>
    </row>
    <row r="20625" spans="1:1" x14ac:dyDescent="0.25">
      <c r="A20625" s="3"/>
    </row>
    <row r="20626" spans="1:1" x14ac:dyDescent="0.25">
      <c r="A20626" s="3"/>
    </row>
    <row r="20627" spans="1:1" x14ac:dyDescent="0.25">
      <c r="A20627" s="3"/>
    </row>
    <row r="20628" spans="1:1" x14ac:dyDescent="0.25">
      <c r="A20628" s="3"/>
    </row>
    <row r="20629" spans="1:1" x14ac:dyDescent="0.25">
      <c r="A20629" s="3"/>
    </row>
    <row r="20630" spans="1:1" x14ac:dyDescent="0.25">
      <c r="A20630" s="3"/>
    </row>
    <row r="20631" spans="1:1" x14ac:dyDescent="0.25">
      <c r="A20631" s="3"/>
    </row>
    <row r="20632" spans="1:1" x14ac:dyDescent="0.25">
      <c r="A20632" s="3"/>
    </row>
    <row r="20633" spans="1:1" x14ac:dyDescent="0.25">
      <c r="A20633" s="3"/>
    </row>
    <row r="20634" spans="1:1" x14ac:dyDescent="0.25">
      <c r="A20634" s="3"/>
    </row>
    <row r="20635" spans="1:1" x14ac:dyDescent="0.25">
      <c r="A20635" s="3"/>
    </row>
    <row r="20636" spans="1:1" x14ac:dyDescent="0.25">
      <c r="A20636" s="3"/>
    </row>
    <row r="20637" spans="1:1" x14ac:dyDescent="0.25">
      <c r="A20637" s="3"/>
    </row>
    <row r="20638" spans="1:1" x14ac:dyDescent="0.25">
      <c r="A20638" s="3"/>
    </row>
    <row r="20639" spans="1:1" x14ac:dyDescent="0.25">
      <c r="A20639" s="3"/>
    </row>
    <row r="20640" spans="1:1" x14ac:dyDescent="0.25">
      <c r="A20640" s="3"/>
    </row>
    <row r="20641" spans="1:1" x14ac:dyDescent="0.25">
      <c r="A20641" s="3"/>
    </row>
    <row r="20642" spans="1:1" x14ac:dyDescent="0.25">
      <c r="A20642" s="3"/>
    </row>
    <row r="20643" spans="1:1" x14ac:dyDescent="0.25">
      <c r="A20643" s="3"/>
    </row>
    <row r="20644" spans="1:1" x14ac:dyDescent="0.25">
      <c r="A20644" s="3"/>
    </row>
    <row r="20645" spans="1:1" x14ac:dyDescent="0.25">
      <c r="A20645" s="3"/>
    </row>
    <row r="20646" spans="1:1" x14ac:dyDescent="0.25">
      <c r="A20646" s="3"/>
    </row>
    <row r="20647" spans="1:1" x14ac:dyDescent="0.25">
      <c r="A20647" s="3"/>
    </row>
    <row r="20648" spans="1:1" x14ac:dyDescent="0.25">
      <c r="A20648" s="3"/>
    </row>
    <row r="20649" spans="1:1" x14ac:dyDescent="0.25">
      <c r="A20649" s="3"/>
    </row>
    <row r="20650" spans="1:1" x14ac:dyDescent="0.25">
      <c r="A20650" s="3"/>
    </row>
    <row r="20651" spans="1:1" x14ac:dyDescent="0.25">
      <c r="A20651" s="3"/>
    </row>
    <row r="20652" spans="1:1" x14ac:dyDescent="0.25">
      <c r="A20652" s="3"/>
    </row>
    <row r="20653" spans="1:1" x14ac:dyDescent="0.25">
      <c r="A20653" s="3"/>
    </row>
    <row r="20654" spans="1:1" x14ac:dyDescent="0.25">
      <c r="A20654" s="3"/>
    </row>
    <row r="20655" spans="1:1" x14ac:dyDescent="0.25">
      <c r="A20655" s="3"/>
    </row>
    <row r="20656" spans="1:1" x14ac:dyDescent="0.25">
      <c r="A20656" s="3"/>
    </row>
    <row r="20657" spans="1:1" x14ac:dyDescent="0.25">
      <c r="A20657" s="3"/>
    </row>
    <row r="20658" spans="1:1" x14ac:dyDescent="0.25">
      <c r="A20658" s="3"/>
    </row>
    <row r="20659" spans="1:1" x14ac:dyDescent="0.25">
      <c r="A20659" s="3"/>
    </row>
    <row r="20660" spans="1:1" x14ac:dyDescent="0.25">
      <c r="A20660" s="3"/>
    </row>
    <row r="20661" spans="1:1" x14ac:dyDescent="0.25">
      <c r="A20661" s="3"/>
    </row>
    <row r="20662" spans="1:1" x14ac:dyDescent="0.25">
      <c r="A20662" s="3"/>
    </row>
    <row r="20663" spans="1:1" x14ac:dyDescent="0.25">
      <c r="A20663" s="3"/>
    </row>
    <row r="20664" spans="1:1" x14ac:dyDescent="0.25">
      <c r="A20664" s="3"/>
    </row>
    <row r="20665" spans="1:1" x14ac:dyDescent="0.25">
      <c r="A20665" s="3"/>
    </row>
    <row r="20666" spans="1:1" x14ac:dyDescent="0.25">
      <c r="A20666" s="3"/>
    </row>
    <row r="20667" spans="1:1" x14ac:dyDescent="0.25">
      <c r="A20667" s="3"/>
    </row>
    <row r="20668" spans="1:1" x14ac:dyDescent="0.25">
      <c r="A20668" s="3"/>
    </row>
    <row r="20669" spans="1:1" x14ac:dyDescent="0.25">
      <c r="A20669" s="3"/>
    </row>
    <row r="20670" spans="1:1" x14ac:dyDescent="0.25">
      <c r="A20670" s="3"/>
    </row>
    <row r="20671" spans="1:1" x14ac:dyDescent="0.25">
      <c r="A20671" s="3"/>
    </row>
    <row r="20672" spans="1:1" x14ac:dyDescent="0.25">
      <c r="A20672" s="3"/>
    </row>
    <row r="20673" spans="1:1" x14ac:dyDescent="0.25">
      <c r="A20673" s="3"/>
    </row>
    <row r="20674" spans="1:1" x14ac:dyDescent="0.25">
      <c r="A20674" s="3"/>
    </row>
    <row r="20675" spans="1:1" x14ac:dyDescent="0.25">
      <c r="A20675" s="3"/>
    </row>
    <row r="20676" spans="1:1" x14ac:dyDescent="0.25">
      <c r="A20676" s="3"/>
    </row>
    <row r="20677" spans="1:1" x14ac:dyDescent="0.25">
      <c r="A20677" s="3"/>
    </row>
    <row r="20678" spans="1:1" x14ac:dyDescent="0.25">
      <c r="A20678" s="3"/>
    </row>
    <row r="20679" spans="1:1" x14ac:dyDescent="0.25">
      <c r="A20679" s="3"/>
    </row>
    <row r="20680" spans="1:1" x14ac:dyDescent="0.25">
      <c r="A20680" s="3"/>
    </row>
    <row r="20681" spans="1:1" x14ac:dyDescent="0.25">
      <c r="A20681" s="3"/>
    </row>
    <row r="20682" spans="1:1" x14ac:dyDescent="0.25">
      <c r="A20682" s="3"/>
    </row>
    <row r="20683" spans="1:1" x14ac:dyDescent="0.25">
      <c r="A20683" s="3"/>
    </row>
    <row r="20684" spans="1:1" x14ac:dyDescent="0.25">
      <c r="A20684" s="3"/>
    </row>
    <row r="20685" spans="1:1" x14ac:dyDescent="0.25">
      <c r="A20685" s="3"/>
    </row>
    <row r="20686" spans="1:1" x14ac:dyDescent="0.25">
      <c r="A20686" s="3"/>
    </row>
    <row r="20687" spans="1:1" x14ac:dyDescent="0.25">
      <c r="A20687" s="3"/>
    </row>
    <row r="20688" spans="1:1" x14ac:dyDescent="0.25">
      <c r="A20688" s="3"/>
    </row>
    <row r="20689" spans="1:1" x14ac:dyDescent="0.25">
      <c r="A20689" s="3"/>
    </row>
    <row r="20690" spans="1:1" x14ac:dyDescent="0.25">
      <c r="A20690" s="3"/>
    </row>
    <row r="20691" spans="1:1" x14ac:dyDescent="0.25">
      <c r="A20691" s="3"/>
    </row>
    <row r="20692" spans="1:1" x14ac:dyDescent="0.25">
      <c r="A20692" s="3"/>
    </row>
    <row r="20693" spans="1:1" x14ac:dyDescent="0.25">
      <c r="A20693" s="3"/>
    </row>
    <row r="20694" spans="1:1" x14ac:dyDescent="0.25">
      <c r="A20694" s="3"/>
    </row>
    <row r="20695" spans="1:1" x14ac:dyDescent="0.25">
      <c r="A20695" s="3"/>
    </row>
    <row r="20696" spans="1:1" x14ac:dyDescent="0.25">
      <c r="A20696" s="3"/>
    </row>
    <row r="20697" spans="1:1" x14ac:dyDescent="0.25">
      <c r="A20697" s="3"/>
    </row>
    <row r="20698" spans="1:1" x14ac:dyDescent="0.25">
      <c r="A20698" s="3"/>
    </row>
    <row r="20699" spans="1:1" x14ac:dyDescent="0.25">
      <c r="A20699" s="3"/>
    </row>
    <row r="20700" spans="1:1" x14ac:dyDescent="0.25">
      <c r="A20700" s="3"/>
    </row>
    <row r="20701" spans="1:1" x14ac:dyDescent="0.25">
      <c r="A20701" s="3"/>
    </row>
    <row r="20702" spans="1:1" x14ac:dyDescent="0.25">
      <c r="A20702" s="3"/>
    </row>
    <row r="20703" spans="1:1" x14ac:dyDescent="0.25">
      <c r="A20703" s="3"/>
    </row>
    <row r="20704" spans="1:1" x14ac:dyDescent="0.25">
      <c r="A20704" s="3"/>
    </row>
    <row r="20705" spans="1:1" x14ac:dyDescent="0.25">
      <c r="A20705" s="3"/>
    </row>
    <row r="20706" spans="1:1" x14ac:dyDescent="0.25">
      <c r="A20706" s="3"/>
    </row>
    <row r="20707" spans="1:1" x14ac:dyDescent="0.25">
      <c r="A20707" s="3"/>
    </row>
    <row r="20708" spans="1:1" x14ac:dyDescent="0.25">
      <c r="A20708" s="3"/>
    </row>
    <row r="20709" spans="1:1" x14ac:dyDescent="0.25">
      <c r="A20709" s="3"/>
    </row>
    <row r="20710" spans="1:1" x14ac:dyDescent="0.25">
      <c r="A20710" s="3"/>
    </row>
    <row r="20711" spans="1:1" x14ac:dyDescent="0.25">
      <c r="A20711" s="3"/>
    </row>
    <row r="20712" spans="1:1" x14ac:dyDescent="0.25">
      <c r="A20712" s="3"/>
    </row>
    <row r="20713" spans="1:1" x14ac:dyDescent="0.25">
      <c r="A20713" s="3"/>
    </row>
    <row r="20714" spans="1:1" x14ac:dyDescent="0.25">
      <c r="A20714" s="3"/>
    </row>
    <row r="20715" spans="1:1" x14ac:dyDescent="0.25">
      <c r="A20715" s="3"/>
    </row>
    <row r="20716" spans="1:1" x14ac:dyDescent="0.25">
      <c r="A20716" s="3"/>
    </row>
    <row r="20717" spans="1:1" x14ac:dyDescent="0.25">
      <c r="A20717" s="3"/>
    </row>
    <row r="20718" spans="1:1" x14ac:dyDescent="0.25">
      <c r="A20718" s="3"/>
    </row>
    <row r="20719" spans="1:1" x14ac:dyDescent="0.25">
      <c r="A20719" s="3"/>
    </row>
    <row r="20720" spans="1:1" x14ac:dyDescent="0.25">
      <c r="A20720" s="3"/>
    </row>
    <row r="20721" spans="1:1" x14ac:dyDescent="0.25">
      <c r="A20721" s="3"/>
    </row>
    <row r="20722" spans="1:1" x14ac:dyDescent="0.25">
      <c r="A20722" s="3"/>
    </row>
    <row r="20723" spans="1:1" x14ac:dyDescent="0.25">
      <c r="A20723" s="3"/>
    </row>
    <row r="20724" spans="1:1" x14ac:dyDescent="0.25">
      <c r="A20724" s="3"/>
    </row>
    <row r="20725" spans="1:1" x14ac:dyDescent="0.25">
      <c r="A20725" s="3"/>
    </row>
    <row r="20726" spans="1:1" x14ac:dyDescent="0.25">
      <c r="A20726" s="3"/>
    </row>
    <row r="20727" spans="1:1" x14ac:dyDescent="0.25">
      <c r="A20727" s="3"/>
    </row>
    <row r="20728" spans="1:1" x14ac:dyDescent="0.25">
      <c r="A20728" s="3"/>
    </row>
    <row r="20729" spans="1:1" x14ac:dyDescent="0.25">
      <c r="A20729" s="3"/>
    </row>
    <row r="20730" spans="1:1" x14ac:dyDescent="0.25">
      <c r="A20730" s="3"/>
    </row>
    <row r="20731" spans="1:1" x14ac:dyDescent="0.25">
      <c r="A20731" s="3"/>
    </row>
    <row r="20732" spans="1:1" x14ac:dyDescent="0.25">
      <c r="A20732" s="3"/>
    </row>
    <row r="20733" spans="1:1" x14ac:dyDescent="0.25">
      <c r="A20733" s="3"/>
    </row>
    <row r="20734" spans="1:1" x14ac:dyDescent="0.25">
      <c r="A20734" s="3"/>
    </row>
    <row r="20735" spans="1:1" x14ac:dyDescent="0.25">
      <c r="A20735" s="3"/>
    </row>
    <row r="20736" spans="1:1" x14ac:dyDescent="0.25">
      <c r="A20736" s="3"/>
    </row>
    <row r="20737" spans="1:1" x14ac:dyDescent="0.25">
      <c r="A20737" s="3"/>
    </row>
    <row r="20738" spans="1:1" x14ac:dyDescent="0.25">
      <c r="A20738" s="3"/>
    </row>
    <row r="20739" spans="1:1" x14ac:dyDescent="0.25">
      <c r="A20739" s="3"/>
    </row>
    <row r="20740" spans="1:1" x14ac:dyDescent="0.25">
      <c r="A20740" s="3"/>
    </row>
    <row r="20741" spans="1:1" x14ac:dyDescent="0.25">
      <c r="A20741" s="3"/>
    </row>
    <row r="20742" spans="1:1" x14ac:dyDescent="0.25">
      <c r="A20742" s="3"/>
    </row>
    <row r="20743" spans="1:1" x14ac:dyDescent="0.25">
      <c r="A20743" s="3"/>
    </row>
    <row r="20744" spans="1:1" x14ac:dyDescent="0.25">
      <c r="A20744" s="3"/>
    </row>
    <row r="20745" spans="1:1" x14ac:dyDescent="0.25">
      <c r="A20745" s="3"/>
    </row>
    <row r="20746" spans="1:1" x14ac:dyDescent="0.25">
      <c r="A20746" s="3"/>
    </row>
    <row r="20747" spans="1:1" x14ac:dyDescent="0.25">
      <c r="A20747" s="3"/>
    </row>
    <row r="20748" spans="1:1" x14ac:dyDescent="0.25">
      <c r="A20748" s="3"/>
    </row>
    <row r="20749" spans="1:1" x14ac:dyDescent="0.25">
      <c r="A20749" s="3"/>
    </row>
    <row r="20750" spans="1:1" x14ac:dyDescent="0.25">
      <c r="A20750" s="3"/>
    </row>
    <row r="20751" spans="1:1" x14ac:dyDescent="0.25">
      <c r="A20751" s="3"/>
    </row>
    <row r="20752" spans="1:1" x14ac:dyDescent="0.25">
      <c r="A20752" s="3"/>
    </row>
    <row r="20753" spans="1:1" x14ac:dyDescent="0.25">
      <c r="A20753" s="3"/>
    </row>
    <row r="20754" spans="1:1" x14ac:dyDescent="0.25">
      <c r="A20754" s="3"/>
    </row>
    <row r="20755" spans="1:1" x14ac:dyDescent="0.25">
      <c r="A20755" s="3"/>
    </row>
    <row r="20756" spans="1:1" x14ac:dyDescent="0.25">
      <c r="A20756" s="3"/>
    </row>
    <row r="20757" spans="1:1" x14ac:dyDescent="0.25">
      <c r="A20757" s="3"/>
    </row>
    <row r="20758" spans="1:1" x14ac:dyDescent="0.25">
      <c r="A20758" s="3"/>
    </row>
    <row r="20759" spans="1:1" x14ac:dyDescent="0.25">
      <c r="A20759" s="3"/>
    </row>
    <row r="20760" spans="1:1" x14ac:dyDescent="0.25">
      <c r="A20760" s="3"/>
    </row>
    <row r="20761" spans="1:1" x14ac:dyDescent="0.25">
      <c r="A20761" s="3"/>
    </row>
    <row r="20762" spans="1:1" x14ac:dyDescent="0.25">
      <c r="A20762" s="3"/>
    </row>
    <row r="20763" spans="1:1" x14ac:dyDescent="0.25">
      <c r="A20763" s="3"/>
    </row>
    <row r="20764" spans="1:1" x14ac:dyDescent="0.25">
      <c r="A20764" s="3"/>
    </row>
    <row r="20765" spans="1:1" x14ac:dyDescent="0.25">
      <c r="A20765" s="3"/>
    </row>
    <row r="20766" spans="1:1" x14ac:dyDescent="0.25">
      <c r="A20766" s="3"/>
    </row>
    <row r="20767" spans="1:1" x14ac:dyDescent="0.25">
      <c r="A20767" s="3"/>
    </row>
    <row r="20768" spans="1:1" x14ac:dyDescent="0.25">
      <c r="A20768" s="3"/>
    </row>
    <row r="20769" spans="1:1" x14ac:dyDescent="0.25">
      <c r="A20769" s="3"/>
    </row>
    <row r="20770" spans="1:1" x14ac:dyDescent="0.25">
      <c r="A20770" s="3"/>
    </row>
    <row r="20771" spans="1:1" x14ac:dyDescent="0.25">
      <c r="A20771" s="3"/>
    </row>
    <row r="20772" spans="1:1" x14ac:dyDescent="0.25">
      <c r="A20772" s="3"/>
    </row>
    <row r="20773" spans="1:1" x14ac:dyDescent="0.25">
      <c r="A20773" s="3"/>
    </row>
    <row r="20774" spans="1:1" x14ac:dyDescent="0.25">
      <c r="A20774" s="3"/>
    </row>
    <row r="20775" spans="1:1" x14ac:dyDescent="0.25">
      <c r="A20775" s="3"/>
    </row>
    <row r="20776" spans="1:1" x14ac:dyDescent="0.25">
      <c r="A20776" s="3"/>
    </row>
    <row r="20777" spans="1:1" x14ac:dyDescent="0.25">
      <c r="A20777" s="3"/>
    </row>
    <row r="20778" spans="1:1" x14ac:dyDescent="0.25">
      <c r="A20778" s="3"/>
    </row>
    <row r="20779" spans="1:1" x14ac:dyDescent="0.25">
      <c r="A20779" s="3"/>
    </row>
    <row r="20780" spans="1:1" x14ac:dyDescent="0.25">
      <c r="A20780" s="3"/>
    </row>
    <row r="20781" spans="1:1" x14ac:dyDescent="0.25">
      <c r="A20781" s="3"/>
    </row>
    <row r="20782" spans="1:1" x14ac:dyDescent="0.25">
      <c r="A20782" s="3"/>
    </row>
    <row r="20783" spans="1:1" x14ac:dyDescent="0.25">
      <c r="A20783" s="3"/>
    </row>
    <row r="20784" spans="1:1" x14ac:dyDescent="0.25">
      <c r="A20784" s="3"/>
    </row>
    <row r="20785" spans="1:1" x14ac:dyDescent="0.25">
      <c r="A20785" s="3"/>
    </row>
    <row r="20786" spans="1:1" x14ac:dyDescent="0.25">
      <c r="A20786" s="3"/>
    </row>
    <row r="20787" spans="1:1" x14ac:dyDescent="0.25">
      <c r="A20787" s="3"/>
    </row>
    <row r="20788" spans="1:1" x14ac:dyDescent="0.25">
      <c r="A20788" s="3"/>
    </row>
    <row r="20789" spans="1:1" x14ac:dyDescent="0.25">
      <c r="A20789" s="3"/>
    </row>
    <row r="20790" spans="1:1" x14ac:dyDescent="0.25">
      <c r="A20790" s="3"/>
    </row>
    <row r="20791" spans="1:1" x14ac:dyDescent="0.25">
      <c r="A20791" s="3"/>
    </row>
    <row r="20792" spans="1:1" x14ac:dyDescent="0.25">
      <c r="A20792" s="3"/>
    </row>
    <row r="20793" spans="1:1" x14ac:dyDescent="0.25">
      <c r="A20793" s="3"/>
    </row>
    <row r="20794" spans="1:1" x14ac:dyDescent="0.25">
      <c r="A20794" s="3"/>
    </row>
    <row r="20795" spans="1:1" x14ac:dyDescent="0.25">
      <c r="A20795" s="3"/>
    </row>
    <row r="20796" spans="1:1" x14ac:dyDescent="0.25">
      <c r="A20796" s="3"/>
    </row>
    <row r="20797" spans="1:1" x14ac:dyDescent="0.25">
      <c r="A20797" s="3"/>
    </row>
    <row r="20798" spans="1:1" x14ac:dyDescent="0.25">
      <c r="A20798" s="3"/>
    </row>
    <row r="20799" spans="1:1" x14ac:dyDescent="0.25">
      <c r="A20799" s="3"/>
    </row>
    <row r="20800" spans="1:1" x14ac:dyDescent="0.25">
      <c r="A20800" s="3"/>
    </row>
    <row r="20801" spans="1:1" x14ac:dyDescent="0.25">
      <c r="A20801" s="3"/>
    </row>
    <row r="20802" spans="1:1" x14ac:dyDescent="0.25">
      <c r="A20802" s="3"/>
    </row>
    <row r="20803" spans="1:1" x14ac:dyDescent="0.25">
      <c r="A20803" s="3"/>
    </row>
    <row r="20804" spans="1:1" x14ac:dyDescent="0.25">
      <c r="A20804" s="3"/>
    </row>
    <row r="20805" spans="1:1" x14ac:dyDescent="0.25">
      <c r="A20805" s="3"/>
    </row>
    <row r="20806" spans="1:1" x14ac:dyDescent="0.25">
      <c r="A20806" s="3"/>
    </row>
    <row r="20807" spans="1:1" x14ac:dyDescent="0.25">
      <c r="A20807" s="3"/>
    </row>
    <row r="20808" spans="1:1" x14ac:dyDescent="0.25">
      <c r="A20808" s="3"/>
    </row>
    <row r="20809" spans="1:1" x14ac:dyDescent="0.25">
      <c r="A20809" s="3"/>
    </row>
    <row r="20810" spans="1:1" x14ac:dyDescent="0.25">
      <c r="A20810" s="3"/>
    </row>
    <row r="20811" spans="1:1" x14ac:dyDescent="0.25">
      <c r="A20811" s="3"/>
    </row>
    <row r="20812" spans="1:1" x14ac:dyDescent="0.25">
      <c r="A20812" s="3"/>
    </row>
    <row r="20813" spans="1:1" x14ac:dyDescent="0.25">
      <c r="A20813" s="3"/>
    </row>
    <row r="20814" spans="1:1" x14ac:dyDescent="0.25">
      <c r="A20814" s="3"/>
    </row>
    <row r="20815" spans="1:1" x14ac:dyDescent="0.25">
      <c r="A20815" s="3"/>
    </row>
    <row r="20816" spans="1:1" x14ac:dyDescent="0.25">
      <c r="A20816" s="3"/>
    </row>
    <row r="20817" spans="1:1" x14ac:dyDescent="0.25">
      <c r="A20817" s="3"/>
    </row>
    <row r="20818" spans="1:1" x14ac:dyDescent="0.25">
      <c r="A20818" s="3"/>
    </row>
    <row r="20819" spans="1:1" x14ac:dyDescent="0.25">
      <c r="A20819" s="3"/>
    </row>
    <row r="20820" spans="1:1" x14ac:dyDescent="0.25">
      <c r="A20820" s="3"/>
    </row>
    <row r="20821" spans="1:1" x14ac:dyDescent="0.25">
      <c r="A20821" s="3"/>
    </row>
    <row r="20822" spans="1:1" x14ac:dyDescent="0.25">
      <c r="A20822" s="3"/>
    </row>
    <row r="20823" spans="1:1" x14ac:dyDescent="0.25">
      <c r="A20823" s="3"/>
    </row>
    <row r="20824" spans="1:1" x14ac:dyDescent="0.25">
      <c r="A20824" s="3"/>
    </row>
    <row r="20825" spans="1:1" x14ac:dyDescent="0.25">
      <c r="A20825" s="3"/>
    </row>
    <row r="20826" spans="1:1" x14ac:dyDescent="0.25">
      <c r="A20826" s="3"/>
    </row>
    <row r="20827" spans="1:1" x14ac:dyDescent="0.25">
      <c r="A20827" s="3"/>
    </row>
    <row r="20828" spans="1:1" x14ac:dyDescent="0.25">
      <c r="A20828" s="3"/>
    </row>
    <row r="20829" spans="1:1" x14ac:dyDescent="0.25">
      <c r="A20829" s="3"/>
    </row>
    <row r="20830" spans="1:1" x14ac:dyDescent="0.25">
      <c r="A20830" s="3"/>
    </row>
    <row r="20831" spans="1:1" x14ac:dyDescent="0.25">
      <c r="A20831" s="3"/>
    </row>
    <row r="20832" spans="1:1" x14ac:dyDescent="0.25">
      <c r="A20832" s="3"/>
    </row>
    <row r="20833" spans="1:1" x14ac:dyDescent="0.25">
      <c r="A20833" s="3"/>
    </row>
    <row r="20834" spans="1:1" x14ac:dyDescent="0.25">
      <c r="A20834" s="3"/>
    </row>
    <row r="20835" spans="1:1" x14ac:dyDescent="0.25">
      <c r="A20835" s="3"/>
    </row>
    <row r="20836" spans="1:1" x14ac:dyDescent="0.25">
      <c r="A20836" s="3"/>
    </row>
    <row r="20837" spans="1:1" x14ac:dyDescent="0.25">
      <c r="A20837" s="3"/>
    </row>
    <row r="20838" spans="1:1" x14ac:dyDescent="0.25">
      <c r="A20838" s="3"/>
    </row>
    <row r="20839" spans="1:1" x14ac:dyDescent="0.25">
      <c r="A20839" s="3"/>
    </row>
    <row r="20840" spans="1:1" x14ac:dyDescent="0.25">
      <c r="A20840" s="3"/>
    </row>
    <row r="20841" spans="1:1" x14ac:dyDescent="0.25">
      <c r="A20841" s="3"/>
    </row>
    <row r="20842" spans="1:1" x14ac:dyDescent="0.25">
      <c r="A20842" s="3"/>
    </row>
    <row r="20843" spans="1:1" x14ac:dyDescent="0.25">
      <c r="A20843" s="3"/>
    </row>
    <row r="20844" spans="1:1" x14ac:dyDescent="0.25">
      <c r="A20844" s="3"/>
    </row>
    <row r="20845" spans="1:1" x14ac:dyDescent="0.25">
      <c r="A20845" s="3"/>
    </row>
    <row r="20846" spans="1:1" x14ac:dyDescent="0.25">
      <c r="A20846" s="3"/>
    </row>
    <row r="20847" spans="1:1" x14ac:dyDescent="0.25">
      <c r="A20847" s="3"/>
    </row>
    <row r="20848" spans="1:1" x14ac:dyDescent="0.25">
      <c r="A20848" s="3"/>
    </row>
    <row r="20849" spans="1:1" x14ac:dyDescent="0.25">
      <c r="A20849" s="3"/>
    </row>
    <row r="20850" spans="1:1" x14ac:dyDescent="0.25">
      <c r="A20850" s="3"/>
    </row>
    <row r="20851" spans="1:1" x14ac:dyDescent="0.25">
      <c r="A20851" s="3"/>
    </row>
    <row r="20852" spans="1:1" x14ac:dyDescent="0.25">
      <c r="A20852" s="3"/>
    </row>
    <row r="20853" spans="1:1" x14ac:dyDescent="0.25">
      <c r="A20853" s="3"/>
    </row>
    <row r="20854" spans="1:1" x14ac:dyDescent="0.25">
      <c r="A20854" s="3"/>
    </row>
    <row r="20855" spans="1:1" x14ac:dyDescent="0.25">
      <c r="A20855" s="3"/>
    </row>
    <row r="20856" spans="1:1" x14ac:dyDescent="0.25">
      <c r="A20856" s="3"/>
    </row>
    <row r="20857" spans="1:1" x14ac:dyDescent="0.25">
      <c r="A20857" s="3"/>
    </row>
    <row r="20858" spans="1:1" x14ac:dyDescent="0.25">
      <c r="A20858" s="3"/>
    </row>
    <row r="20859" spans="1:1" x14ac:dyDescent="0.25">
      <c r="A20859" s="3"/>
    </row>
    <row r="20860" spans="1:1" x14ac:dyDescent="0.25">
      <c r="A20860" s="3"/>
    </row>
    <row r="20861" spans="1:1" x14ac:dyDescent="0.25">
      <c r="A20861" s="3"/>
    </row>
    <row r="20862" spans="1:1" x14ac:dyDescent="0.25">
      <c r="A20862" s="3"/>
    </row>
    <row r="20863" spans="1:1" x14ac:dyDescent="0.25">
      <c r="A20863" s="3"/>
    </row>
    <row r="20864" spans="1:1" x14ac:dyDescent="0.25">
      <c r="A20864" s="3"/>
    </row>
    <row r="20865" spans="1:1" x14ac:dyDescent="0.25">
      <c r="A20865" s="3"/>
    </row>
    <row r="20866" spans="1:1" x14ac:dyDescent="0.25">
      <c r="A20866" s="3"/>
    </row>
    <row r="20867" spans="1:1" x14ac:dyDescent="0.25">
      <c r="A20867" s="3"/>
    </row>
    <row r="20868" spans="1:1" x14ac:dyDescent="0.25">
      <c r="A20868" s="3"/>
    </row>
    <row r="20869" spans="1:1" x14ac:dyDescent="0.25">
      <c r="A20869" s="3"/>
    </row>
    <row r="20870" spans="1:1" x14ac:dyDescent="0.25">
      <c r="A20870" s="3"/>
    </row>
    <row r="20871" spans="1:1" x14ac:dyDescent="0.25">
      <c r="A20871" s="3"/>
    </row>
    <row r="20872" spans="1:1" x14ac:dyDescent="0.25">
      <c r="A20872" s="3"/>
    </row>
    <row r="20873" spans="1:1" x14ac:dyDescent="0.25">
      <c r="A20873" s="3"/>
    </row>
    <row r="20874" spans="1:1" x14ac:dyDescent="0.25">
      <c r="A20874" s="3"/>
    </row>
    <row r="20875" spans="1:1" x14ac:dyDescent="0.25">
      <c r="A20875" s="3"/>
    </row>
    <row r="20876" spans="1:1" x14ac:dyDescent="0.25">
      <c r="A20876" s="3"/>
    </row>
    <row r="20877" spans="1:1" x14ac:dyDescent="0.25">
      <c r="A20877" s="3"/>
    </row>
    <row r="20878" spans="1:1" x14ac:dyDescent="0.25">
      <c r="A20878" s="3"/>
    </row>
    <row r="20879" spans="1:1" x14ac:dyDescent="0.25">
      <c r="A20879" s="3"/>
    </row>
    <row r="20880" spans="1:1" x14ac:dyDescent="0.25">
      <c r="A20880" s="3"/>
    </row>
    <row r="20881" spans="1:1" x14ac:dyDescent="0.25">
      <c r="A20881" s="3"/>
    </row>
    <row r="20882" spans="1:1" x14ac:dyDescent="0.25">
      <c r="A20882" s="3"/>
    </row>
    <row r="20883" spans="1:1" x14ac:dyDescent="0.25">
      <c r="A20883" s="3"/>
    </row>
    <row r="20884" spans="1:1" x14ac:dyDescent="0.25">
      <c r="A20884" s="3"/>
    </row>
    <row r="20885" spans="1:1" x14ac:dyDescent="0.25">
      <c r="A20885" s="3"/>
    </row>
    <row r="20886" spans="1:1" x14ac:dyDescent="0.25">
      <c r="A20886" s="3"/>
    </row>
    <row r="20887" spans="1:1" x14ac:dyDescent="0.25">
      <c r="A20887" s="3"/>
    </row>
    <row r="20888" spans="1:1" x14ac:dyDescent="0.25">
      <c r="A20888" s="3"/>
    </row>
    <row r="20889" spans="1:1" x14ac:dyDescent="0.25">
      <c r="A20889" s="3"/>
    </row>
    <row r="20890" spans="1:1" x14ac:dyDescent="0.25">
      <c r="A20890" s="3"/>
    </row>
    <row r="20891" spans="1:1" x14ac:dyDescent="0.25">
      <c r="A20891" s="3"/>
    </row>
    <row r="20892" spans="1:1" x14ac:dyDescent="0.25">
      <c r="A20892" s="3"/>
    </row>
    <row r="20893" spans="1:1" x14ac:dyDescent="0.25">
      <c r="A20893" s="3"/>
    </row>
    <row r="20894" spans="1:1" x14ac:dyDescent="0.25">
      <c r="A20894" s="3"/>
    </row>
    <row r="20895" spans="1:1" x14ac:dyDescent="0.25">
      <c r="A20895" s="3"/>
    </row>
    <row r="20896" spans="1:1" x14ac:dyDescent="0.25">
      <c r="A20896" s="3"/>
    </row>
    <row r="20897" spans="1:1" x14ac:dyDescent="0.25">
      <c r="A20897" s="3"/>
    </row>
    <row r="20898" spans="1:1" x14ac:dyDescent="0.25">
      <c r="A20898" s="3"/>
    </row>
    <row r="20899" spans="1:1" x14ac:dyDescent="0.25">
      <c r="A20899" s="3"/>
    </row>
    <row r="20900" spans="1:1" x14ac:dyDescent="0.25">
      <c r="A20900" s="3"/>
    </row>
    <row r="20901" spans="1:1" x14ac:dyDescent="0.25">
      <c r="A20901" s="3"/>
    </row>
    <row r="20902" spans="1:1" x14ac:dyDescent="0.25">
      <c r="A20902" s="3"/>
    </row>
    <row r="20903" spans="1:1" x14ac:dyDescent="0.25">
      <c r="A20903" s="3"/>
    </row>
    <row r="20904" spans="1:1" x14ac:dyDescent="0.25">
      <c r="A20904" s="3"/>
    </row>
    <row r="20905" spans="1:1" x14ac:dyDescent="0.25">
      <c r="A20905" s="3"/>
    </row>
    <row r="20906" spans="1:1" x14ac:dyDescent="0.25">
      <c r="A20906" s="3"/>
    </row>
    <row r="20907" spans="1:1" x14ac:dyDescent="0.25">
      <c r="A20907" s="3"/>
    </row>
    <row r="20908" spans="1:1" x14ac:dyDescent="0.25">
      <c r="A20908" s="3"/>
    </row>
    <row r="20909" spans="1:1" x14ac:dyDescent="0.25">
      <c r="A20909" s="3"/>
    </row>
    <row r="20910" spans="1:1" x14ac:dyDescent="0.25">
      <c r="A20910" s="3"/>
    </row>
    <row r="20911" spans="1:1" x14ac:dyDescent="0.25">
      <c r="A20911" s="3"/>
    </row>
    <row r="20912" spans="1:1" x14ac:dyDescent="0.25">
      <c r="A20912" s="3"/>
    </row>
    <row r="20913" spans="1:1" x14ac:dyDescent="0.25">
      <c r="A20913" s="3"/>
    </row>
    <row r="20914" spans="1:1" x14ac:dyDescent="0.25">
      <c r="A20914" s="3"/>
    </row>
    <row r="20915" spans="1:1" x14ac:dyDescent="0.25">
      <c r="A20915" s="3"/>
    </row>
    <row r="20916" spans="1:1" x14ac:dyDescent="0.25">
      <c r="A20916" s="3"/>
    </row>
    <row r="20917" spans="1:1" x14ac:dyDescent="0.25">
      <c r="A20917" s="3"/>
    </row>
    <row r="20918" spans="1:1" x14ac:dyDescent="0.25">
      <c r="A20918" s="3"/>
    </row>
    <row r="20919" spans="1:1" x14ac:dyDescent="0.25">
      <c r="A20919" s="3"/>
    </row>
    <row r="20920" spans="1:1" x14ac:dyDescent="0.25">
      <c r="A20920" s="3"/>
    </row>
    <row r="20921" spans="1:1" x14ac:dyDescent="0.25">
      <c r="A20921" s="3"/>
    </row>
    <row r="20922" spans="1:1" x14ac:dyDescent="0.25">
      <c r="A20922" s="3"/>
    </row>
    <row r="20923" spans="1:1" x14ac:dyDescent="0.25">
      <c r="A20923" s="3"/>
    </row>
    <row r="20924" spans="1:1" x14ac:dyDescent="0.25">
      <c r="A20924" s="3"/>
    </row>
    <row r="20925" spans="1:1" x14ac:dyDescent="0.25">
      <c r="A20925" s="3"/>
    </row>
    <row r="20926" spans="1:1" x14ac:dyDescent="0.25">
      <c r="A20926" s="3"/>
    </row>
    <row r="20927" spans="1:1" x14ac:dyDescent="0.25">
      <c r="A20927" s="3"/>
    </row>
    <row r="20928" spans="1:1" x14ac:dyDescent="0.25">
      <c r="A20928" s="3"/>
    </row>
    <row r="20929" spans="1:1" x14ac:dyDescent="0.25">
      <c r="A20929" s="3"/>
    </row>
    <row r="20930" spans="1:1" x14ac:dyDescent="0.25">
      <c r="A20930" s="3"/>
    </row>
    <row r="20931" spans="1:1" x14ac:dyDescent="0.25">
      <c r="A20931" s="3"/>
    </row>
    <row r="20932" spans="1:1" x14ac:dyDescent="0.25">
      <c r="A20932" s="3"/>
    </row>
    <row r="20933" spans="1:1" x14ac:dyDescent="0.25">
      <c r="A20933" s="3"/>
    </row>
    <row r="20934" spans="1:1" x14ac:dyDescent="0.25">
      <c r="A20934" s="3"/>
    </row>
    <row r="20935" spans="1:1" x14ac:dyDescent="0.25">
      <c r="A20935" s="3"/>
    </row>
    <row r="20936" spans="1:1" x14ac:dyDescent="0.25">
      <c r="A20936" s="3"/>
    </row>
    <row r="20937" spans="1:1" x14ac:dyDescent="0.25">
      <c r="A20937" s="3"/>
    </row>
    <row r="20938" spans="1:1" x14ac:dyDescent="0.25">
      <c r="A20938" s="3"/>
    </row>
    <row r="20939" spans="1:1" x14ac:dyDescent="0.25">
      <c r="A20939" s="3"/>
    </row>
    <row r="20940" spans="1:1" x14ac:dyDescent="0.25">
      <c r="A20940" s="3"/>
    </row>
    <row r="20941" spans="1:1" x14ac:dyDescent="0.25">
      <c r="A20941" s="3"/>
    </row>
    <row r="20942" spans="1:1" x14ac:dyDescent="0.25">
      <c r="A20942" s="3"/>
    </row>
    <row r="20943" spans="1:1" x14ac:dyDescent="0.25">
      <c r="A20943" s="3"/>
    </row>
    <row r="20944" spans="1:1" x14ac:dyDescent="0.25">
      <c r="A20944" s="3"/>
    </row>
    <row r="20945" spans="1:1" x14ac:dyDescent="0.25">
      <c r="A20945" s="3"/>
    </row>
    <row r="20946" spans="1:1" x14ac:dyDescent="0.25">
      <c r="A20946" s="3"/>
    </row>
    <row r="20947" spans="1:1" x14ac:dyDescent="0.25">
      <c r="A20947" s="3"/>
    </row>
    <row r="20948" spans="1:1" x14ac:dyDescent="0.25">
      <c r="A20948" s="3"/>
    </row>
    <row r="20949" spans="1:1" x14ac:dyDescent="0.25">
      <c r="A20949" s="3"/>
    </row>
    <row r="20950" spans="1:1" x14ac:dyDescent="0.25">
      <c r="A20950" s="3"/>
    </row>
    <row r="20951" spans="1:1" x14ac:dyDescent="0.25">
      <c r="A20951" s="3"/>
    </row>
    <row r="20952" spans="1:1" x14ac:dyDescent="0.25">
      <c r="A20952" s="3"/>
    </row>
    <row r="20953" spans="1:1" x14ac:dyDescent="0.25">
      <c r="A20953" s="3"/>
    </row>
    <row r="20954" spans="1:1" x14ac:dyDescent="0.25">
      <c r="A20954" s="3"/>
    </row>
    <row r="20955" spans="1:1" x14ac:dyDescent="0.25">
      <c r="A20955" s="3"/>
    </row>
    <row r="20956" spans="1:1" x14ac:dyDescent="0.25">
      <c r="A20956" s="3"/>
    </row>
    <row r="20957" spans="1:1" x14ac:dyDescent="0.25">
      <c r="A20957" s="3"/>
    </row>
    <row r="20958" spans="1:1" x14ac:dyDescent="0.25">
      <c r="A20958" s="3"/>
    </row>
    <row r="20959" spans="1:1" x14ac:dyDescent="0.25">
      <c r="A20959" s="3"/>
    </row>
    <row r="20960" spans="1:1" x14ac:dyDescent="0.25">
      <c r="A20960" s="3"/>
    </row>
    <row r="20961" spans="1:1" x14ac:dyDescent="0.25">
      <c r="A20961" s="3"/>
    </row>
    <row r="20962" spans="1:1" x14ac:dyDescent="0.25">
      <c r="A20962" s="3"/>
    </row>
    <row r="20963" spans="1:1" x14ac:dyDescent="0.25">
      <c r="A20963" s="3"/>
    </row>
    <row r="20964" spans="1:1" x14ac:dyDescent="0.25">
      <c r="A20964" s="3"/>
    </row>
    <row r="20965" spans="1:1" x14ac:dyDescent="0.25">
      <c r="A20965" s="3"/>
    </row>
    <row r="20966" spans="1:1" x14ac:dyDescent="0.25">
      <c r="A20966" s="3"/>
    </row>
    <row r="20967" spans="1:1" x14ac:dyDescent="0.25">
      <c r="A20967" s="3"/>
    </row>
    <row r="20968" spans="1:1" x14ac:dyDescent="0.25">
      <c r="A20968" s="3"/>
    </row>
    <row r="20969" spans="1:1" x14ac:dyDescent="0.25">
      <c r="A20969" s="3"/>
    </row>
    <row r="20970" spans="1:1" x14ac:dyDescent="0.25">
      <c r="A20970" s="3"/>
    </row>
    <row r="20971" spans="1:1" x14ac:dyDescent="0.25">
      <c r="A20971" s="3"/>
    </row>
    <row r="20972" spans="1:1" x14ac:dyDescent="0.25">
      <c r="A20972" s="3"/>
    </row>
    <row r="20973" spans="1:1" x14ac:dyDescent="0.25">
      <c r="A20973" s="3"/>
    </row>
    <row r="20974" spans="1:1" x14ac:dyDescent="0.25">
      <c r="A20974" s="3"/>
    </row>
    <row r="20975" spans="1:1" x14ac:dyDescent="0.25">
      <c r="A20975" s="3"/>
    </row>
    <row r="20976" spans="1:1" x14ac:dyDescent="0.25">
      <c r="A20976" s="3"/>
    </row>
    <row r="20977" spans="1:1" x14ac:dyDescent="0.25">
      <c r="A20977" s="3"/>
    </row>
    <row r="20978" spans="1:1" x14ac:dyDescent="0.25">
      <c r="A20978" s="3"/>
    </row>
    <row r="20979" spans="1:1" x14ac:dyDescent="0.25">
      <c r="A20979" s="3"/>
    </row>
    <row r="20980" spans="1:1" x14ac:dyDescent="0.25">
      <c r="A20980" s="3"/>
    </row>
    <row r="20981" spans="1:1" x14ac:dyDescent="0.25">
      <c r="A20981" s="3"/>
    </row>
    <row r="20982" spans="1:1" x14ac:dyDescent="0.25">
      <c r="A20982" s="3"/>
    </row>
    <row r="20983" spans="1:1" x14ac:dyDescent="0.25">
      <c r="A20983" s="3"/>
    </row>
    <row r="20984" spans="1:1" x14ac:dyDescent="0.25">
      <c r="A20984" s="3"/>
    </row>
    <row r="20985" spans="1:1" x14ac:dyDescent="0.25">
      <c r="A20985" s="3"/>
    </row>
    <row r="20986" spans="1:1" x14ac:dyDescent="0.25">
      <c r="A20986" s="3"/>
    </row>
    <row r="20987" spans="1:1" x14ac:dyDescent="0.25">
      <c r="A20987" s="3"/>
    </row>
    <row r="20988" spans="1:1" x14ac:dyDescent="0.25">
      <c r="A20988" s="3"/>
    </row>
    <row r="20989" spans="1:1" x14ac:dyDescent="0.25">
      <c r="A20989" s="3"/>
    </row>
    <row r="20990" spans="1:1" x14ac:dyDescent="0.25">
      <c r="A20990" s="3"/>
    </row>
    <row r="20991" spans="1:1" x14ac:dyDescent="0.25">
      <c r="A20991" s="3"/>
    </row>
    <row r="20992" spans="1:1" x14ac:dyDescent="0.25">
      <c r="A20992" s="3"/>
    </row>
    <row r="20993" spans="1:1" x14ac:dyDescent="0.25">
      <c r="A20993" s="3"/>
    </row>
    <row r="20994" spans="1:1" x14ac:dyDescent="0.25">
      <c r="A20994" s="3"/>
    </row>
    <row r="20995" spans="1:1" x14ac:dyDescent="0.25">
      <c r="A20995" s="3"/>
    </row>
    <row r="20996" spans="1:1" x14ac:dyDescent="0.25">
      <c r="A20996" s="3"/>
    </row>
    <row r="20997" spans="1:1" x14ac:dyDescent="0.25">
      <c r="A20997" s="3"/>
    </row>
    <row r="20998" spans="1:1" x14ac:dyDescent="0.25">
      <c r="A20998" s="3"/>
    </row>
    <row r="20999" spans="1:1" x14ac:dyDescent="0.25">
      <c r="A20999" s="3"/>
    </row>
    <row r="21000" spans="1:1" x14ac:dyDescent="0.25">
      <c r="A21000" s="3"/>
    </row>
    <row r="21001" spans="1:1" x14ac:dyDescent="0.25">
      <c r="A21001" s="3"/>
    </row>
    <row r="21002" spans="1:1" x14ac:dyDescent="0.25">
      <c r="A21002" s="3"/>
    </row>
    <row r="21003" spans="1:1" x14ac:dyDescent="0.25">
      <c r="A21003" s="3"/>
    </row>
    <row r="21004" spans="1:1" x14ac:dyDescent="0.25">
      <c r="A21004" s="3"/>
    </row>
    <row r="21005" spans="1:1" x14ac:dyDescent="0.25">
      <c r="A21005" s="3"/>
    </row>
    <row r="21006" spans="1:1" x14ac:dyDescent="0.25">
      <c r="A21006" s="3"/>
    </row>
    <row r="21007" spans="1:1" x14ac:dyDescent="0.25">
      <c r="A21007" s="3"/>
    </row>
    <row r="21008" spans="1:1" x14ac:dyDescent="0.25">
      <c r="A21008" s="3"/>
    </row>
    <row r="21009" spans="1:1" x14ac:dyDescent="0.25">
      <c r="A21009" s="3"/>
    </row>
    <row r="21010" spans="1:1" x14ac:dyDescent="0.25">
      <c r="A21010" s="3"/>
    </row>
    <row r="21011" spans="1:1" x14ac:dyDescent="0.25">
      <c r="A21011" s="3"/>
    </row>
    <row r="21012" spans="1:1" x14ac:dyDescent="0.25">
      <c r="A21012" s="3"/>
    </row>
    <row r="21013" spans="1:1" x14ac:dyDescent="0.25">
      <c r="A21013" s="3"/>
    </row>
    <row r="21014" spans="1:1" x14ac:dyDescent="0.25">
      <c r="A21014" s="3"/>
    </row>
    <row r="21015" spans="1:1" x14ac:dyDescent="0.25">
      <c r="A21015" s="3"/>
    </row>
    <row r="21016" spans="1:1" x14ac:dyDescent="0.25">
      <c r="A21016" s="3"/>
    </row>
    <row r="21017" spans="1:1" x14ac:dyDescent="0.25">
      <c r="A21017" s="3"/>
    </row>
    <row r="21018" spans="1:1" x14ac:dyDescent="0.25">
      <c r="A21018" s="3"/>
    </row>
    <row r="21019" spans="1:1" x14ac:dyDescent="0.25">
      <c r="A21019" s="3"/>
    </row>
    <row r="21020" spans="1:1" x14ac:dyDescent="0.25">
      <c r="A21020" s="3"/>
    </row>
    <row r="21021" spans="1:1" x14ac:dyDescent="0.25">
      <c r="A21021" s="3"/>
    </row>
    <row r="21022" spans="1:1" x14ac:dyDescent="0.25">
      <c r="A21022" s="3"/>
    </row>
    <row r="21023" spans="1:1" x14ac:dyDescent="0.25">
      <c r="A21023" s="3"/>
    </row>
    <row r="21024" spans="1:1" x14ac:dyDescent="0.25">
      <c r="A21024" s="3"/>
    </row>
    <row r="21025" spans="1:1" x14ac:dyDescent="0.25">
      <c r="A21025" s="3"/>
    </row>
    <row r="21026" spans="1:1" x14ac:dyDescent="0.25">
      <c r="A21026" s="3"/>
    </row>
    <row r="21027" spans="1:1" x14ac:dyDescent="0.25">
      <c r="A21027" s="3"/>
    </row>
    <row r="21028" spans="1:1" x14ac:dyDescent="0.25">
      <c r="A21028" s="3"/>
    </row>
    <row r="21029" spans="1:1" x14ac:dyDescent="0.25">
      <c r="A21029" s="3"/>
    </row>
    <row r="21030" spans="1:1" x14ac:dyDescent="0.25">
      <c r="A21030" s="3"/>
    </row>
    <row r="21031" spans="1:1" x14ac:dyDescent="0.25">
      <c r="A21031" s="3"/>
    </row>
    <row r="21032" spans="1:1" x14ac:dyDescent="0.25">
      <c r="A21032" s="3"/>
    </row>
    <row r="21033" spans="1:1" x14ac:dyDescent="0.25">
      <c r="A21033" s="3"/>
    </row>
    <row r="21034" spans="1:1" x14ac:dyDescent="0.25">
      <c r="A21034" s="3"/>
    </row>
    <row r="21035" spans="1:1" x14ac:dyDescent="0.25">
      <c r="A21035" s="3"/>
    </row>
    <row r="21036" spans="1:1" x14ac:dyDescent="0.25">
      <c r="A21036" s="3"/>
    </row>
    <row r="21037" spans="1:1" x14ac:dyDescent="0.25">
      <c r="A21037" s="3"/>
    </row>
    <row r="21038" spans="1:1" x14ac:dyDescent="0.25">
      <c r="A21038" s="3"/>
    </row>
    <row r="21039" spans="1:1" x14ac:dyDescent="0.25">
      <c r="A21039" s="3"/>
    </row>
    <row r="21040" spans="1:1" x14ac:dyDescent="0.25">
      <c r="A21040" s="3"/>
    </row>
    <row r="21041" spans="1:1" x14ac:dyDescent="0.25">
      <c r="A21041" s="3"/>
    </row>
    <row r="21042" spans="1:1" x14ac:dyDescent="0.25">
      <c r="A21042" s="3"/>
    </row>
    <row r="21043" spans="1:1" x14ac:dyDescent="0.25">
      <c r="A21043" s="3"/>
    </row>
    <row r="21044" spans="1:1" x14ac:dyDescent="0.25">
      <c r="A21044" s="3"/>
    </row>
    <row r="21045" spans="1:1" x14ac:dyDescent="0.25">
      <c r="A21045" s="3"/>
    </row>
    <row r="21046" spans="1:1" x14ac:dyDescent="0.25">
      <c r="A21046" s="3"/>
    </row>
    <row r="21047" spans="1:1" x14ac:dyDescent="0.25">
      <c r="A21047" s="3"/>
    </row>
    <row r="21048" spans="1:1" x14ac:dyDescent="0.25">
      <c r="A21048" s="3"/>
    </row>
    <row r="21049" spans="1:1" x14ac:dyDescent="0.25">
      <c r="A21049" s="3"/>
    </row>
    <row r="21050" spans="1:1" x14ac:dyDescent="0.25">
      <c r="A21050" s="3"/>
    </row>
    <row r="21051" spans="1:1" x14ac:dyDescent="0.25">
      <c r="A21051" s="3"/>
    </row>
    <row r="21052" spans="1:1" x14ac:dyDescent="0.25">
      <c r="A21052" s="3"/>
    </row>
    <row r="21053" spans="1:1" x14ac:dyDescent="0.25">
      <c r="A21053" s="3"/>
    </row>
    <row r="21054" spans="1:1" x14ac:dyDescent="0.25">
      <c r="A21054" s="3"/>
    </row>
    <row r="21055" spans="1:1" x14ac:dyDescent="0.25">
      <c r="A21055" s="3"/>
    </row>
    <row r="21056" spans="1:1" x14ac:dyDescent="0.25">
      <c r="A21056" s="3"/>
    </row>
    <row r="21057" spans="1:1" x14ac:dyDescent="0.25">
      <c r="A21057" s="3"/>
    </row>
    <row r="21058" spans="1:1" x14ac:dyDescent="0.25">
      <c r="A21058" s="3"/>
    </row>
    <row r="21059" spans="1:1" x14ac:dyDescent="0.25">
      <c r="A21059" s="3"/>
    </row>
    <row r="21060" spans="1:1" x14ac:dyDescent="0.25">
      <c r="A21060" s="3"/>
    </row>
    <row r="21061" spans="1:1" x14ac:dyDescent="0.25">
      <c r="A21061" s="3"/>
    </row>
    <row r="21062" spans="1:1" x14ac:dyDescent="0.25">
      <c r="A21062" s="3"/>
    </row>
    <row r="21063" spans="1:1" x14ac:dyDescent="0.25">
      <c r="A21063" s="3"/>
    </row>
    <row r="21064" spans="1:1" x14ac:dyDescent="0.25">
      <c r="A21064" s="3"/>
    </row>
    <row r="21065" spans="1:1" x14ac:dyDescent="0.25">
      <c r="A21065" s="3"/>
    </row>
    <row r="21066" spans="1:1" x14ac:dyDescent="0.25">
      <c r="A21066" s="3"/>
    </row>
    <row r="21067" spans="1:1" x14ac:dyDescent="0.25">
      <c r="A21067" s="3"/>
    </row>
    <row r="21068" spans="1:1" x14ac:dyDescent="0.25">
      <c r="A21068" s="3"/>
    </row>
    <row r="21069" spans="1:1" x14ac:dyDescent="0.25">
      <c r="A21069" s="3"/>
    </row>
    <row r="21070" spans="1:1" x14ac:dyDescent="0.25">
      <c r="A21070" s="3"/>
    </row>
    <row r="21071" spans="1:1" x14ac:dyDescent="0.25">
      <c r="A21071" s="3"/>
    </row>
    <row r="21072" spans="1:1" x14ac:dyDescent="0.25">
      <c r="A21072" s="3"/>
    </row>
    <row r="21073" spans="1:1" x14ac:dyDescent="0.25">
      <c r="A21073" s="3"/>
    </row>
    <row r="21074" spans="1:1" x14ac:dyDescent="0.25">
      <c r="A21074" s="3"/>
    </row>
    <row r="21075" spans="1:1" x14ac:dyDescent="0.25">
      <c r="A21075" s="3"/>
    </row>
    <row r="21076" spans="1:1" x14ac:dyDescent="0.25">
      <c r="A21076" s="3"/>
    </row>
    <row r="21077" spans="1:1" x14ac:dyDescent="0.25">
      <c r="A21077" s="3"/>
    </row>
    <row r="21078" spans="1:1" x14ac:dyDescent="0.25">
      <c r="A21078" s="3"/>
    </row>
    <row r="21079" spans="1:1" x14ac:dyDescent="0.25">
      <c r="A21079" s="3"/>
    </row>
    <row r="21080" spans="1:1" x14ac:dyDescent="0.25">
      <c r="A21080" s="3"/>
    </row>
    <row r="21081" spans="1:1" x14ac:dyDescent="0.25">
      <c r="A21081" s="3"/>
    </row>
    <row r="21082" spans="1:1" x14ac:dyDescent="0.25">
      <c r="A21082" s="3"/>
    </row>
    <row r="21083" spans="1:1" x14ac:dyDescent="0.25">
      <c r="A21083" s="3"/>
    </row>
    <row r="21084" spans="1:1" x14ac:dyDescent="0.25">
      <c r="A21084" s="3"/>
    </row>
    <row r="21085" spans="1:1" x14ac:dyDescent="0.25">
      <c r="A21085" s="3"/>
    </row>
    <row r="21086" spans="1:1" x14ac:dyDescent="0.25">
      <c r="A21086" s="3"/>
    </row>
    <row r="21087" spans="1:1" x14ac:dyDescent="0.25">
      <c r="A21087" s="3"/>
    </row>
    <row r="21088" spans="1:1" x14ac:dyDescent="0.25">
      <c r="A21088" s="3"/>
    </row>
    <row r="21089" spans="1:1" x14ac:dyDescent="0.25">
      <c r="A21089" s="3"/>
    </row>
    <row r="21090" spans="1:1" x14ac:dyDescent="0.25">
      <c r="A21090" s="3"/>
    </row>
    <row r="21091" spans="1:1" x14ac:dyDescent="0.25">
      <c r="A21091" s="3"/>
    </row>
    <row r="21092" spans="1:1" x14ac:dyDescent="0.25">
      <c r="A21092" s="3"/>
    </row>
    <row r="21093" spans="1:1" x14ac:dyDescent="0.25">
      <c r="A21093" s="3"/>
    </row>
    <row r="21094" spans="1:1" x14ac:dyDescent="0.25">
      <c r="A21094" s="3"/>
    </row>
    <row r="21095" spans="1:1" x14ac:dyDescent="0.25">
      <c r="A21095" s="3"/>
    </row>
    <row r="21096" spans="1:1" x14ac:dyDescent="0.25">
      <c r="A21096" s="3"/>
    </row>
    <row r="21097" spans="1:1" x14ac:dyDescent="0.25">
      <c r="A21097" s="3"/>
    </row>
    <row r="21098" spans="1:1" x14ac:dyDescent="0.25">
      <c r="A21098" s="3"/>
    </row>
    <row r="21099" spans="1:1" x14ac:dyDescent="0.25">
      <c r="A21099" s="3"/>
    </row>
    <row r="21100" spans="1:1" x14ac:dyDescent="0.25">
      <c r="A21100" s="3"/>
    </row>
    <row r="21101" spans="1:1" x14ac:dyDescent="0.25">
      <c r="A21101" s="3"/>
    </row>
    <row r="21102" spans="1:1" x14ac:dyDescent="0.25">
      <c r="A21102" s="3"/>
    </row>
    <row r="21103" spans="1:1" x14ac:dyDescent="0.25">
      <c r="A21103" s="3"/>
    </row>
    <row r="21104" spans="1:1" x14ac:dyDescent="0.25">
      <c r="A21104" s="3"/>
    </row>
    <row r="21105" spans="1:1" x14ac:dyDescent="0.25">
      <c r="A21105" s="3"/>
    </row>
    <row r="21106" spans="1:1" x14ac:dyDescent="0.25">
      <c r="A21106" s="3"/>
    </row>
    <row r="21107" spans="1:1" x14ac:dyDescent="0.25">
      <c r="A21107" s="3"/>
    </row>
    <row r="21108" spans="1:1" x14ac:dyDescent="0.25">
      <c r="A21108" s="3"/>
    </row>
    <row r="21109" spans="1:1" x14ac:dyDescent="0.25">
      <c r="A21109" s="3"/>
    </row>
    <row r="21110" spans="1:1" x14ac:dyDescent="0.25">
      <c r="A21110" s="3"/>
    </row>
    <row r="21111" spans="1:1" x14ac:dyDescent="0.25">
      <c r="A21111" s="3"/>
    </row>
    <row r="21112" spans="1:1" x14ac:dyDescent="0.25">
      <c r="A21112" s="3"/>
    </row>
    <row r="21113" spans="1:1" x14ac:dyDescent="0.25">
      <c r="A21113" s="3"/>
    </row>
    <row r="21114" spans="1:1" x14ac:dyDescent="0.25">
      <c r="A21114" s="3"/>
    </row>
    <row r="21115" spans="1:1" x14ac:dyDescent="0.25">
      <c r="A21115" s="3"/>
    </row>
    <row r="21116" spans="1:1" x14ac:dyDescent="0.25">
      <c r="A21116" s="3"/>
    </row>
    <row r="21117" spans="1:1" x14ac:dyDescent="0.25">
      <c r="A21117" s="3"/>
    </row>
    <row r="21118" spans="1:1" x14ac:dyDescent="0.25">
      <c r="A21118" s="3"/>
    </row>
    <row r="21119" spans="1:1" x14ac:dyDescent="0.25">
      <c r="A21119" s="3"/>
    </row>
    <row r="21120" spans="1:1" x14ac:dyDescent="0.25">
      <c r="A21120" s="3"/>
    </row>
    <row r="21121" spans="1:1" x14ac:dyDescent="0.25">
      <c r="A21121" s="3"/>
    </row>
    <row r="21122" spans="1:1" x14ac:dyDescent="0.25">
      <c r="A21122" s="3"/>
    </row>
    <row r="21123" spans="1:1" x14ac:dyDescent="0.25">
      <c r="A21123" s="3"/>
    </row>
    <row r="21124" spans="1:1" x14ac:dyDescent="0.25">
      <c r="A21124" s="3"/>
    </row>
    <row r="21125" spans="1:1" x14ac:dyDescent="0.25">
      <c r="A21125" s="3"/>
    </row>
    <row r="21126" spans="1:1" x14ac:dyDescent="0.25">
      <c r="A21126" s="3"/>
    </row>
    <row r="21127" spans="1:1" x14ac:dyDescent="0.25">
      <c r="A21127" s="3"/>
    </row>
    <row r="21128" spans="1:1" x14ac:dyDescent="0.25">
      <c r="A21128" s="3"/>
    </row>
    <row r="21129" spans="1:1" x14ac:dyDescent="0.25">
      <c r="A21129" s="3"/>
    </row>
    <row r="21130" spans="1:1" x14ac:dyDescent="0.25">
      <c r="A21130" s="3"/>
    </row>
    <row r="21131" spans="1:1" x14ac:dyDescent="0.25">
      <c r="A21131" s="3"/>
    </row>
    <row r="21132" spans="1:1" x14ac:dyDescent="0.25">
      <c r="A21132" s="3"/>
    </row>
    <row r="21133" spans="1:1" x14ac:dyDescent="0.25">
      <c r="A21133" s="3"/>
    </row>
    <row r="21134" spans="1:1" x14ac:dyDescent="0.25">
      <c r="A21134" s="3"/>
    </row>
    <row r="21135" spans="1:1" x14ac:dyDescent="0.25">
      <c r="A21135" s="3"/>
    </row>
    <row r="21136" spans="1:1" x14ac:dyDescent="0.25">
      <c r="A21136" s="3"/>
    </row>
    <row r="21137" spans="1:1" x14ac:dyDescent="0.25">
      <c r="A21137" s="3"/>
    </row>
    <row r="21138" spans="1:1" x14ac:dyDescent="0.25">
      <c r="A21138" s="3"/>
    </row>
    <row r="21139" spans="1:1" x14ac:dyDescent="0.25">
      <c r="A21139" s="3"/>
    </row>
    <row r="21140" spans="1:1" x14ac:dyDescent="0.25">
      <c r="A21140" s="3"/>
    </row>
    <row r="21141" spans="1:1" x14ac:dyDescent="0.25">
      <c r="A21141" s="3"/>
    </row>
    <row r="21142" spans="1:1" x14ac:dyDescent="0.25">
      <c r="A21142" s="3"/>
    </row>
    <row r="21143" spans="1:1" x14ac:dyDescent="0.25">
      <c r="A21143" s="3"/>
    </row>
    <row r="21144" spans="1:1" x14ac:dyDescent="0.25">
      <c r="A21144" s="3"/>
    </row>
    <row r="21145" spans="1:1" x14ac:dyDescent="0.25">
      <c r="A21145" s="3"/>
    </row>
    <row r="21146" spans="1:1" x14ac:dyDescent="0.25">
      <c r="A21146" s="3"/>
    </row>
    <row r="21147" spans="1:1" x14ac:dyDescent="0.25">
      <c r="A21147" s="3"/>
    </row>
    <row r="21148" spans="1:1" x14ac:dyDescent="0.25">
      <c r="A21148" s="3"/>
    </row>
    <row r="21149" spans="1:1" x14ac:dyDescent="0.25">
      <c r="A21149" s="3"/>
    </row>
    <row r="21150" spans="1:1" x14ac:dyDescent="0.25">
      <c r="A21150" s="3"/>
    </row>
    <row r="21151" spans="1:1" x14ac:dyDescent="0.25">
      <c r="A21151" s="3"/>
    </row>
    <row r="21152" spans="1:1" x14ac:dyDescent="0.25">
      <c r="A21152" s="3"/>
    </row>
    <row r="21153" spans="1:1" x14ac:dyDescent="0.25">
      <c r="A21153" s="3"/>
    </row>
    <row r="21154" spans="1:1" x14ac:dyDescent="0.25">
      <c r="A21154" s="3"/>
    </row>
    <row r="21155" spans="1:1" x14ac:dyDescent="0.25">
      <c r="A21155" s="3"/>
    </row>
    <row r="21156" spans="1:1" x14ac:dyDescent="0.25">
      <c r="A21156" s="3"/>
    </row>
    <row r="21157" spans="1:1" x14ac:dyDescent="0.25">
      <c r="A21157" s="3"/>
    </row>
    <row r="21158" spans="1:1" x14ac:dyDescent="0.25">
      <c r="A21158" s="3"/>
    </row>
    <row r="21159" spans="1:1" x14ac:dyDescent="0.25">
      <c r="A21159" s="3"/>
    </row>
    <row r="21160" spans="1:1" x14ac:dyDescent="0.25">
      <c r="A21160" s="3"/>
    </row>
    <row r="21161" spans="1:1" x14ac:dyDescent="0.25">
      <c r="A21161" s="3"/>
    </row>
    <row r="21162" spans="1:1" x14ac:dyDescent="0.25">
      <c r="A21162" s="3"/>
    </row>
    <row r="21163" spans="1:1" x14ac:dyDescent="0.25">
      <c r="A21163" s="3"/>
    </row>
    <row r="21164" spans="1:1" x14ac:dyDescent="0.25">
      <c r="A21164" s="3"/>
    </row>
    <row r="21165" spans="1:1" x14ac:dyDescent="0.25">
      <c r="A21165" s="3"/>
    </row>
    <row r="21166" spans="1:1" x14ac:dyDescent="0.25">
      <c r="A21166" s="3"/>
    </row>
    <row r="21167" spans="1:1" x14ac:dyDescent="0.25">
      <c r="A21167" s="3"/>
    </row>
    <row r="21168" spans="1:1" x14ac:dyDescent="0.25">
      <c r="A21168" s="3"/>
    </row>
    <row r="21169" spans="1:1" x14ac:dyDescent="0.25">
      <c r="A21169" s="3"/>
    </row>
    <row r="21170" spans="1:1" x14ac:dyDescent="0.25">
      <c r="A21170" s="3"/>
    </row>
    <row r="21171" spans="1:1" x14ac:dyDescent="0.25">
      <c r="A21171" s="3"/>
    </row>
    <row r="21172" spans="1:1" x14ac:dyDescent="0.25">
      <c r="A21172" s="3"/>
    </row>
    <row r="21173" spans="1:1" x14ac:dyDescent="0.25">
      <c r="A21173" s="3"/>
    </row>
    <row r="21174" spans="1:1" x14ac:dyDescent="0.25">
      <c r="A21174" s="3"/>
    </row>
    <row r="21175" spans="1:1" x14ac:dyDescent="0.25">
      <c r="A21175" s="3"/>
    </row>
    <row r="21176" spans="1:1" x14ac:dyDescent="0.25">
      <c r="A21176" s="3"/>
    </row>
    <row r="21177" spans="1:1" x14ac:dyDescent="0.25">
      <c r="A21177" s="3"/>
    </row>
    <row r="21178" spans="1:1" x14ac:dyDescent="0.25">
      <c r="A21178" s="3"/>
    </row>
    <row r="21179" spans="1:1" x14ac:dyDescent="0.25">
      <c r="A21179" s="3"/>
    </row>
    <row r="21180" spans="1:1" x14ac:dyDescent="0.25">
      <c r="A21180" s="3"/>
    </row>
    <row r="21181" spans="1:1" x14ac:dyDescent="0.25">
      <c r="A21181" s="3"/>
    </row>
    <row r="21182" spans="1:1" x14ac:dyDescent="0.25">
      <c r="A21182" s="3"/>
    </row>
    <row r="21183" spans="1:1" x14ac:dyDescent="0.25">
      <c r="A21183" s="3"/>
    </row>
    <row r="21184" spans="1:1" x14ac:dyDescent="0.25">
      <c r="A21184" s="3"/>
    </row>
    <row r="21185" spans="1:1" x14ac:dyDescent="0.25">
      <c r="A21185" s="3"/>
    </row>
    <row r="21186" spans="1:1" x14ac:dyDescent="0.25">
      <c r="A21186" s="3"/>
    </row>
    <row r="21187" spans="1:1" x14ac:dyDescent="0.25">
      <c r="A21187" s="3"/>
    </row>
    <row r="21188" spans="1:1" x14ac:dyDescent="0.25">
      <c r="A21188" s="3"/>
    </row>
    <row r="21189" spans="1:1" x14ac:dyDescent="0.25">
      <c r="A21189" s="3"/>
    </row>
    <row r="21190" spans="1:1" x14ac:dyDescent="0.25">
      <c r="A21190" s="3"/>
    </row>
    <row r="21191" spans="1:1" x14ac:dyDescent="0.25">
      <c r="A21191" s="3"/>
    </row>
    <row r="21192" spans="1:1" x14ac:dyDescent="0.25">
      <c r="A21192" s="3"/>
    </row>
    <row r="21193" spans="1:1" x14ac:dyDescent="0.25">
      <c r="A21193" s="3"/>
    </row>
    <row r="21194" spans="1:1" x14ac:dyDescent="0.25">
      <c r="A21194" s="3"/>
    </row>
    <row r="21195" spans="1:1" x14ac:dyDescent="0.25">
      <c r="A21195" s="3"/>
    </row>
    <row r="21196" spans="1:1" x14ac:dyDescent="0.25">
      <c r="A21196" s="3"/>
    </row>
    <row r="21197" spans="1:1" x14ac:dyDescent="0.25">
      <c r="A21197" s="3"/>
    </row>
    <row r="21198" spans="1:1" x14ac:dyDescent="0.25">
      <c r="A21198" s="3"/>
    </row>
    <row r="21199" spans="1:1" x14ac:dyDescent="0.25">
      <c r="A21199" s="3"/>
    </row>
    <row r="21200" spans="1:1" x14ac:dyDescent="0.25">
      <c r="A21200" s="3"/>
    </row>
    <row r="21201" spans="1:1" x14ac:dyDescent="0.25">
      <c r="A21201" s="3"/>
    </row>
    <row r="21202" spans="1:1" x14ac:dyDescent="0.25">
      <c r="A21202" s="3"/>
    </row>
    <row r="21203" spans="1:1" x14ac:dyDescent="0.25">
      <c r="A21203" s="3"/>
    </row>
    <row r="21204" spans="1:1" x14ac:dyDescent="0.25">
      <c r="A21204" s="3"/>
    </row>
    <row r="21205" spans="1:1" x14ac:dyDescent="0.25">
      <c r="A21205" s="3"/>
    </row>
    <row r="21206" spans="1:1" x14ac:dyDescent="0.25">
      <c r="A21206" s="3"/>
    </row>
    <row r="21207" spans="1:1" x14ac:dyDescent="0.25">
      <c r="A21207" s="3"/>
    </row>
    <row r="21208" spans="1:1" x14ac:dyDescent="0.25">
      <c r="A21208" s="3"/>
    </row>
    <row r="21209" spans="1:1" x14ac:dyDescent="0.25">
      <c r="A21209" s="3"/>
    </row>
    <row r="21210" spans="1:1" x14ac:dyDescent="0.25">
      <c r="A21210" s="3"/>
    </row>
    <row r="21211" spans="1:1" x14ac:dyDescent="0.25">
      <c r="A21211" s="3"/>
    </row>
    <row r="21212" spans="1:1" x14ac:dyDescent="0.25">
      <c r="A21212" s="3"/>
    </row>
    <row r="21213" spans="1:1" x14ac:dyDescent="0.25">
      <c r="A21213" s="3"/>
    </row>
    <row r="21214" spans="1:1" x14ac:dyDescent="0.25">
      <c r="A21214" s="3"/>
    </row>
    <row r="21215" spans="1:1" x14ac:dyDescent="0.25">
      <c r="A21215" s="3"/>
    </row>
  </sheetData>
  <conditionalFormatting sqref="A2:A380">
    <cfRule type="duplicateValues" dxfId="70" priority="4"/>
  </conditionalFormatting>
  <conditionalFormatting sqref="A381:A763">
    <cfRule type="duplicateValues" dxfId="69" priority="518"/>
  </conditionalFormatting>
  <printOptions headings="1"/>
  <pageMargins left="0.25" right="0.25" top="0.75" bottom="0.75" header="0.3" footer="0.3"/>
  <pageSetup scale="2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40"/>
  <sheetViews>
    <sheetView workbookViewId="0">
      <selection activeCell="B2" sqref="B2:B740"/>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2" customFormat="1" x14ac:dyDescent="0.25">
      <c r="B1" s="133"/>
      <c r="C1" s="132">
        <f>COUNTIF(D1:D300,"?*")</f>
        <v>1</v>
      </c>
      <c r="F1" s="134" t="s">
        <v>158</v>
      </c>
      <c r="G1" s="135" t="s">
        <v>2458</v>
      </c>
      <c r="I1" s="134" t="s">
        <v>11</v>
      </c>
      <c r="J1" s="134" t="s">
        <v>435</v>
      </c>
      <c r="K1" s="134" t="s">
        <v>436</v>
      </c>
      <c r="L1" s="134" t="s">
        <v>437</v>
      </c>
      <c r="N1" s="136"/>
      <c r="O1" s="136"/>
      <c r="P1" s="134"/>
      <c r="Q1" s="134"/>
      <c r="S1" s="136" t="s">
        <v>761</v>
      </c>
      <c r="T1" s="136" t="s">
        <v>762</v>
      </c>
      <c r="U1" s="136" t="s">
        <v>6</v>
      </c>
      <c r="V1" s="136" t="s">
        <v>763</v>
      </c>
      <c r="X1" s="137" t="s">
        <v>3345</v>
      </c>
      <c r="Y1" s="138" t="s">
        <v>3344</v>
      </c>
      <c r="AA1" s="139" t="s">
        <v>3450</v>
      </c>
      <c r="AB1" s="140" t="s">
        <v>3451</v>
      </c>
    </row>
    <row r="2" spans="1:28" x14ac:dyDescent="0.25">
      <c r="A2">
        <f>IF(ISNUMBER(SEARCH('Project Detail'!$B$5,'Data Validation'!B2)),MAX($A$1:A1)+1,0)</f>
        <v>0</v>
      </c>
      <c r="B2" s="218" t="s">
        <v>72</v>
      </c>
      <c r="C2" t="str">
        <f ca="1">OFFSET($D$2,,,COUNTIF($D$2:D700,"?*"))</f>
        <v>20P000086</v>
      </c>
      <c r="D2" t="str">
        <f>IFERROR(VLOOKUP(ROWS($D$2:D2),$A$2:$B$1000,2,0),"")</f>
        <v>20P000086</v>
      </c>
      <c r="F2" s="15">
        <v>43800</v>
      </c>
      <c r="G2" s="15">
        <v>43785</v>
      </c>
      <c r="I2" s="15" t="s">
        <v>438</v>
      </c>
      <c r="J2" s="15" t="s">
        <v>439</v>
      </c>
      <c r="K2" s="15" t="s">
        <v>440</v>
      </c>
      <c r="L2" s="15" t="s">
        <v>441</v>
      </c>
      <c r="N2" s="68" t="s">
        <v>490</v>
      </c>
      <c r="O2" s="68">
        <v>1</v>
      </c>
      <c r="P2" s="15" t="s">
        <v>127</v>
      </c>
      <c r="Q2" s="71" t="s">
        <v>3</v>
      </c>
      <c r="S2" s="14" t="s">
        <v>764</v>
      </c>
      <c r="T2" s="14" t="s">
        <v>765</v>
      </c>
      <c r="U2" s="14" t="s">
        <v>412</v>
      </c>
      <c r="V2" s="14" t="s">
        <v>766</v>
      </c>
      <c r="X2" s="121" t="s">
        <v>185</v>
      </c>
      <c r="Y2" s="121" t="s">
        <v>3407</v>
      </c>
      <c r="AA2" s="128" t="s">
        <v>3438</v>
      </c>
      <c r="AB2" s="129">
        <v>1</v>
      </c>
    </row>
    <row r="3" spans="1:28" x14ac:dyDescent="0.25">
      <c r="A3">
        <f>IF(ISNUMBER(SEARCH('Project Detail'!$B$5,'Data Validation'!B3)),MAX($A$1:A2)+1,0)</f>
        <v>0</v>
      </c>
      <c r="B3" s="218" t="s">
        <v>101</v>
      </c>
      <c r="D3" t="str">
        <f>IFERROR(VLOOKUP(ROWS($D$1:D4),$A$2:$B$1000,2,0),"")</f>
        <v/>
      </c>
      <c r="F3" s="15">
        <v>43815</v>
      </c>
      <c r="G3" s="15">
        <v>43800</v>
      </c>
      <c r="I3" s="15" t="s">
        <v>442</v>
      </c>
      <c r="J3" s="15"/>
      <c r="K3" s="15"/>
      <c r="L3" s="15" t="s">
        <v>441</v>
      </c>
      <c r="N3" s="68" t="s">
        <v>491</v>
      </c>
      <c r="O3" s="68">
        <v>2</v>
      </c>
      <c r="P3" s="15"/>
      <c r="Q3" s="71" t="s">
        <v>145</v>
      </c>
      <c r="S3" s="14" t="s">
        <v>767</v>
      </c>
      <c r="T3" s="14" t="s">
        <v>768</v>
      </c>
      <c r="U3" s="14" t="s">
        <v>769</v>
      </c>
      <c r="V3" s="14" t="s">
        <v>766</v>
      </c>
      <c r="X3" s="121" t="s">
        <v>351</v>
      </c>
      <c r="Y3" s="121" t="s">
        <v>3407</v>
      </c>
      <c r="AA3" s="128" t="s">
        <v>3437</v>
      </c>
      <c r="AB3" s="129">
        <v>2</v>
      </c>
    </row>
    <row r="4" spans="1:28" x14ac:dyDescent="0.25">
      <c r="A4">
        <f>IF(ISNUMBER(SEARCH('Project Detail'!$B$5,'Data Validation'!B4)),MAX($A$1:A3)+1,0)</f>
        <v>0</v>
      </c>
      <c r="B4" s="218" t="s">
        <v>420</v>
      </c>
      <c r="D4" t="str">
        <f>IFERROR(VLOOKUP(ROWS($D$2:D4),$A$2:$B$1000,2,0),"")</f>
        <v/>
      </c>
      <c r="F4" s="15">
        <v>43831</v>
      </c>
      <c r="G4" s="15">
        <v>43815</v>
      </c>
      <c r="I4" s="15" t="s">
        <v>52</v>
      </c>
      <c r="J4" s="15" t="s">
        <v>439</v>
      </c>
      <c r="K4" s="15" t="s">
        <v>440</v>
      </c>
      <c r="L4" s="15" t="s">
        <v>441</v>
      </c>
      <c r="N4" s="68" t="s">
        <v>492</v>
      </c>
      <c r="O4" s="68">
        <v>3</v>
      </c>
      <c r="P4" s="15"/>
      <c r="Q4" s="71" t="s">
        <v>146</v>
      </c>
      <c r="S4" s="14" t="s">
        <v>770</v>
      </c>
      <c r="T4" s="14" t="s">
        <v>771</v>
      </c>
      <c r="U4" s="14" t="s">
        <v>772</v>
      </c>
      <c r="V4" s="14" t="s">
        <v>766</v>
      </c>
      <c r="X4" s="121" t="s">
        <v>312</v>
      </c>
      <c r="Y4" s="121" t="s">
        <v>3407</v>
      </c>
      <c r="AA4" s="128" t="s">
        <v>3432</v>
      </c>
      <c r="AB4" s="129">
        <v>3</v>
      </c>
    </row>
    <row r="5" spans="1:28" x14ac:dyDescent="0.25">
      <c r="A5">
        <f>IF(ISNUMBER(SEARCH('Project Detail'!$B$5,'Data Validation'!B5)),MAX($A$1:A4)+1,0)</f>
        <v>0</v>
      </c>
      <c r="B5" s="218" t="s">
        <v>24</v>
      </c>
      <c r="D5" t="str">
        <f>IFERROR(VLOOKUP(ROWS($D$2:D5),$A$2:$B$1000,2,0),"")</f>
        <v/>
      </c>
      <c r="F5" s="15">
        <v>43846</v>
      </c>
      <c r="G5" s="15">
        <v>43831</v>
      </c>
      <c r="I5" s="15" t="s">
        <v>61</v>
      </c>
      <c r="J5" s="15"/>
      <c r="K5" s="15"/>
      <c r="L5" s="15" t="s">
        <v>441</v>
      </c>
      <c r="N5" s="68" t="s">
        <v>493</v>
      </c>
      <c r="O5" s="68">
        <v>4</v>
      </c>
      <c r="P5" s="15"/>
      <c r="Q5" s="71" t="s">
        <v>174</v>
      </c>
      <c r="S5" s="14" t="s">
        <v>773</v>
      </c>
      <c r="T5" s="14" t="s">
        <v>774</v>
      </c>
      <c r="U5" s="14" t="s">
        <v>775</v>
      </c>
      <c r="V5" s="14" t="s">
        <v>776</v>
      </c>
      <c r="X5" s="121" t="s">
        <v>731</v>
      </c>
      <c r="Y5" s="121" t="s">
        <v>3407</v>
      </c>
      <c r="AA5" s="128" t="s">
        <v>3434</v>
      </c>
      <c r="AB5" s="129">
        <v>4</v>
      </c>
    </row>
    <row r="6" spans="1:28" x14ac:dyDescent="0.25">
      <c r="A6">
        <f>IF(ISNUMBER(SEARCH('Project Detail'!$B$5,'Data Validation'!B6)),MAX($A$1:A5)+1,0)</f>
        <v>0</v>
      </c>
      <c r="B6" s="218" t="s">
        <v>114</v>
      </c>
      <c r="D6" t="str">
        <f>IFERROR(VLOOKUP(ROWS($D$2:D6),$A$2:$B$1000,2,0),"")</f>
        <v/>
      </c>
      <c r="F6" s="15">
        <v>43862</v>
      </c>
      <c r="G6" s="15">
        <v>43846</v>
      </c>
      <c r="I6" s="15" t="s">
        <v>423</v>
      </c>
      <c r="J6" s="14" t="s">
        <v>2460</v>
      </c>
      <c r="K6" s="15" t="s">
        <v>443</v>
      </c>
      <c r="L6" s="15" t="s">
        <v>444</v>
      </c>
      <c r="N6" s="68" t="s">
        <v>494</v>
      </c>
      <c r="O6" s="68">
        <v>5</v>
      </c>
      <c r="P6" s="15" t="s">
        <v>126</v>
      </c>
      <c r="Q6" s="71" t="s">
        <v>0</v>
      </c>
      <c r="S6" s="14" t="s">
        <v>777</v>
      </c>
      <c r="T6" s="14" t="s">
        <v>778</v>
      </c>
      <c r="U6" s="14" t="s">
        <v>779</v>
      </c>
      <c r="V6" s="14" t="s">
        <v>766</v>
      </c>
      <c r="X6" s="121" t="s">
        <v>3366</v>
      </c>
      <c r="Y6" s="121" t="s">
        <v>3370</v>
      </c>
      <c r="AA6" s="128" t="s">
        <v>3431</v>
      </c>
      <c r="AB6" s="129">
        <v>5</v>
      </c>
    </row>
    <row r="7" spans="1:28" x14ac:dyDescent="0.25">
      <c r="A7">
        <f>IF(ISNUMBER(SEARCH('Project Detail'!$B$5,'Data Validation'!B7)),MAX($A$1:A6)+1,0)</f>
        <v>0</v>
      </c>
      <c r="B7" s="218" t="s">
        <v>66</v>
      </c>
      <c r="D7" t="str">
        <f>IFERROR(VLOOKUP(ROWS($D$2:D7),$A$2:$B$1000,2,0),"")</f>
        <v/>
      </c>
      <c r="F7" s="15">
        <v>43877</v>
      </c>
      <c r="G7" s="15">
        <v>43862</v>
      </c>
      <c r="I7" s="15" t="s">
        <v>445</v>
      </c>
      <c r="J7" s="15"/>
      <c r="K7" s="15"/>
      <c r="L7" s="15" t="s">
        <v>446</v>
      </c>
      <c r="N7" s="68" t="s">
        <v>495</v>
      </c>
      <c r="O7" s="68">
        <v>6</v>
      </c>
      <c r="P7" s="15" t="s">
        <v>128</v>
      </c>
      <c r="Q7" s="71" t="s">
        <v>4</v>
      </c>
      <c r="S7" s="14" t="s">
        <v>780</v>
      </c>
      <c r="T7" s="14" t="s">
        <v>781</v>
      </c>
      <c r="U7" s="14" t="s">
        <v>782</v>
      </c>
      <c r="V7" s="14" t="s">
        <v>766</v>
      </c>
      <c r="X7" s="121" t="s">
        <v>3358</v>
      </c>
      <c r="Y7" s="121" t="s">
        <v>3370</v>
      </c>
      <c r="AA7" s="128" t="s">
        <v>3436</v>
      </c>
      <c r="AB7" s="129">
        <v>6</v>
      </c>
    </row>
    <row r="8" spans="1:28" x14ac:dyDescent="0.25">
      <c r="A8">
        <f>IF(ISNUMBER(SEARCH('Project Detail'!$B$5,'Data Validation'!B8)),MAX($A$1:A7)+1,0)</f>
        <v>0</v>
      </c>
      <c r="B8" s="218" t="s">
        <v>74</v>
      </c>
      <c r="D8" t="str">
        <f>IFERROR(VLOOKUP(ROWS($D$2:D8),$A$2:$B$1000,2,0),"")</f>
        <v/>
      </c>
      <c r="F8" s="15">
        <v>43891</v>
      </c>
      <c r="G8" s="15">
        <v>43877</v>
      </c>
      <c r="I8" s="15" t="s">
        <v>349</v>
      </c>
      <c r="J8" s="14" t="s">
        <v>2460</v>
      </c>
      <c r="K8" s="15" t="s">
        <v>443</v>
      </c>
      <c r="L8" s="15" t="s">
        <v>444</v>
      </c>
      <c r="N8" s="68" t="s">
        <v>496</v>
      </c>
      <c r="O8" s="68">
        <v>7</v>
      </c>
      <c r="P8" s="15" t="s">
        <v>129</v>
      </c>
      <c r="Q8" s="71" t="s">
        <v>5</v>
      </c>
      <c r="S8" s="14" t="s">
        <v>783</v>
      </c>
      <c r="T8" s="14" t="s">
        <v>376</v>
      </c>
      <c r="U8" s="14" t="s">
        <v>784</v>
      </c>
      <c r="V8" s="14" t="s">
        <v>766</v>
      </c>
      <c r="X8" s="121" t="s">
        <v>3356</v>
      </c>
      <c r="Y8" s="121" t="s">
        <v>3370</v>
      </c>
      <c r="AA8" s="128" t="s">
        <v>3430</v>
      </c>
      <c r="AB8" s="129">
        <v>7</v>
      </c>
    </row>
    <row r="9" spans="1:28" x14ac:dyDescent="0.25">
      <c r="A9">
        <f>IF(ISNUMBER(SEARCH('Project Detail'!$B$5,'Data Validation'!B9)),MAX($A$1:A8)+1,0)</f>
        <v>0</v>
      </c>
      <c r="B9" s="218" t="s">
        <v>81</v>
      </c>
      <c r="D9" t="str">
        <f>IFERROR(VLOOKUP(ROWS($D$2:D9),$A$2:$B$1000,2,0),"")</f>
        <v/>
      </c>
      <c r="F9" s="15">
        <v>43906</v>
      </c>
      <c r="G9" s="15">
        <v>43891</v>
      </c>
      <c r="I9" s="15" t="s">
        <v>447</v>
      </c>
      <c r="J9" s="15" t="s">
        <v>448</v>
      </c>
      <c r="K9" s="15" t="s">
        <v>449</v>
      </c>
      <c r="L9" s="15" t="s">
        <v>441</v>
      </c>
      <c r="N9" s="68" t="s">
        <v>497</v>
      </c>
      <c r="O9" s="68">
        <v>8</v>
      </c>
      <c r="P9" s="15" t="s">
        <v>6</v>
      </c>
      <c r="Q9" s="71" t="s">
        <v>529</v>
      </c>
      <c r="S9" s="14" t="s">
        <v>785</v>
      </c>
      <c r="T9" s="14" t="s">
        <v>786</v>
      </c>
      <c r="U9" s="14" t="s">
        <v>151</v>
      </c>
      <c r="V9" s="14" t="s">
        <v>766</v>
      </c>
      <c r="X9" s="121" t="s">
        <v>3357</v>
      </c>
      <c r="Y9" s="121" t="s">
        <v>3370</v>
      </c>
      <c r="AA9" s="128" t="s">
        <v>3433</v>
      </c>
      <c r="AB9" s="129">
        <v>8</v>
      </c>
    </row>
    <row r="10" spans="1:28" x14ac:dyDescent="0.25">
      <c r="A10">
        <f>IF(ISNUMBER(SEARCH('Project Detail'!$B$5,'Data Validation'!B10)),MAX($A$1:A9)+1,0)</f>
        <v>0</v>
      </c>
      <c r="B10" s="218" t="s">
        <v>3855</v>
      </c>
      <c r="D10" t="str">
        <f>IFERROR(VLOOKUP(ROWS($D$2:D10),$A$2:$B$1000,2,0),"")</f>
        <v/>
      </c>
      <c r="F10" s="15">
        <v>43922</v>
      </c>
      <c r="G10" s="15">
        <v>43906</v>
      </c>
      <c r="I10" s="14" t="s">
        <v>152</v>
      </c>
      <c r="J10" s="14" t="s">
        <v>2573</v>
      </c>
      <c r="K10" s="14" t="s">
        <v>450</v>
      </c>
      <c r="L10" s="14" t="s">
        <v>444</v>
      </c>
      <c r="N10" s="69" t="s">
        <v>498</v>
      </c>
      <c r="O10" s="69">
        <v>9</v>
      </c>
      <c r="Q10" s="71" t="s">
        <v>530</v>
      </c>
      <c r="S10" s="14" t="s">
        <v>787</v>
      </c>
      <c r="T10" s="14" t="s">
        <v>700</v>
      </c>
      <c r="U10" s="14" t="s">
        <v>371</v>
      </c>
      <c r="V10" s="14" t="s">
        <v>766</v>
      </c>
      <c r="X10" s="121" t="s">
        <v>3152</v>
      </c>
      <c r="Y10" s="121" t="s">
        <v>3370</v>
      </c>
      <c r="AA10" s="128" t="s">
        <v>3370</v>
      </c>
      <c r="AB10" s="129">
        <v>9</v>
      </c>
    </row>
    <row r="11" spans="1:28" x14ac:dyDescent="0.25">
      <c r="A11">
        <f>IF(ISNUMBER(SEARCH('Project Detail'!$B$5,'Data Validation'!B11)),MAX($A$1:A10)+1,0)</f>
        <v>0</v>
      </c>
      <c r="B11" s="218" t="s">
        <v>78</v>
      </c>
      <c r="D11" t="str">
        <f>IFERROR(VLOOKUP(ROWS($D$2:D11),$A$2:$B$1000,2,0),"")</f>
        <v/>
      </c>
      <c r="F11" s="15">
        <v>43937</v>
      </c>
      <c r="G11" s="15">
        <v>43922</v>
      </c>
      <c r="I11" s="14" t="s">
        <v>451</v>
      </c>
      <c r="J11" s="14"/>
      <c r="K11" s="14"/>
      <c r="L11" s="14" t="s">
        <v>446</v>
      </c>
      <c r="N11" s="69" t="s">
        <v>499</v>
      </c>
      <c r="O11" s="69">
        <v>10</v>
      </c>
      <c r="P11" s="14" t="s">
        <v>7</v>
      </c>
      <c r="Q11" s="71" t="s">
        <v>7</v>
      </c>
      <c r="S11" s="14" t="s">
        <v>788</v>
      </c>
      <c r="T11" s="14" t="s">
        <v>789</v>
      </c>
      <c r="U11" s="14" t="s">
        <v>385</v>
      </c>
      <c r="V11" s="14" t="s">
        <v>776</v>
      </c>
      <c r="X11" s="121" t="s">
        <v>3153</v>
      </c>
      <c r="Y11" s="121" t="s">
        <v>3370</v>
      </c>
      <c r="AA11" s="128" t="s">
        <v>3448</v>
      </c>
      <c r="AB11" s="129">
        <v>10</v>
      </c>
    </row>
    <row r="12" spans="1:28" x14ac:dyDescent="0.25">
      <c r="A12">
        <f>IF(ISNUMBER(SEARCH('Project Detail'!$B$5,'Data Validation'!B12)),MAX($A$1:A11)+1,0)</f>
        <v>0</v>
      </c>
      <c r="B12" s="218" t="s">
        <v>100</v>
      </c>
      <c r="D12" t="str">
        <f>IFERROR(VLOOKUP(ROWS($D$2:D12),$A$2:$B$1000,2,0),"")</f>
        <v/>
      </c>
      <c r="F12" s="15">
        <v>43952</v>
      </c>
      <c r="G12" s="15">
        <v>43937</v>
      </c>
      <c r="I12" s="14" t="s">
        <v>59</v>
      </c>
      <c r="J12" s="14" t="s">
        <v>452</v>
      </c>
      <c r="K12" s="14" t="s">
        <v>453</v>
      </c>
      <c r="L12" s="14" t="s">
        <v>441</v>
      </c>
      <c r="N12" s="69" t="s">
        <v>500</v>
      </c>
      <c r="O12" s="69">
        <v>11</v>
      </c>
      <c r="P12" s="14" t="s">
        <v>130</v>
      </c>
      <c r="Q12" s="71" t="s">
        <v>10</v>
      </c>
      <c r="S12" s="14" t="s">
        <v>790</v>
      </c>
      <c r="T12" s="14" t="s">
        <v>791</v>
      </c>
      <c r="U12" s="14" t="s">
        <v>792</v>
      </c>
      <c r="V12" s="14" t="s">
        <v>766</v>
      </c>
      <c r="X12" s="121" t="s">
        <v>3165</v>
      </c>
      <c r="Y12" s="121" t="s">
        <v>3370</v>
      </c>
      <c r="AA12" s="128" t="s">
        <v>3444</v>
      </c>
      <c r="AB12" s="129">
        <v>11</v>
      </c>
    </row>
    <row r="13" spans="1:28" x14ac:dyDescent="0.25">
      <c r="A13">
        <f>IF(ISNUMBER(SEARCH('Project Detail'!$B$5,'Data Validation'!B13)),MAX($A$1:A12)+1,0)</f>
        <v>0</v>
      </c>
      <c r="B13" s="218" t="s">
        <v>109</v>
      </c>
      <c r="D13" t="str">
        <f>IFERROR(VLOOKUP(ROWS($D$2:D13),$A$2:$B$1000,2,0),"")</f>
        <v/>
      </c>
      <c r="F13" s="15">
        <v>43967</v>
      </c>
      <c r="G13" s="15">
        <v>43952</v>
      </c>
      <c r="I13" s="14" t="s">
        <v>235</v>
      </c>
      <c r="J13" s="14" t="s">
        <v>448</v>
      </c>
      <c r="K13" s="14" t="s">
        <v>449</v>
      </c>
      <c r="L13" s="14" t="s">
        <v>441</v>
      </c>
      <c r="N13" s="69" t="s">
        <v>501</v>
      </c>
      <c r="O13" s="69">
        <v>12</v>
      </c>
      <c r="P13" s="14"/>
      <c r="Q13" s="71" t="s">
        <v>175</v>
      </c>
      <c r="S13" s="14" t="s">
        <v>793</v>
      </c>
      <c r="T13" s="14" t="s">
        <v>794</v>
      </c>
      <c r="U13" s="14" t="s">
        <v>380</v>
      </c>
      <c r="V13" s="14" t="s">
        <v>776</v>
      </c>
      <c r="X13" s="121" t="s">
        <v>3167</v>
      </c>
      <c r="Y13" s="121" t="s">
        <v>3370</v>
      </c>
      <c r="AA13" s="128" t="s">
        <v>3446</v>
      </c>
      <c r="AB13" s="129">
        <v>12</v>
      </c>
    </row>
    <row r="14" spans="1:28" x14ac:dyDescent="0.25">
      <c r="A14">
        <f>IF(ISNUMBER(SEARCH('Project Detail'!$B$5,'Data Validation'!B14)),MAX($A$1:A13)+1,0)</f>
        <v>0</v>
      </c>
      <c r="B14" s="218" t="s">
        <v>415</v>
      </c>
      <c r="D14" t="str">
        <f>IFERROR(VLOOKUP(ROWS($D$2:D14),$A$2:$B$1000,2,0),"")</f>
        <v/>
      </c>
      <c r="F14" s="15">
        <v>43983</v>
      </c>
      <c r="G14" s="15">
        <v>43967</v>
      </c>
      <c r="I14" s="14" t="s">
        <v>148</v>
      </c>
      <c r="J14" s="14" t="s">
        <v>2460</v>
      </c>
      <c r="K14" s="14" t="s">
        <v>433</v>
      </c>
      <c r="L14" s="14" t="s">
        <v>444</v>
      </c>
      <c r="N14" s="69" t="s">
        <v>502</v>
      </c>
      <c r="O14" s="69">
        <v>13</v>
      </c>
      <c r="P14" s="14" t="s">
        <v>165</v>
      </c>
      <c r="Q14" s="71" t="s">
        <v>176</v>
      </c>
      <c r="S14" s="14" t="s">
        <v>795</v>
      </c>
      <c r="T14" s="14" t="s">
        <v>796</v>
      </c>
      <c r="U14" s="14" t="s">
        <v>797</v>
      </c>
      <c r="V14" s="14" t="s">
        <v>766</v>
      </c>
      <c r="X14" s="121" t="s">
        <v>3166</v>
      </c>
      <c r="Y14" s="121" t="s">
        <v>3370</v>
      </c>
      <c r="AA14" s="128" t="s">
        <v>3442</v>
      </c>
      <c r="AB14" s="129">
        <v>13</v>
      </c>
    </row>
    <row r="15" spans="1:28" x14ac:dyDescent="0.25">
      <c r="A15">
        <f>IF(ISNUMBER(SEARCH('Project Detail'!$B$5,'Data Validation'!B15)),MAX($A$1:A14)+1,0)</f>
        <v>0</v>
      </c>
      <c r="B15" s="218" t="s">
        <v>70</v>
      </c>
      <c r="D15" t="str">
        <f>IFERROR(VLOOKUP(ROWS($D$2:D15),$A$2:$B$1000,2,0),"")</f>
        <v/>
      </c>
      <c r="F15" s="15">
        <v>43998</v>
      </c>
      <c r="G15" s="15">
        <v>43983</v>
      </c>
      <c r="I15" s="14" t="s">
        <v>454</v>
      </c>
      <c r="J15" s="14" t="s">
        <v>2460</v>
      </c>
      <c r="K15" s="14" t="s">
        <v>433</v>
      </c>
      <c r="L15" s="14" t="s">
        <v>444</v>
      </c>
      <c r="N15" s="69" t="s">
        <v>503</v>
      </c>
      <c r="O15" s="69">
        <v>14</v>
      </c>
      <c r="P15" s="14" t="s">
        <v>144</v>
      </c>
      <c r="Q15" s="71" t="s">
        <v>531</v>
      </c>
      <c r="S15" s="14" t="s">
        <v>798</v>
      </c>
      <c r="T15" s="14" t="s">
        <v>799</v>
      </c>
      <c r="U15" s="14" t="s">
        <v>392</v>
      </c>
      <c r="V15" s="14" t="s">
        <v>766</v>
      </c>
      <c r="X15" s="121" t="s">
        <v>3178</v>
      </c>
      <c r="Y15" s="121" t="s">
        <v>3370</v>
      </c>
      <c r="AA15" s="128" t="s">
        <v>3449</v>
      </c>
      <c r="AB15" s="129">
        <v>14</v>
      </c>
    </row>
    <row r="16" spans="1:28" x14ac:dyDescent="0.25">
      <c r="A16">
        <f>IF(ISNUMBER(SEARCH('Project Detail'!$B$5,'Data Validation'!B16)),MAX($A$1:A15)+1,0)</f>
        <v>0</v>
      </c>
      <c r="B16" s="218" t="s">
        <v>84</v>
      </c>
      <c r="D16" t="str">
        <f>IFERROR(VLOOKUP(ROWS($D$2:D16),$A$2:$B$1000,2,0),"")</f>
        <v/>
      </c>
      <c r="F16" s="15">
        <v>44013</v>
      </c>
      <c r="G16" s="15">
        <v>43998</v>
      </c>
      <c r="I16" s="14" t="s">
        <v>97</v>
      </c>
      <c r="J16" s="14" t="s">
        <v>455</v>
      </c>
      <c r="K16" s="14" t="s">
        <v>456</v>
      </c>
      <c r="L16" s="14" t="s">
        <v>441</v>
      </c>
      <c r="N16" s="69" t="s">
        <v>504</v>
      </c>
      <c r="O16" s="69">
        <v>15</v>
      </c>
      <c r="P16" s="14" t="s">
        <v>8</v>
      </c>
      <c r="Q16" s="71" t="s">
        <v>8</v>
      </c>
      <c r="S16" s="14" t="s">
        <v>800</v>
      </c>
      <c r="T16" s="14" t="s">
        <v>801</v>
      </c>
      <c r="U16" s="14" t="s">
        <v>802</v>
      </c>
      <c r="V16" s="14" t="s">
        <v>766</v>
      </c>
      <c r="X16" s="121" t="s">
        <v>3177</v>
      </c>
      <c r="Y16" s="121" t="s">
        <v>3370</v>
      </c>
      <c r="AA16" s="128" t="s">
        <v>3445</v>
      </c>
      <c r="AB16" s="129">
        <v>15</v>
      </c>
    </row>
    <row r="17" spans="1:28" x14ac:dyDescent="0.25">
      <c r="A17">
        <f>IF(ISNUMBER(SEARCH('Project Detail'!$B$5,'Data Validation'!B17)),MAX($A$1:A16)+1,0)</f>
        <v>0</v>
      </c>
      <c r="B17" s="218" t="s">
        <v>2626</v>
      </c>
      <c r="D17" t="str">
        <f>IFERROR(VLOOKUP(ROWS($D$2:D17),$A$2:$B$1000,2,0),"")</f>
        <v/>
      </c>
      <c r="F17" s="15">
        <v>44028</v>
      </c>
      <c r="G17" s="15">
        <v>44013</v>
      </c>
      <c r="I17" s="14" t="s">
        <v>457</v>
      </c>
      <c r="J17" s="14"/>
      <c r="K17" s="14"/>
      <c r="L17" s="14" t="s">
        <v>446</v>
      </c>
      <c r="N17" s="69" t="s">
        <v>431</v>
      </c>
      <c r="O17" s="69">
        <v>16</v>
      </c>
      <c r="P17" s="14"/>
      <c r="Q17" s="71" t="s">
        <v>178</v>
      </c>
      <c r="S17" s="14" t="s">
        <v>803</v>
      </c>
      <c r="T17" s="14" t="s">
        <v>804</v>
      </c>
      <c r="U17" s="14" t="s">
        <v>333</v>
      </c>
      <c r="V17" s="14" t="s">
        <v>766</v>
      </c>
      <c r="X17" s="121" t="s">
        <v>2793</v>
      </c>
      <c r="Y17" s="121" t="s">
        <v>3370</v>
      </c>
      <c r="AA17" s="128" t="s">
        <v>3447</v>
      </c>
      <c r="AB17" s="129">
        <v>16</v>
      </c>
    </row>
    <row r="18" spans="1:28" x14ac:dyDescent="0.25">
      <c r="A18">
        <f>IF(ISNUMBER(SEARCH('Project Detail'!$B$5,'Data Validation'!B18)),MAX($A$1:A17)+1,0)</f>
        <v>0</v>
      </c>
      <c r="B18" s="218" t="s">
        <v>62</v>
      </c>
      <c r="D18" t="str">
        <f>IFERROR(VLOOKUP(ROWS($D$2:D18),$A$2:$B$1000,2,0),"")</f>
        <v/>
      </c>
      <c r="F18" s="15">
        <v>44044</v>
      </c>
      <c r="G18" s="15">
        <v>44028</v>
      </c>
      <c r="I18" s="14" t="s">
        <v>48</v>
      </c>
      <c r="J18" s="14" t="s">
        <v>458</v>
      </c>
      <c r="K18" s="14" t="s">
        <v>459</v>
      </c>
      <c r="L18" s="14" t="s">
        <v>441</v>
      </c>
      <c r="N18" s="69" t="s">
        <v>505</v>
      </c>
      <c r="O18" s="69">
        <v>17</v>
      </c>
      <c r="P18" s="14" t="s">
        <v>160</v>
      </c>
      <c r="Q18" s="71" t="s">
        <v>11</v>
      </c>
      <c r="S18" s="14" t="s">
        <v>805</v>
      </c>
      <c r="T18" s="14" t="s">
        <v>806</v>
      </c>
      <c r="U18" s="14" t="s">
        <v>807</v>
      </c>
      <c r="V18" s="14" t="s">
        <v>776</v>
      </c>
      <c r="X18" s="121" t="s">
        <v>3195</v>
      </c>
      <c r="Y18" s="121" t="s">
        <v>3370</v>
      </c>
      <c r="AA18" s="130" t="s">
        <v>3443</v>
      </c>
      <c r="AB18" s="131">
        <v>17</v>
      </c>
    </row>
    <row r="19" spans="1:28" x14ac:dyDescent="0.25">
      <c r="A19">
        <f>IF(ISNUMBER(SEARCH('Project Detail'!$B$5,'Data Validation'!B19)),MAX($A$1:A18)+1,0)</f>
        <v>0</v>
      </c>
      <c r="B19" s="218" t="s">
        <v>63</v>
      </c>
      <c r="D19" t="str">
        <f>IFERROR(VLOOKUP(ROWS($D$2:D19),$A$2:$B$1000,2,0),"")</f>
        <v/>
      </c>
      <c r="F19" s="15">
        <v>44059</v>
      </c>
      <c r="G19" s="15">
        <v>44044</v>
      </c>
      <c r="I19" s="14" t="s">
        <v>460</v>
      </c>
      <c r="J19" s="14"/>
      <c r="K19" s="14" t="s">
        <v>461</v>
      </c>
      <c r="L19" s="14" t="s">
        <v>444</v>
      </c>
      <c r="N19" s="69" t="s">
        <v>506</v>
      </c>
      <c r="O19" s="69">
        <v>18</v>
      </c>
      <c r="P19" s="14" t="s">
        <v>521</v>
      </c>
      <c r="Q19" s="71" t="s">
        <v>1</v>
      </c>
      <c r="S19" s="14" t="s">
        <v>808</v>
      </c>
      <c r="T19" s="14" t="s">
        <v>809</v>
      </c>
      <c r="U19" s="14" t="s">
        <v>810</v>
      </c>
      <c r="V19" s="14" t="s">
        <v>766</v>
      </c>
      <c r="X19" s="121" t="s">
        <v>3196</v>
      </c>
      <c r="Y19" s="121" t="s">
        <v>3370</v>
      </c>
    </row>
    <row r="20" spans="1:28" x14ac:dyDescent="0.25">
      <c r="A20">
        <f>IF(ISNUMBER(SEARCH('Project Detail'!$B$5,'Data Validation'!B20)),MAX($A$1:A19)+1,0)</f>
        <v>0</v>
      </c>
      <c r="B20" s="218" t="s">
        <v>96</v>
      </c>
      <c r="D20" t="str">
        <f>IFERROR(VLOOKUP(ROWS($D$2:D20),$A$2:$B$1000,2,0),"")</f>
        <v/>
      </c>
      <c r="F20" s="15">
        <v>44075</v>
      </c>
      <c r="G20" s="15">
        <v>44059</v>
      </c>
      <c r="I20" s="14" t="s">
        <v>232</v>
      </c>
      <c r="J20" s="14" t="s">
        <v>462</v>
      </c>
      <c r="K20" s="14" t="s">
        <v>463</v>
      </c>
      <c r="L20" s="14" t="s">
        <v>441</v>
      </c>
      <c r="N20" s="69" t="s">
        <v>507</v>
      </c>
      <c r="O20" s="69">
        <v>19</v>
      </c>
      <c r="P20" s="14" t="s">
        <v>522</v>
      </c>
      <c r="Q20" s="71" t="s">
        <v>2</v>
      </c>
      <c r="S20" s="14" t="s">
        <v>811</v>
      </c>
      <c r="T20" s="14" t="s">
        <v>812</v>
      </c>
      <c r="U20" s="14" t="s">
        <v>813</v>
      </c>
      <c r="V20" s="14" t="s">
        <v>776</v>
      </c>
      <c r="X20" s="121" t="s">
        <v>3202</v>
      </c>
      <c r="Y20" s="121" t="s">
        <v>3370</v>
      </c>
    </row>
    <row r="21" spans="1:28" x14ac:dyDescent="0.25">
      <c r="A21">
        <f>IF(ISNUMBER(SEARCH('Project Detail'!$B$5,'Data Validation'!B21)),MAX($A$1:A20)+1,0)</f>
        <v>0</v>
      </c>
      <c r="B21" s="218" t="s">
        <v>88</v>
      </c>
      <c r="D21" t="str">
        <f>IFERROR(VLOOKUP(ROWS($D$2:D21),$A$2:$B$1000,2,0),"")</f>
        <v/>
      </c>
      <c r="F21" s="15">
        <v>44090</v>
      </c>
      <c r="G21" s="15">
        <v>44075</v>
      </c>
      <c r="I21" s="14" t="s">
        <v>464</v>
      </c>
      <c r="J21" s="14" t="s">
        <v>2460</v>
      </c>
      <c r="K21" s="14" t="s">
        <v>465</v>
      </c>
      <c r="L21" s="14" t="s">
        <v>444</v>
      </c>
      <c r="N21" s="69" t="s">
        <v>508</v>
      </c>
      <c r="O21" s="69">
        <v>20</v>
      </c>
      <c r="P21" s="14" t="s">
        <v>132</v>
      </c>
      <c r="Q21" s="71" t="s">
        <v>17</v>
      </c>
      <c r="S21" s="14" t="s">
        <v>814</v>
      </c>
      <c r="T21" s="14" t="s">
        <v>815</v>
      </c>
      <c r="U21" s="14" t="s">
        <v>816</v>
      </c>
      <c r="V21" s="14" t="s">
        <v>776</v>
      </c>
      <c r="X21" s="121" t="s">
        <v>3203</v>
      </c>
      <c r="Y21" s="121" t="s">
        <v>3370</v>
      </c>
    </row>
    <row r="22" spans="1:28" x14ac:dyDescent="0.25">
      <c r="A22">
        <f>IF(ISNUMBER(SEARCH('Project Detail'!$B$5,'Data Validation'!B22)),MAX($A$1:A21)+1,0)</f>
        <v>0</v>
      </c>
      <c r="B22" s="218" t="s">
        <v>103</v>
      </c>
      <c r="D22" t="str">
        <f>IFERROR(VLOOKUP(ROWS($D$2:D22),$A$2:$B$1000,2,0),"")</f>
        <v/>
      </c>
      <c r="F22" s="15">
        <v>44105</v>
      </c>
      <c r="G22" s="15">
        <v>44090</v>
      </c>
      <c r="I22" s="14" t="s">
        <v>229</v>
      </c>
      <c r="J22" s="14" t="s">
        <v>466</v>
      </c>
      <c r="K22" s="14" t="s">
        <v>467</v>
      </c>
      <c r="L22" s="14" t="s">
        <v>441</v>
      </c>
      <c r="N22" s="69" t="s">
        <v>509</v>
      </c>
      <c r="O22" s="69">
        <v>21</v>
      </c>
      <c r="P22" s="14" t="s">
        <v>523</v>
      </c>
      <c r="Q22" s="71" t="s">
        <v>12</v>
      </c>
      <c r="S22" s="14" t="s">
        <v>817</v>
      </c>
      <c r="T22" s="14" t="s">
        <v>818</v>
      </c>
      <c r="U22" s="14" t="s">
        <v>819</v>
      </c>
      <c r="V22" s="14" t="s">
        <v>776</v>
      </c>
      <c r="X22" s="121" t="s">
        <v>3205</v>
      </c>
      <c r="Y22" s="121" t="s">
        <v>3370</v>
      </c>
    </row>
    <row r="23" spans="1:28" x14ac:dyDescent="0.25">
      <c r="A23">
        <f>IF(ISNUMBER(SEARCH('Project Detail'!$B$5,'Data Validation'!B23)),MAX($A$1:A22)+1,0)</f>
        <v>0</v>
      </c>
      <c r="B23" s="218" t="s">
        <v>76</v>
      </c>
      <c r="D23" t="str">
        <f>IFERROR(VLOOKUP(ROWS($D$2:D23),$A$2:$B$1000,2,0),"")</f>
        <v/>
      </c>
      <c r="F23" s="15">
        <v>44120</v>
      </c>
      <c r="G23" s="15">
        <v>44105</v>
      </c>
      <c r="I23" s="14" t="s">
        <v>468</v>
      </c>
      <c r="J23" s="14" t="s">
        <v>2572</v>
      </c>
      <c r="K23" s="14" t="s">
        <v>469</v>
      </c>
      <c r="L23" s="14" t="s">
        <v>444</v>
      </c>
      <c r="N23" s="69" t="s">
        <v>510</v>
      </c>
      <c r="O23" s="69">
        <v>22</v>
      </c>
      <c r="P23" s="14" t="s">
        <v>524</v>
      </c>
      <c r="Q23" s="71" t="s">
        <v>13</v>
      </c>
      <c r="S23" s="14" t="s">
        <v>820</v>
      </c>
      <c r="T23" s="14" t="s">
        <v>821</v>
      </c>
      <c r="U23" s="14" t="s">
        <v>822</v>
      </c>
      <c r="V23" s="14" t="s">
        <v>776</v>
      </c>
      <c r="X23" s="121" t="s">
        <v>3204</v>
      </c>
      <c r="Y23" s="121" t="s">
        <v>3370</v>
      </c>
    </row>
    <row r="24" spans="1:28" x14ac:dyDescent="0.25">
      <c r="A24">
        <f>IF(ISNUMBER(SEARCH('Project Detail'!$B$5,'Data Validation'!B24)),MAX($A$1:A23)+1,0)</f>
        <v>0</v>
      </c>
      <c r="B24" s="218" t="s">
        <v>119</v>
      </c>
      <c r="D24" t="str">
        <f>IFERROR(VLOOKUP(ROWS($D$2:D24),$A$2:$B$1000,2,0),"")</f>
        <v/>
      </c>
      <c r="F24" s="15">
        <v>44136</v>
      </c>
      <c r="G24" s="15">
        <v>44120</v>
      </c>
      <c r="I24" s="14" t="s">
        <v>418</v>
      </c>
      <c r="J24" s="14"/>
      <c r="K24" s="14"/>
      <c r="L24" s="14" t="s">
        <v>446</v>
      </c>
      <c r="N24" s="69" t="s">
        <v>511</v>
      </c>
      <c r="O24" s="69">
        <v>23</v>
      </c>
      <c r="P24" s="15" t="s">
        <v>143</v>
      </c>
      <c r="Q24" s="71" t="s">
        <v>9</v>
      </c>
      <c r="S24" s="14" t="s">
        <v>823</v>
      </c>
      <c r="T24" s="14" t="s">
        <v>824</v>
      </c>
      <c r="U24" s="14" t="s">
        <v>825</v>
      </c>
      <c r="V24" s="14" t="s">
        <v>766</v>
      </c>
      <c r="X24" s="121" t="s">
        <v>3367</v>
      </c>
      <c r="Y24" s="121" t="s">
        <v>3370</v>
      </c>
    </row>
    <row r="25" spans="1:28" x14ac:dyDescent="0.25">
      <c r="A25">
        <f>IF(ISNUMBER(SEARCH('Project Detail'!$B$5,'Data Validation'!B25)),MAX($A$1:A24)+1,0)</f>
        <v>0</v>
      </c>
      <c r="B25" s="218" t="s">
        <v>37</v>
      </c>
      <c r="D25" t="str">
        <f>IFERROR(VLOOKUP(ROWS($D$2:D25),$A$2:$B$1000,2,0),"")</f>
        <v/>
      </c>
      <c r="F25" s="15">
        <v>44151</v>
      </c>
      <c r="G25" s="15">
        <v>44136</v>
      </c>
      <c r="I25" s="14" t="s">
        <v>157</v>
      </c>
      <c r="J25" s="14" t="s">
        <v>470</v>
      </c>
      <c r="K25" s="14" t="s">
        <v>471</v>
      </c>
      <c r="L25" s="14" t="s">
        <v>441</v>
      </c>
      <c r="N25" s="69" t="s">
        <v>512</v>
      </c>
      <c r="O25" s="69">
        <v>24</v>
      </c>
      <c r="P25" s="15" t="s">
        <v>168</v>
      </c>
      <c r="Q25" s="71" t="s">
        <v>14</v>
      </c>
      <c r="S25" s="14" t="s">
        <v>826</v>
      </c>
      <c r="T25" s="14" t="s">
        <v>827</v>
      </c>
      <c r="U25" s="14" t="s">
        <v>410</v>
      </c>
      <c r="V25" s="14" t="s">
        <v>766</v>
      </c>
      <c r="X25" s="121" t="s">
        <v>3359</v>
      </c>
      <c r="Y25" s="121" t="s">
        <v>3370</v>
      </c>
    </row>
    <row r="26" spans="1:28" x14ac:dyDescent="0.25">
      <c r="A26">
        <f>IF(ISNUMBER(SEARCH('Project Detail'!$B$5,'Data Validation'!B26)),MAX($A$1:A25)+1,0)</f>
        <v>0</v>
      </c>
      <c r="B26" s="218" t="s">
        <v>94</v>
      </c>
      <c r="D26" t="str">
        <f>IFERROR(VLOOKUP(ROWS($D$2:D26),$A$2:$B$1000,2,0),"")</f>
        <v/>
      </c>
      <c r="F26" s="15">
        <v>44166</v>
      </c>
      <c r="G26" s="15">
        <v>44151</v>
      </c>
      <c r="I26" s="14" t="s">
        <v>472</v>
      </c>
      <c r="J26" s="14"/>
      <c r="K26" s="14" t="s">
        <v>471</v>
      </c>
      <c r="L26" s="14" t="s">
        <v>441</v>
      </c>
      <c r="N26" s="69" t="s">
        <v>513</v>
      </c>
      <c r="O26" s="69">
        <v>25</v>
      </c>
      <c r="P26" s="15" t="s">
        <v>525</v>
      </c>
      <c r="Q26" s="71" t="s">
        <v>15</v>
      </c>
      <c r="S26" s="14" t="s">
        <v>828</v>
      </c>
      <c r="T26" s="14" t="s">
        <v>829</v>
      </c>
      <c r="U26" s="14" t="s">
        <v>414</v>
      </c>
      <c r="V26" s="14" t="s">
        <v>766</v>
      </c>
      <c r="X26" s="121" t="s">
        <v>3154</v>
      </c>
      <c r="Y26" s="121" t="s">
        <v>3370</v>
      </c>
    </row>
    <row r="27" spans="1:28" x14ac:dyDescent="0.25">
      <c r="A27">
        <f>IF(ISNUMBER(SEARCH('Project Detail'!$B$5,'Data Validation'!B27)),MAX($A$1:A26)+1,0)</f>
        <v>0</v>
      </c>
      <c r="B27" s="218" t="s">
        <v>55</v>
      </c>
      <c r="D27" t="str">
        <f>IFERROR(VLOOKUP(ROWS($D$2:D27),$A$2:$B$1000,2,0),"")</f>
        <v/>
      </c>
      <c r="F27" s="15">
        <v>44181</v>
      </c>
      <c r="G27" s="15">
        <v>44166</v>
      </c>
      <c r="I27" s="14" t="s">
        <v>473</v>
      </c>
      <c r="J27" s="14" t="s">
        <v>2460</v>
      </c>
      <c r="K27" s="14"/>
      <c r="L27" s="14"/>
      <c r="N27" s="69" t="s">
        <v>514</v>
      </c>
      <c r="O27" s="69">
        <v>26</v>
      </c>
      <c r="P27" s="15" t="s">
        <v>526</v>
      </c>
      <c r="Q27" s="71" t="s">
        <v>16</v>
      </c>
      <c r="S27" s="14" t="s">
        <v>830</v>
      </c>
      <c r="T27" s="14" t="s">
        <v>831</v>
      </c>
      <c r="U27" s="14" t="s">
        <v>832</v>
      </c>
      <c r="V27" s="14" t="s">
        <v>766</v>
      </c>
      <c r="X27" s="121" t="s">
        <v>3155</v>
      </c>
      <c r="Y27" s="121" t="s">
        <v>3370</v>
      </c>
    </row>
    <row r="28" spans="1:28" x14ac:dyDescent="0.25">
      <c r="A28">
        <f>IF(ISNUMBER(SEARCH('Project Detail'!$B$5,'Data Validation'!B28)),MAX($A$1:A27)+1,0)</f>
        <v>0</v>
      </c>
      <c r="B28" s="218" t="s">
        <v>54</v>
      </c>
      <c r="D28" t="str">
        <f>IFERROR(VLOOKUP(ROWS($D$2:D28),$A$2:$B$1000,2,0),"")</f>
        <v/>
      </c>
      <c r="F28" s="15">
        <v>44197</v>
      </c>
      <c r="G28" s="15">
        <v>44181</v>
      </c>
      <c r="I28" s="14" t="s">
        <v>474</v>
      </c>
      <c r="J28" s="14" t="s">
        <v>2460</v>
      </c>
      <c r="K28" s="14"/>
      <c r="L28" s="14"/>
      <c r="N28" s="69" t="s">
        <v>515</v>
      </c>
      <c r="O28" s="69">
        <v>27</v>
      </c>
      <c r="P28" s="15" t="s">
        <v>133</v>
      </c>
      <c r="Q28" s="71" t="s">
        <v>20</v>
      </c>
      <c r="S28" s="14" t="s">
        <v>833</v>
      </c>
      <c r="T28" s="14" t="s">
        <v>834</v>
      </c>
      <c r="U28" s="14" t="s">
        <v>835</v>
      </c>
      <c r="V28" s="14" t="s">
        <v>766</v>
      </c>
      <c r="X28" s="121" t="s">
        <v>3169</v>
      </c>
      <c r="Y28" s="121" t="s">
        <v>3370</v>
      </c>
    </row>
    <row r="29" spans="1:28" x14ac:dyDescent="0.25">
      <c r="A29">
        <f>IF(ISNUMBER(SEARCH('Project Detail'!$B$5,'Data Validation'!B29)),MAX($A$1:A28)+1,0)</f>
        <v>0</v>
      </c>
      <c r="B29" s="218" t="s">
        <v>23</v>
      </c>
      <c r="D29" t="str">
        <f>IFERROR(VLOOKUP(ROWS($D$2:D29),$A$2:$B$1000,2,0),"")</f>
        <v/>
      </c>
      <c r="F29" s="15">
        <v>44212</v>
      </c>
      <c r="G29" s="15">
        <v>44197</v>
      </c>
      <c r="I29" s="14" t="s">
        <v>135</v>
      </c>
      <c r="J29" s="14" t="s">
        <v>2460</v>
      </c>
      <c r="K29" s="14" t="s">
        <v>475</v>
      </c>
      <c r="L29" s="14" t="s">
        <v>444</v>
      </c>
      <c r="N29" s="69" t="s">
        <v>516</v>
      </c>
      <c r="O29" s="69">
        <v>28</v>
      </c>
      <c r="P29" s="15" t="s">
        <v>527</v>
      </c>
      <c r="Q29" s="71" t="s">
        <v>18</v>
      </c>
      <c r="S29" s="14" t="s">
        <v>836</v>
      </c>
      <c r="T29" s="14" t="s">
        <v>837</v>
      </c>
      <c r="U29" s="14" t="s">
        <v>233</v>
      </c>
      <c r="V29" s="14" t="s">
        <v>766</v>
      </c>
      <c r="X29" s="121" t="s">
        <v>3168</v>
      </c>
      <c r="Y29" s="121" t="s">
        <v>3370</v>
      </c>
    </row>
    <row r="30" spans="1:28" x14ac:dyDescent="0.25">
      <c r="A30">
        <f>IF(ISNUMBER(SEARCH('Project Detail'!$B$5,'Data Validation'!B30)),MAX($A$1:A29)+1,0)</f>
        <v>0</v>
      </c>
      <c r="B30" s="218" t="s">
        <v>31</v>
      </c>
      <c r="D30" t="str">
        <f>IFERROR(VLOOKUP(ROWS($D$2:D30),$A$2:$B$1000,2,0),"")</f>
        <v/>
      </c>
      <c r="F30" s="15">
        <v>44228</v>
      </c>
      <c r="G30" s="15">
        <v>44212</v>
      </c>
      <c r="I30" s="14" t="s">
        <v>476</v>
      </c>
      <c r="J30" s="14"/>
      <c r="K30" s="14" t="s">
        <v>477</v>
      </c>
      <c r="L30" s="14" t="s">
        <v>441</v>
      </c>
      <c r="N30" s="69" t="s">
        <v>517</v>
      </c>
      <c r="O30" s="69">
        <v>29</v>
      </c>
      <c r="P30" s="15" t="s">
        <v>528</v>
      </c>
      <c r="Q30" s="71" t="s">
        <v>19</v>
      </c>
      <c r="S30" s="14" t="s">
        <v>838</v>
      </c>
      <c r="T30" s="14" t="s">
        <v>839</v>
      </c>
      <c r="U30" s="14" t="s">
        <v>334</v>
      </c>
      <c r="V30" s="14" t="s">
        <v>776</v>
      </c>
      <c r="X30" s="121" t="s">
        <v>3180</v>
      </c>
      <c r="Y30" s="121" t="s">
        <v>3370</v>
      </c>
    </row>
    <row r="31" spans="1:28" x14ac:dyDescent="0.25">
      <c r="A31">
        <f>IF(ISNUMBER(SEARCH('Project Detail'!$B$5,'Data Validation'!B31)),MAX($A$1:A30)+1,0)</f>
        <v>0</v>
      </c>
      <c r="B31" s="218" t="s">
        <v>44</v>
      </c>
      <c r="D31" t="str">
        <f>IFERROR(VLOOKUP(ROWS($D$2:D31),$A$2:$B$1000,2,0),"")</f>
        <v/>
      </c>
      <c r="F31" s="15">
        <v>44243</v>
      </c>
      <c r="G31" s="15">
        <v>44228</v>
      </c>
      <c r="I31" s="14" t="s">
        <v>478</v>
      </c>
      <c r="J31" s="14"/>
      <c r="K31" s="14" t="s">
        <v>477</v>
      </c>
      <c r="L31" s="14" t="s">
        <v>441</v>
      </c>
      <c r="N31" s="69" t="s">
        <v>518</v>
      </c>
      <c r="O31" s="69">
        <v>30</v>
      </c>
      <c r="P31" s="15" t="s">
        <v>140</v>
      </c>
      <c r="Q31" s="71" t="s">
        <v>532</v>
      </c>
      <c r="S31" s="14" t="s">
        <v>840</v>
      </c>
      <c r="T31" s="14" t="s">
        <v>841</v>
      </c>
      <c r="U31" s="14" t="s">
        <v>842</v>
      </c>
      <c r="V31" s="14" t="s">
        <v>776</v>
      </c>
      <c r="X31" s="121" t="s">
        <v>3179</v>
      </c>
      <c r="Y31" s="121" t="s">
        <v>3370</v>
      </c>
    </row>
    <row r="32" spans="1:28" x14ac:dyDescent="0.25">
      <c r="A32">
        <f>IF(ISNUMBER(SEARCH('Project Detail'!$B$5,'Data Validation'!B32)),MAX($A$1:A31)+1,0)</f>
        <v>0</v>
      </c>
      <c r="B32" s="218" t="s">
        <v>57</v>
      </c>
      <c r="D32" t="str">
        <f>IFERROR(VLOOKUP(ROWS($D$2:D32),$A$2:$B$1000,2,0),"")</f>
        <v/>
      </c>
      <c r="F32" s="15">
        <v>44256</v>
      </c>
      <c r="G32" s="15">
        <v>44243</v>
      </c>
      <c r="I32" s="14" t="s">
        <v>238</v>
      </c>
      <c r="J32" s="14" t="s">
        <v>479</v>
      </c>
      <c r="K32" s="14" t="s">
        <v>477</v>
      </c>
      <c r="L32" s="14" t="s">
        <v>441</v>
      </c>
      <c r="N32" s="69" t="s">
        <v>519</v>
      </c>
      <c r="O32" s="69">
        <v>31</v>
      </c>
      <c r="P32" s="15"/>
      <c r="Q32" s="71" t="s">
        <v>533</v>
      </c>
      <c r="S32" s="14" t="s">
        <v>843</v>
      </c>
      <c r="T32" s="14" t="s">
        <v>844</v>
      </c>
      <c r="U32" s="14" t="s">
        <v>663</v>
      </c>
      <c r="V32" s="14" t="s">
        <v>766</v>
      </c>
      <c r="X32" s="121" t="s">
        <v>3206</v>
      </c>
      <c r="Y32" s="121" t="s">
        <v>3370</v>
      </c>
    </row>
    <row r="33" spans="1:25" x14ac:dyDescent="0.25">
      <c r="A33">
        <f>IF(ISNUMBER(SEARCH('Project Detail'!$B$5,'Data Validation'!B33)),MAX($A$1:A32)+1,0)</f>
        <v>0</v>
      </c>
      <c r="B33" s="218" t="s">
        <v>87</v>
      </c>
      <c r="D33" t="str">
        <f>IFERROR(VLOOKUP(ROWS($D$2:D33),$A$2:$B$1000,2,0),"")</f>
        <v/>
      </c>
      <c r="F33" s="15">
        <v>44271</v>
      </c>
      <c r="G33" s="15">
        <v>44256</v>
      </c>
      <c r="I33" s="14" t="s">
        <v>480</v>
      </c>
      <c r="J33" s="14"/>
      <c r="K33" s="14"/>
      <c r="L33" s="14" t="s">
        <v>446</v>
      </c>
      <c r="N33" s="69" t="s">
        <v>520</v>
      </c>
      <c r="O33" s="69">
        <v>32</v>
      </c>
      <c r="P33" s="15"/>
      <c r="Q33" s="71" t="s">
        <v>534</v>
      </c>
      <c r="S33" s="14" t="s">
        <v>845</v>
      </c>
      <c r="T33" s="14" t="s">
        <v>846</v>
      </c>
      <c r="U33" s="14" t="s">
        <v>847</v>
      </c>
      <c r="V33" s="14" t="s">
        <v>766</v>
      </c>
      <c r="X33" s="121" t="s">
        <v>3207</v>
      </c>
      <c r="Y33" s="121" t="s">
        <v>3370</v>
      </c>
    </row>
    <row r="34" spans="1:25" x14ac:dyDescent="0.25">
      <c r="A34">
        <f>IF(ISNUMBER(SEARCH('Project Detail'!$B$5,'Data Validation'!B34)),MAX($A$1:A33)+1,0)</f>
        <v>0</v>
      </c>
      <c r="B34" s="218" t="s">
        <v>46</v>
      </c>
      <c r="D34" t="str">
        <f>IFERROR(VLOOKUP(ROWS($D$2:D34),$A$2:$B$1000,2,0),"")</f>
        <v/>
      </c>
      <c r="F34" s="15">
        <v>44287</v>
      </c>
      <c r="G34" s="15">
        <v>44271</v>
      </c>
      <c r="I34" s="14" t="s">
        <v>432</v>
      </c>
      <c r="J34" s="14" t="s">
        <v>2460</v>
      </c>
      <c r="K34" s="14" t="s">
        <v>434</v>
      </c>
      <c r="L34" s="14" t="s">
        <v>444</v>
      </c>
      <c r="N34" s="69" t="s">
        <v>538</v>
      </c>
      <c r="O34" s="69">
        <v>33</v>
      </c>
      <c r="P34" s="14"/>
      <c r="Q34" s="71" t="s">
        <v>535</v>
      </c>
      <c r="S34" s="14" t="s">
        <v>848</v>
      </c>
      <c r="T34" s="14" t="s">
        <v>849</v>
      </c>
      <c r="U34" s="14" t="s">
        <v>750</v>
      </c>
      <c r="V34" s="14" t="s">
        <v>766</v>
      </c>
      <c r="X34" s="121" t="s">
        <v>3360</v>
      </c>
      <c r="Y34" s="121" t="s">
        <v>3370</v>
      </c>
    </row>
    <row r="35" spans="1:25" x14ac:dyDescent="0.25">
      <c r="A35">
        <f>IF(ISNUMBER(SEARCH('Project Detail'!$B$5,'Data Validation'!B35)),MAX($A$1:A34)+1,0)</f>
        <v>0</v>
      </c>
      <c r="B35" s="218" t="s">
        <v>49</v>
      </c>
      <c r="D35" t="str">
        <f>IFERROR(VLOOKUP(ROWS($D$2:D35),$A$2:$B$1000,2,0),"")</f>
        <v/>
      </c>
      <c r="F35" s="15">
        <v>44302</v>
      </c>
      <c r="G35" s="15">
        <v>44287</v>
      </c>
      <c r="I35" s="14" t="s">
        <v>253</v>
      </c>
      <c r="J35" s="14" t="s">
        <v>481</v>
      </c>
      <c r="K35" s="14" t="s">
        <v>482</v>
      </c>
      <c r="L35" s="14" t="s">
        <v>441</v>
      </c>
      <c r="N35" s="69" t="s">
        <v>539</v>
      </c>
      <c r="O35" s="69">
        <v>34</v>
      </c>
      <c r="P35" s="14"/>
      <c r="Q35" s="71" t="s">
        <v>536</v>
      </c>
      <c r="S35" s="14" t="s">
        <v>850</v>
      </c>
      <c r="T35" s="14" t="s">
        <v>851</v>
      </c>
      <c r="U35" s="14" t="s">
        <v>852</v>
      </c>
      <c r="V35" s="14" t="s">
        <v>766</v>
      </c>
      <c r="X35" s="121" t="s">
        <v>3157</v>
      </c>
      <c r="Y35" s="121" t="s">
        <v>3370</v>
      </c>
    </row>
    <row r="36" spans="1:25" x14ac:dyDescent="0.25">
      <c r="A36">
        <f>IF(ISNUMBER(SEARCH('Project Detail'!$B$5,'Data Validation'!B36)),MAX($A$1:A35)+1,0)</f>
        <v>0</v>
      </c>
      <c r="B36" s="218" t="s">
        <v>36</v>
      </c>
      <c r="D36" t="str">
        <f>IFERROR(VLOOKUP(ROWS($D$2:D36),$A$2:$B$1000,2,0),"")</f>
        <v/>
      </c>
      <c r="F36" s="15">
        <v>44317</v>
      </c>
      <c r="G36" s="15">
        <v>44302</v>
      </c>
      <c r="I36" s="14" t="s">
        <v>99</v>
      </c>
      <c r="J36" s="14" t="s">
        <v>483</v>
      </c>
      <c r="K36" s="14" t="s">
        <v>484</v>
      </c>
      <c r="L36" s="14" t="s">
        <v>441</v>
      </c>
      <c r="N36" s="69" t="s">
        <v>540</v>
      </c>
      <c r="O36" s="69">
        <v>35</v>
      </c>
      <c r="P36" s="14"/>
      <c r="Q36" s="71" t="s">
        <v>537</v>
      </c>
      <c r="S36" s="14" t="s">
        <v>853</v>
      </c>
      <c r="T36" s="14" t="s">
        <v>854</v>
      </c>
      <c r="U36" s="14" t="s">
        <v>246</v>
      </c>
      <c r="V36" s="14" t="s">
        <v>766</v>
      </c>
      <c r="X36" s="121" t="s">
        <v>3156</v>
      </c>
      <c r="Y36" s="121" t="s">
        <v>3370</v>
      </c>
    </row>
    <row r="37" spans="1:25" x14ac:dyDescent="0.25">
      <c r="A37">
        <f>IF(ISNUMBER(SEARCH('Project Detail'!$B$5,'Data Validation'!B37)),MAX($A$1:A36)+1,0)</f>
        <v>0</v>
      </c>
      <c r="B37" s="218" t="s">
        <v>34</v>
      </c>
      <c r="D37" t="str">
        <f>IFERROR(VLOOKUP(ROWS($D$2:D37),$A$2:$B$1000,2,0),"")</f>
        <v/>
      </c>
      <c r="F37" s="15">
        <v>44332</v>
      </c>
      <c r="G37" s="15">
        <v>44317</v>
      </c>
      <c r="I37" s="14" t="s">
        <v>56</v>
      </c>
      <c r="J37" s="14"/>
      <c r="K37" s="14"/>
      <c r="L37" s="14" t="s">
        <v>446</v>
      </c>
      <c r="N37" s="69" t="s">
        <v>541</v>
      </c>
      <c r="O37" s="69">
        <v>36</v>
      </c>
      <c r="P37" s="14"/>
      <c r="Q37" s="71" t="s">
        <v>137</v>
      </c>
      <c r="S37" s="14" t="s">
        <v>855</v>
      </c>
      <c r="T37" s="14" t="s">
        <v>856</v>
      </c>
      <c r="U37" s="14" t="s">
        <v>857</v>
      </c>
      <c r="V37" s="14" t="s">
        <v>766</v>
      </c>
      <c r="X37" s="121" t="s">
        <v>3170</v>
      </c>
      <c r="Y37" s="121" t="s">
        <v>3370</v>
      </c>
    </row>
    <row r="38" spans="1:25" x14ac:dyDescent="0.25">
      <c r="A38">
        <f>IF(ISNUMBER(SEARCH('Project Detail'!$B$5,'Data Validation'!B38)),MAX($A$1:A37)+1,0)</f>
        <v>0</v>
      </c>
      <c r="B38" s="218" t="s">
        <v>2483</v>
      </c>
      <c r="D38" t="str">
        <f>IFERROR(VLOOKUP(ROWS($D$2:D38),$A$2:$B$1000,2,0),"")</f>
        <v/>
      </c>
      <c r="I38" s="14" t="s">
        <v>250</v>
      </c>
      <c r="J38" s="14" t="s">
        <v>485</v>
      </c>
      <c r="K38" s="14" t="s">
        <v>486</v>
      </c>
      <c r="L38" s="14" t="s">
        <v>441</v>
      </c>
      <c r="N38" s="69" t="s">
        <v>542</v>
      </c>
      <c r="O38" s="69">
        <v>37</v>
      </c>
      <c r="P38" s="14"/>
      <c r="Q38" s="71" t="s">
        <v>138</v>
      </c>
      <c r="S38" s="14" t="s">
        <v>858</v>
      </c>
      <c r="T38" s="14" t="s">
        <v>859</v>
      </c>
      <c r="U38" s="14" t="s">
        <v>860</v>
      </c>
      <c r="V38" s="14" t="s">
        <v>766</v>
      </c>
      <c r="X38" s="121" t="s">
        <v>3181</v>
      </c>
      <c r="Y38" s="121" t="s">
        <v>3370</v>
      </c>
    </row>
    <row r="39" spans="1:25" x14ac:dyDescent="0.25">
      <c r="A39">
        <f>IF(ISNUMBER(SEARCH('Project Detail'!$B$5,'Data Validation'!B39)),MAX($A$1:A38)+1,0)</f>
        <v>0</v>
      </c>
      <c r="B39" s="218" t="s">
        <v>122</v>
      </c>
      <c r="D39" t="str">
        <f>IFERROR(VLOOKUP(ROWS($D$2:D39),$A$2:$B$1000,2,0),"")</f>
        <v/>
      </c>
      <c r="I39" s="14" t="s">
        <v>487</v>
      </c>
      <c r="J39" s="14"/>
      <c r="K39" s="14"/>
      <c r="L39" s="14"/>
      <c r="N39" s="69" t="s">
        <v>543</v>
      </c>
      <c r="O39" s="69">
        <v>38</v>
      </c>
      <c r="P39" s="14"/>
      <c r="Q39" s="71" t="s">
        <v>167</v>
      </c>
      <c r="S39" s="14" t="s">
        <v>861</v>
      </c>
      <c r="T39" s="14" t="s">
        <v>862</v>
      </c>
      <c r="U39" s="14" t="s">
        <v>863</v>
      </c>
      <c r="V39" s="14" t="s">
        <v>766</v>
      </c>
      <c r="X39" s="121" t="s">
        <v>3182</v>
      </c>
      <c r="Y39" s="121" t="s">
        <v>3370</v>
      </c>
    </row>
    <row r="40" spans="1:25" x14ac:dyDescent="0.25">
      <c r="A40">
        <f>IF(ISNUMBER(SEARCH('Project Detail'!$B$5,'Data Validation'!B40)),MAX($A$1:A39)+1,0)</f>
        <v>0</v>
      </c>
      <c r="B40" s="218" t="s">
        <v>2481</v>
      </c>
      <c r="D40" t="str">
        <f>IFERROR(VLOOKUP(ROWS($D$2:D40),$A$2:$B$1000,2,0),"")</f>
        <v/>
      </c>
      <c r="I40" s="14" t="s">
        <v>419</v>
      </c>
      <c r="J40" s="14" t="s">
        <v>488</v>
      </c>
      <c r="K40" s="14" t="s">
        <v>489</v>
      </c>
      <c r="L40" s="14" t="s">
        <v>441</v>
      </c>
      <c r="N40" s="69" t="s">
        <v>544</v>
      </c>
      <c r="O40" s="69">
        <v>39</v>
      </c>
      <c r="P40" s="14"/>
      <c r="Q40" s="71" t="s">
        <v>136</v>
      </c>
      <c r="S40" s="14" t="s">
        <v>864</v>
      </c>
      <c r="T40" s="14" t="s">
        <v>865</v>
      </c>
      <c r="U40" s="14" t="s">
        <v>866</v>
      </c>
      <c r="V40" s="14" t="s">
        <v>766</v>
      </c>
      <c r="X40" s="121" t="s">
        <v>3209</v>
      </c>
      <c r="Y40" s="121" t="s">
        <v>3370</v>
      </c>
    </row>
    <row r="41" spans="1:25" x14ac:dyDescent="0.25">
      <c r="A41">
        <f>IF(ISNUMBER(SEARCH('Project Detail'!$B$5,'Data Validation'!B41)),MAX($A$1:A40)+1,0)</f>
        <v>0</v>
      </c>
      <c r="B41" s="218" t="s">
        <v>154</v>
      </c>
      <c r="D41" t="str">
        <f>IFERROR(VLOOKUP(ROWS($D$2:D41),$A$2:$B$1000,2,0),"")</f>
        <v/>
      </c>
      <c r="S41" s="14" t="s">
        <v>867</v>
      </c>
      <c r="T41" s="14" t="s">
        <v>868</v>
      </c>
      <c r="U41" s="14" t="s">
        <v>869</v>
      </c>
      <c r="V41" s="14" t="s">
        <v>766</v>
      </c>
      <c r="X41" s="121" t="s">
        <v>3208</v>
      </c>
      <c r="Y41" s="121" t="s">
        <v>3370</v>
      </c>
    </row>
    <row r="42" spans="1:25" x14ac:dyDescent="0.25">
      <c r="A42">
        <f>IF(ISNUMBER(SEARCH('Project Detail'!$B$5,'Data Validation'!B42)),MAX($A$1:A41)+1,0)</f>
        <v>0</v>
      </c>
      <c r="B42" s="218" t="s">
        <v>2498</v>
      </c>
      <c r="D42" t="str">
        <f>IFERROR(VLOOKUP(ROWS($D$2:D42),$A$2:$B$1000,2,0),"")</f>
        <v/>
      </c>
      <c r="S42" s="14" t="s">
        <v>870</v>
      </c>
      <c r="T42" s="14" t="s">
        <v>871</v>
      </c>
      <c r="U42" s="14" t="s">
        <v>872</v>
      </c>
      <c r="V42" s="14" t="s">
        <v>766</v>
      </c>
      <c r="X42" s="121" t="s">
        <v>3158</v>
      </c>
      <c r="Y42" s="121" t="s">
        <v>3370</v>
      </c>
    </row>
    <row r="43" spans="1:25" x14ac:dyDescent="0.25">
      <c r="A43">
        <f>IF(ISNUMBER(SEARCH('Project Detail'!$B$5,'Data Validation'!B43)),MAX($A$1:A42)+1,0)</f>
        <v>0</v>
      </c>
      <c r="B43" s="218" t="s">
        <v>2505</v>
      </c>
      <c r="D43" t="str">
        <f>IFERROR(VLOOKUP(ROWS($D$2:D43),$A$2:$B$1000,2,0),"")</f>
        <v/>
      </c>
      <c r="S43" s="14" t="s">
        <v>873</v>
      </c>
      <c r="T43" s="14" t="s">
        <v>874</v>
      </c>
      <c r="U43" s="14" t="s">
        <v>875</v>
      </c>
      <c r="V43" s="14" t="s">
        <v>766</v>
      </c>
      <c r="X43" s="121" t="s">
        <v>3171</v>
      </c>
      <c r="Y43" s="121" t="s">
        <v>3370</v>
      </c>
    </row>
    <row r="44" spans="1:25" x14ac:dyDescent="0.25">
      <c r="A44">
        <f>IF(ISNUMBER(SEARCH('Project Detail'!$B$5,'Data Validation'!B44)),MAX($A$1:A43)+1,0)</f>
        <v>0</v>
      </c>
      <c r="B44" s="218" t="s">
        <v>2597</v>
      </c>
      <c r="D44" t="str">
        <f>IFERROR(VLOOKUP(ROWS($D$2:D44),$A$2:$B$1000,2,0),"")</f>
        <v/>
      </c>
      <c r="S44" s="14" t="s">
        <v>876</v>
      </c>
      <c r="T44" s="14" t="s">
        <v>877</v>
      </c>
      <c r="U44" s="14" t="s">
        <v>877</v>
      </c>
      <c r="V44" s="14" t="s">
        <v>776</v>
      </c>
      <c r="X44" s="121" t="s">
        <v>3184</v>
      </c>
      <c r="Y44" s="121" t="s">
        <v>3370</v>
      </c>
    </row>
    <row r="45" spans="1:25" x14ac:dyDescent="0.25">
      <c r="A45">
        <f>IF(ISNUMBER(SEARCH('Project Detail'!$B$5,'Data Validation'!B45)),MAX($A$1:A44)+1,0)</f>
        <v>0</v>
      </c>
      <c r="B45" s="218" t="s">
        <v>2586</v>
      </c>
      <c r="D45" t="str">
        <f>IFERROR(VLOOKUP(ROWS($D$2:D45),$A$2:$B$1000,2,0),"")</f>
        <v/>
      </c>
      <c r="S45" s="14" t="s">
        <v>878</v>
      </c>
      <c r="T45" s="14" t="s">
        <v>879</v>
      </c>
      <c r="U45" s="14" t="s">
        <v>231</v>
      </c>
      <c r="V45" s="14" t="s">
        <v>776</v>
      </c>
      <c r="X45" s="121" t="s">
        <v>3183</v>
      </c>
      <c r="Y45" s="121" t="s">
        <v>3370</v>
      </c>
    </row>
    <row r="46" spans="1:25" x14ac:dyDescent="0.25">
      <c r="A46">
        <f>IF(ISNUMBER(SEARCH('Project Detail'!$B$5,'Data Validation'!B46)),MAX($A$1:A45)+1,0)</f>
        <v>0</v>
      </c>
      <c r="B46" s="218" t="s">
        <v>2598</v>
      </c>
      <c r="D46" t="str">
        <f>IFERROR(VLOOKUP(ROWS($D$2:D46),$A$2:$B$1000,2,0),"")</f>
        <v/>
      </c>
      <c r="S46" s="14" t="s">
        <v>880</v>
      </c>
      <c r="T46" s="14" t="s">
        <v>881</v>
      </c>
      <c r="U46" s="14" t="s">
        <v>882</v>
      </c>
      <c r="V46" s="14" t="s">
        <v>766</v>
      </c>
      <c r="X46" s="121" t="s">
        <v>3211</v>
      </c>
      <c r="Y46" s="121" t="s">
        <v>3370</v>
      </c>
    </row>
    <row r="47" spans="1:25" x14ac:dyDescent="0.25">
      <c r="A47">
        <f>IF(ISNUMBER(SEARCH('Project Detail'!$B$5,'Data Validation'!B47)),MAX($A$1:A46)+1,0)</f>
        <v>0</v>
      </c>
      <c r="B47" s="218" t="s">
        <v>2588</v>
      </c>
      <c r="D47" t="str">
        <f>IFERROR(VLOOKUP(ROWS($D$2:D47),$A$2:$B$1000,2,0),"")</f>
        <v/>
      </c>
      <c r="S47" s="14" t="s">
        <v>883</v>
      </c>
      <c r="T47" s="14" t="s">
        <v>884</v>
      </c>
      <c r="U47" s="14" t="s">
        <v>885</v>
      </c>
      <c r="V47" s="14" t="s">
        <v>766</v>
      </c>
      <c r="X47" s="121" t="s">
        <v>3210</v>
      </c>
      <c r="Y47" s="121" t="s">
        <v>3370</v>
      </c>
    </row>
    <row r="48" spans="1:25" x14ac:dyDescent="0.25">
      <c r="A48">
        <f>IF(ISNUMBER(SEARCH('Project Detail'!$B$5,'Data Validation'!B48)),MAX($A$1:A47)+1,0)</f>
        <v>0</v>
      </c>
      <c r="B48" s="218" t="s">
        <v>2599</v>
      </c>
      <c r="D48" t="str">
        <f>IFERROR(VLOOKUP(ROWS($D$2:D48),$A$2:$B$1000,2,0),"")</f>
        <v/>
      </c>
      <c r="S48" s="14" t="s">
        <v>886</v>
      </c>
      <c r="T48" s="14" t="s">
        <v>887</v>
      </c>
      <c r="U48" s="14" t="s">
        <v>888</v>
      </c>
      <c r="V48" s="14" t="s">
        <v>766</v>
      </c>
      <c r="X48" s="121" t="s">
        <v>3159</v>
      </c>
      <c r="Y48" s="121" t="s">
        <v>3370</v>
      </c>
    </row>
    <row r="49" spans="1:25" x14ac:dyDescent="0.25">
      <c r="A49">
        <f>IF(ISNUMBER(SEARCH('Project Detail'!$B$5,'Data Validation'!B49)),MAX($A$1:A48)+1,0)</f>
        <v>0</v>
      </c>
      <c r="B49" s="218" t="s">
        <v>2601</v>
      </c>
      <c r="D49" t="str">
        <f>IFERROR(VLOOKUP(ROWS($D$2:D49),$A$2:$B$1000,2,0),"")</f>
        <v/>
      </c>
      <c r="S49" s="14" t="s">
        <v>889</v>
      </c>
      <c r="T49" s="14" t="s">
        <v>890</v>
      </c>
      <c r="U49" s="14" t="s">
        <v>891</v>
      </c>
      <c r="V49" s="14" t="s">
        <v>766</v>
      </c>
      <c r="X49" s="121" t="s">
        <v>3172</v>
      </c>
      <c r="Y49" s="121" t="s">
        <v>3370</v>
      </c>
    </row>
    <row r="50" spans="1:25" x14ac:dyDescent="0.25">
      <c r="A50">
        <f>IF(ISNUMBER(SEARCH('Project Detail'!$B$5,'Data Validation'!B50)),MAX($A$1:A49)+1,0)</f>
        <v>0</v>
      </c>
      <c r="B50" s="218" t="s">
        <v>2600</v>
      </c>
      <c r="D50" t="str">
        <f>IFERROR(VLOOKUP(ROWS($D$2:D50),$A$2:$B$1000,2,0),"")</f>
        <v/>
      </c>
      <c r="S50" s="14" t="s">
        <v>892</v>
      </c>
      <c r="T50" s="14" t="s">
        <v>893</v>
      </c>
      <c r="U50" s="14" t="s">
        <v>894</v>
      </c>
      <c r="V50" s="14" t="s">
        <v>766</v>
      </c>
      <c r="X50" s="121" t="s">
        <v>3185</v>
      </c>
      <c r="Y50" s="121" t="s">
        <v>3370</v>
      </c>
    </row>
    <row r="51" spans="1:25" x14ac:dyDescent="0.25">
      <c r="A51">
        <f>IF(ISNUMBER(SEARCH('Project Detail'!$B$5,'Data Validation'!B51)),MAX($A$1:A50)+1,0)</f>
        <v>0</v>
      </c>
      <c r="B51" s="218" t="s">
        <v>2613</v>
      </c>
      <c r="D51" t="str">
        <f>IFERROR(VLOOKUP(ROWS($D$2:D51),$A$2:$B$1000,2,0),"")</f>
        <v/>
      </c>
      <c r="S51" s="14" t="s">
        <v>895</v>
      </c>
      <c r="T51" s="14" t="s">
        <v>896</v>
      </c>
      <c r="U51" s="14" t="s">
        <v>897</v>
      </c>
      <c r="V51" s="14" t="s">
        <v>766</v>
      </c>
      <c r="X51" s="121" t="s">
        <v>2674</v>
      </c>
      <c r="Y51" s="121" t="s">
        <v>3370</v>
      </c>
    </row>
    <row r="52" spans="1:25" x14ac:dyDescent="0.25">
      <c r="A52">
        <f>IF(ISNUMBER(SEARCH('Project Detail'!$B$5,'Data Validation'!B52)),MAX($A$1:A51)+1,0)</f>
        <v>0</v>
      </c>
      <c r="B52" s="218" t="s">
        <v>2602</v>
      </c>
      <c r="D52" t="str">
        <f>IFERROR(VLOOKUP(ROWS($D$2:D52),$A$2:$B$1000,2,0),"")</f>
        <v/>
      </c>
      <c r="S52" s="14" t="s">
        <v>898</v>
      </c>
      <c r="T52" s="14" t="s">
        <v>899</v>
      </c>
      <c r="U52" s="14" t="s">
        <v>900</v>
      </c>
      <c r="V52" s="14" t="s">
        <v>766</v>
      </c>
      <c r="X52" s="121" t="s">
        <v>3213</v>
      </c>
      <c r="Y52" s="121" t="s">
        <v>3370</v>
      </c>
    </row>
    <row r="53" spans="1:25" x14ac:dyDescent="0.25">
      <c r="A53">
        <f>IF(ISNUMBER(SEARCH('Project Detail'!$B$5,'Data Validation'!B53)),MAX($A$1:A52)+1,0)</f>
        <v>0</v>
      </c>
      <c r="B53" s="218" t="s">
        <v>2627</v>
      </c>
      <c r="D53" t="str">
        <f>IFERROR(VLOOKUP(ROWS($D$2:D53),$A$2:$B$1000,2,0),"")</f>
        <v/>
      </c>
      <c r="S53" s="14" t="s">
        <v>901</v>
      </c>
      <c r="T53" s="14" t="s">
        <v>902</v>
      </c>
      <c r="U53" s="14" t="s">
        <v>903</v>
      </c>
      <c r="V53" s="14" t="s">
        <v>766</v>
      </c>
      <c r="X53" s="121" t="s">
        <v>3212</v>
      </c>
      <c r="Y53" s="121" t="s">
        <v>3370</v>
      </c>
    </row>
    <row r="54" spans="1:25" x14ac:dyDescent="0.25">
      <c r="A54">
        <f>IF(ISNUMBER(SEARCH('Project Detail'!$B$5,'Data Validation'!B54)),MAX($A$1:A53)+1,0)</f>
        <v>0</v>
      </c>
      <c r="B54" s="218" t="s">
        <v>2628</v>
      </c>
      <c r="D54" t="str">
        <f>IFERROR(VLOOKUP(ROWS($D$2:D54),$A$2:$B$1000,2,0),"")</f>
        <v/>
      </c>
      <c r="S54" s="14" t="s">
        <v>904</v>
      </c>
      <c r="T54" s="14" t="s">
        <v>905</v>
      </c>
      <c r="U54" s="14" t="s">
        <v>906</v>
      </c>
      <c r="V54" s="14" t="s">
        <v>766</v>
      </c>
      <c r="X54" s="121" t="s">
        <v>3160</v>
      </c>
      <c r="Y54" s="121" t="s">
        <v>3370</v>
      </c>
    </row>
    <row r="55" spans="1:25" x14ac:dyDescent="0.25">
      <c r="A55">
        <f>IF(ISNUMBER(SEARCH('Project Detail'!$B$5,'Data Validation'!B55)),MAX($A$1:A54)+1,0)</f>
        <v>0</v>
      </c>
      <c r="B55" s="218" t="s">
        <v>2633</v>
      </c>
      <c r="D55" t="str">
        <f>IFERROR(VLOOKUP(ROWS($D$2:D55),$A$2:$B$1000,2,0),"")</f>
        <v/>
      </c>
      <c r="S55" s="14" t="s">
        <v>907</v>
      </c>
      <c r="T55" s="14" t="s">
        <v>908</v>
      </c>
      <c r="U55" s="14" t="s">
        <v>909</v>
      </c>
      <c r="V55" s="14" t="s">
        <v>766</v>
      </c>
      <c r="X55" s="121" t="s">
        <v>3173</v>
      </c>
      <c r="Y55" s="121" t="s">
        <v>3370</v>
      </c>
    </row>
    <row r="56" spans="1:25" x14ac:dyDescent="0.25">
      <c r="A56">
        <f>IF(ISNUMBER(SEARCH('Project Detail'!$B$5,'Data Validation'!B56)),MAX($A$1:A55)+1,0)</f>
        <v>0</v>
      </c>
      <c r="B56" s="218" t="s">
        <v>2637</v>
      </c>
      <c r="D56" t="str">
        <f>IFERROR(VLOOKUP(ROWS($D$2:D56),$A$2:$B$1000,2,0),"")</f>
        <v/>
      </c>
      <c r="S56" s="14" t="s">
        <v>910</v>
      </c>
      <c r="T56" s="14" t="s">
        <v>911</v>
      </c>
      <c r="U56" s="14" t="s">
        <v>912</v>
      </c>
      <c r="V56" s="14" t="s">
        <v>766</v>
      </c>
      <c r="X56" s="121" t="s">
        <v>3186</v>
      </c>
      <c r="Y56" s="121" t="s">
        <v>3370</v>
      </c>
    </row>
    <row r="57" spans="1:25" x14ac:dyDescent="0.25">
      <c r="A57">
        <f>IF(ISNUMBER(SEARCH('Project Detail'!$B$5,'Data Validation'!B57)),MAX($A$1:A56)+1,0)</f>
        <v>0</v>
      </c>
      <c r="B57" s="218" t="s">
        <v>2807</v>
      </c>
      <c r="D57" t="str">
        <f>IFERROR(VLOOKUP(ROWS($D$2:D57),$A$2:$B$1000,2,0),"")</f>
        <v/>
      </c>
      <c r="S57" s="14" t="s">
        <v>913</v>
      </c>
      <c r="T57" s="14" t="s">
        <v>914</v>
      </c>
      <c r="U57" s="14" t="s">
        <v>915</v>
      </c>
      <c r="V57" s="14" t="s">
        <v>766</v>
      </c>
      <c r="X57" s="121" t="s">
        <v>3174</v>
      </c>
      <c r="Y57" s="121" t="s">
        <v>3370</v>
      </c>
    </row>
    <row r="58" spans="1:25" x14ac:dyDescent="0.25">
      <c r="A58">
        <f>IF(ISNUMBER(SEARCH('Project Detail'!$B$5,'Data Validation'!B58)),MAX($A$1:A57)+1,0)</f>
        <v>0</v>
      </c>
      <c r="B58" s="218" t="s">
        <v>3402</v>
      </c>
      <c r="D58" t="str">
        <f>IFERROR(VLOOKUP(ROWS($D$2:D58),$A$2:$B$1000,2,0),"")</f>
        <v/>
      </c>
      <c r="S58" s="14" t="s">
        <v>916</v>
      </c>
      <c r="T58" s="14" t="s">
        <v>917</v>
      </c>
      <c r="U58" s="14" t="s">
        <v>918</v>
      </c>
      <c r="V58" s="14" t="s">
        <v>766</v>
      </c>
      <c r="X58" s="121" t="s">
        <v>3175</v>
      </c>
      <c r="Y58" s="121" t="s">
        <v>3370</v>
      </c>
    </row>
    <row r="59" spans="1:25" x14ac:dyDescent="0.25">
      <c r="A59">
        <f>IF(ISNUMBER(SEARCH('Project Detail'!$B$5,'Data Validation'!B59)),MAX($A$1:A58)+1,0)</f>
        <v>0</v>
      </c>
      <c r="B59" s="218" t="s">
        <v>3192</v>
      </c>
      <c r="D59" t="str">
        <f>IFERROR(VLOOKUP(ROWS($D$2:D59),$A$2:$B$1000,2,0),"")</f>
        <v/>
      </c>
      <c r="S59" s="14" t="s">
        <v>919</v>
      </c>
      <c r="T59" s="14" t="s">
        <v>920</v>
      </c>
      <c r="U59" s="14" t="s">
        <v>921</v>
      </c>
      <c r="V59" s="14" t="s">
        <v>766</v>
      </c>
      <c r="X59" s="121" t="s">
        <v>3346</v>
      </c>
      <c r="Y59" s="121" t="s">
        <v>3370</v>
      </c>
    </row>
    <row r="60" spans="1:25" x14ac:dyDescent="0.25">
      <c r="A60">
        <f>IF(ISNUMBER(SEARCH('Project Detail'!$B$5,'Data Validation'!B60)),MAX($A$1:A59)+1,0)</f>
        <v>0</v>
      </c>
      <c r="B60" s="218" t="s">
        <v>3193</v>
      </c>
      <c r="D60" t="str">
        <f>IFERROR(VLOOKUP(ROWS($D$2:D60),$A$2:$B$1000,2,0),"")</f>
        <v/>
      </c>
      <c r="S60" s="14" t="s">
        <v>922</v>
      </c>
      <c r="T60" s="14" t="s">
        <v>923</v>
      </c>
      <c r="U60" s="14" t="s">
        <v>924</v>
      </c>
      <c r="V60" s="14" t="s">
        <v>766</v>
      </c>
      <c r="X60" s="121" t="s">
        <v>3347</v>
      </c>
      <c r="Y60" s="121" t="s">
        <v>3370</v>
      </c>
    </row>
    <row r="61" spans="1:25" x14ac:dyDescent="0.25">
      <c r="A61">
        <f>IF(ISNUMBER(SEARCH('Project Detail'!$B$5,'Data Validation'!B61)),MAX($A$1:A60)+1,0)</f>
        <v>0</v>
      </c>
      <c r="B61" s="218" t="s">
        <v>3191</v>
      </c>
      <c r="D61" t="str">
        <f>IFERROR(VLOOKUP(ROWS($D$2:D61),$A$2:$B$1000,2,0),"")</f>
        <v/>
      </c>
      <c r="S61" s="14" t="s">
        <v>925</v>
      </c>
      <c r="T61" s="14" t="s">
        <v>926</v>
      </c>
      <c r="U61" s="14" t="s">
        <v>747</v>
      </c>
      <c r="V61" s="14" t="s">
        <v>766</v>
      </c>
      <c r="X61" s="121" t="s">
        <v>3348</v>
      </c>
      <c r="Y61" s="121" t="s">
        <v>3370</v>
      </c>
    </row>
    <row r="62" spans="1:25" x14ac:dyDescent="0.25">
      <c r="A62">
        <f>IF(ISNUMBER(SEARCH('Project Detail'!$B$5,'Data Validation'!B62)),MAX($A$1:A61)+1,0)</f>
        <v>0</v>
      </c>
      <c r="B62" s="218" t="s">
        <v>3483</v>
      </c>
      <c r="D62" t="str">
        <f>IFERROR(VLOOKUP(ROWS($D$2:D62),$A$2:$B$1000,2,0),"")</f>
        <v/>
      </c>
      <c r="S62" s="14" t="s">
        <v>927</v>
      </c>
      <c r="T62" s="14" t="s">
        <v>928</v>
      </c>
      <c r="U62" s="14" t="s">
        <v>929</v>
      </c>
      <c r="V62" s="14" t="s">
        <v>766</v>
      </c>
      <c r="X62" s="121" t="s">
        <v>3349</v>
      </c>
      <c r="Y62" s="121" t="s">
        <v>3370</v>
      </c>
    </row>
    <row r="63" spans="1:25" x14ac:dyDescent="0.25">
      <c r="A63">
        <f>IF(ISNUMBER(SEARCH('Project Detail'!$B$5,'Data Validation'!B63)),MAX($A$1:A62)+1,0)</f>
        <v>0</v>
      </c>
      <c r="B63" s="218" t="s">
        <v>3412</v>
      </c>
      <c r="D63" t="str">
        <f>IFERROR(VLOOKUP(ROWS($D$2:D63),$A$2:$B$1000,2,0),"")</f>
        <v/>
      </c>
      <c r="S63" s="14" t="s">
        <v>930</v>
      </c>
      <c r="T63" s="14" t="s">
        <v>931</v>
      </c>
      <c r="U63" s="14" t="s">
        <v>932</v>
      </c>
      <c r="V63" s="14" t="s">
        <v>766</v>
      </c>
      <c r="X63" s="121" t="s">
        <v>3350</v>
      </c>
      <c r="Y63" s="121" t="s">
        <v>3370</v>
      </c>
    </row>
    <row r="64" spans="1:25" x14ac:dyDescent="0.25">
      <c r="A64">
        <f>IF(ISNUMBER(SEARCH('Project Detail'!$B$5,'Data Validation'!B64)),MAX($A$1:A63)+1,0)</f>
        <v>0</v>
      </c>
      <c r="B64" s="218" t="s">
        <v>3422</v>
      </c>
      <c r="D64" t="str">
        <f>IFERROR(VLOOKUP(ROWS($D$2:D64),$A$2:$B$1000,2,0),"")</f>
        <v/>
      </c>
      <c r="S64" s="14" t="s">
        <v>933</v>
      </c>
      <c r="T64" s="14" t="s">
        <v>934</v>
      </c>
      <c r="U64" s="14" t="s">
        <v>935</v>
      </c>
      <c r="V64" s="14" t="s">
        <v>766</v>
      </c>
      <c r="X64" s="121" t="s">
        <v>3351</v>
      </c>
      <c r="Y64" s="121" t="s">
        <v>3370</v>
      </c>
    </row>
    <row r="65" spans="1:25" x14ac:dyDescent="0.25">
      <c r="A65">
        <f>IF(ISNUMBER(SEARCH('Project Detail'!$B$5,'Data Validation'!B65)),MAX($A$1:A64)+1,0)</f>
        <v>0</v>
      </c>
      <c r="B65" s="218" t="s">
        <v>3473</v>
      </c>
      <c r="D65" t="str">
        <f>IFERROR(VLOOKUP(ROWS($D$2:D65),$A$2:$B$1000,2,0),"")</f>
        <v/>
      </c>
      <c r="S65" s="14" t="s">
        <v>936</v>
      </c>
      <c r="T65" s="14" t="s">
        <v>937</v>
      </c>
      <c r="U65" s="14" t="s">
        <v>938</v>
      </c>
      <c r="V65" s="14" t="s">
        <v>766</v>
      </c>
      <c r="X65" s="121" t="s">
        <v>3352</v>
      </c>
      <c r="Y65" s="121" t="s">
        <v>3370</v>
      </c>
    </row>
    <row r="66" spans="1:25" x14ac:dyDescent="0.25">
      <c r="A66">
        <f>IF(ISNUMBER(SEARCH('Project Detail'!$B$5,'Data Validation'!B66)),MAX($A$1:A65)+1,0)</f>
        <v>0</v>
      </c>
      <c r="B66" s="218" t="s">
        <v>3749</v>
      </c>
      <c r="D66" t="str">
        <f>IFERROR(VLOOKUP(ROWS($D$2:D66),$A$2:$B$1000,2,0),"")</f>
        <v/>
      </c>
      <c r="S66" s="14" t="s">
        <v>939</v>
      </c>
      <c r="T66" s="14" t="s">
        <v>940</v>
      </c>
      <c r="U66" s="14" t="s">
        <v>941</v>
      </c>
      <c r="V66" s="14" t="s">
        <v>766</v>
      </c>
      <c r="X66" s="121" t="s">
        <v>2658</v>
      </c>
      <c r="Y66" s="121" t="s">
        <v>3370</v>
      </c>
    </row>
    <row r="67" spans="1:25" x14ac:dyDescent="0.25">
      <c r="A67">
        <f>IF(ISNUMBER(SEARCH('Project Detail'!$B$5,'Data Validation'!B67)),MAX($A$1:A66)+1,0)</f>
        <v>0</v>
      </c>
      <c r="B67" s="218" t="s">
        <v>3960</v>
      </c>
      <c r="D67" t="str">
        <f>IFERROR(VLOOKUP(ROWS($D$2:D67),$A$2:$B$1000,2,0),"")</f>
        <v/>
      </c>
      <c r="S67" s="14" t="s">
        <v>942</v>
      </c>
      <c r="T67" s="14" t="s">
        <v>943</v>
      </c>
      <c r="U67" s="14" t="s">
        <v>944</v>
      </c>
      <c r="V67" s="14" t="s">
        <v>766</v>
      </c>
      <c r="X67" s="121" t="s">
        <v>3362</v>
      </c>
      <c r="Y67" s="121" t="s">
        <v>3370</v>
      </c>
    </row>
    <row r="68" spans="1:25" x14ac:dyDescent="0.25">
      <c r="A68">
        <f>IF(ISNUMBER(SEARCH('Project Detail'!$B$5,'Data Validation'!B68)),MAX($A$1:A67)+1,0)</f>
        <v>0</v>
      </c>
      <c r="B68" s="218" t="s">
        <v>3907</v>
      </c>
      <c r="D68" t="str">
        <f>IFERROR(VLOOKUP(ROWS($D$2:D68),$A$2:$B$1000,2,0),"")</f>
        <v/>
      </c>
      <c r="S68" s="14" t="s">
        <v>945</v>
      </c>
      <c r="T68" s="14" t="s">
        <v>946</v>
      </c>
      <c r="U68" s="14" t="s">
        <v>947</v>
      </c>
      <c r="V68" s="14" t="s">
        <v>766</v>
      </c>
      <c r="X68" s="121" t="s">
        <v>3363</v>
      </c>
      <c r="Y68" s="121" t="s">
        <v>3370</v>
      </c>
    </row>
    <row r="69" spans="1:25" x14ac:dyDescent="0.25">
      <c r="A69">
        <f>IF(ISNUMBER(SEARCH('Project Detail'!$B$5,'Data Validation'!B69)),MAX($A$1:A68)+1,0)</f>
        <v>0</v>
      </c>
      <c r="B69" s="218" t="s">
        <v>3990</v>
      </c>
      <c r="D69" t="str">
        <f>IFERROR(VLOOKUP(ROWS($D$2:D69),$A$2:$B$1000,2,0),"")</f>
        <v/>
      </c>
      <c r="S69" s="14" t="s">
        <v>948</v>
      </c>
      <c r="T69" s="14" t="s">
        <v>949</v>
      </c>
      <c r="U69" s="14" t="s">
        <v>950</v>
      </c>
      <c r="V69" s="14" t="s">
        <v>766</v>
      </c>
      <c r="X69" s="121" t="s">
        <v>3364</v>
      </c>
      <c r="Y69" s="121" t="s">
        <v>3370</v>
      </c>
    </row>
    <row r="70" spans="1:25" x14ac:dyDescent="0.25">
      <c r="A70">
        <f>IF(ISNUMBER(SEARCH('Project Detail'!$B$5,'Data Validation'!B70)),MAX($A$1:A69)+1,0)</f>
        <v>0</v>
      </c>
      <c r="B70" s="218" t="s">
        <v>3987</v>
      </c>
      <c r="D70" t="str">
        <f>IFERROR(VLOOKUP(ROWS($D$2:D70),$A$2:$B$1000,2,0),"")</f>
        <v/>
      </c>
      <c r="S70" s="14" t="s">
        <v>951</v>
      </c>
      <c r="T70" s="14" t="s">
        <v>952</v>
      </c>
      <c r="U70" s="14" t="s">
        <v>953</v>
      </c>
      <c r="V70" s="14" t="s">
        <v>766</v>
      </c>
      <c r="X70" s="121" t="s">
        <v>3365</v>
      </c>
      <c r="Y70" s="121" t="s">
        <v>3370</v>
      </c>
    </row>
    <row r="71" spans="1:25" x14ac:dyDescent="0.25">
      <c r="A71">
        <f>IF(ISNUMBER(SEARCH('Project Detail'!$B$5,'Data Validation'!B71)),MAX($A$1:A70)+1,0)</f>
        <v>0</v>
      </c>
      <c r="B71" s="218" t="s">
        <v>4065</v>
      </c>
      <c r="D71" t="str">
        <f>IFERROR(VLOOKUP(ROWS($D$2:D71),$A$2:$B$1000,2,0),"")</f>
        <v/>
      </c>
      <c r="S71" s="14" t="s">
        <v>954</v>
      </c>
      <c r="T71" s="14" t="s">
        <v>955</v>
      </c>
      <c r="U71" s="14" t="s">
        <v>956</v>
      </c>
      <c r="V71" s="14" t="s">
        <v>766</v>
      </c>
      <c r="X71" s="121" t="s">
        <v>3353</v>
      </c>
      <c r="Y71" s="121" t="s">
        <v>3370</v>
      </c>
    </row>
    <row r="72" spans="1:25" x14ac:dyDescent="0.25">
      <c r="A72">
        <f>IF(ISNUMBER(SEARCH('Project Detail'!$B$5,'Data Validation'!B72)),MAX($A$1:A71)+1,0)</f>
        <v>0</v>
      </c>
      <c r="B72" s="218" t="s">
        <v>4003</v>
      </c>
      <c r="D72" t="str">
        <f>IFERROR(VLOOKUP(ROWS($D$2:D72),$A$2:$B$1000,2,0),"")</f>
        <v/>
      </c>
      <c r="S72" s="14" t="s">
        <v>957</v>
      </c>
      <c r="T72" s="14" t="s">
        <v>958</v>
      </c>
      <c r="U72" s="14" t="s">
        <v>959</v>
      </c>
      <c r="V72" s="14" t="s">
        <v>766</v>
      </c>
      <c r="X72" s="121" t="s">
        <v>3368</v>
      </c>
      <c r="Y72" s="121" t="s">
        <v>3370</v>
      </c>
    </row>
    <row r="73" spans="1:25" x14ac:dyDescent="0.25">
      <c r="A73">
        <f>IF(ISNUMBER(SEARCH('Project Detail'!$B$5,'Data Validation'!B73)),MAX($A$1:A72)+1,0)</f>
        <v>0</v>
      </c>
      <c r="B73" s="218" t="s">
        <v>4004</v>
      </c>
      <c r="D73" t="str">
        <f>IFERROR(VLOOKUP(ROWS($D$2:D73),$A$2:$B$1000,2,0),"")</f>
        <v/>
      </c>
      <c r="S73" s="14" t="s">
        <v>960</v>
      </c>
      <c r="T73" s="14" t="s">
        <v>961</v>
      </c>
      <c r="U73" s="14" t="s">
        <v>962</v>
      </c>
      <c r="V73" s="14" t="s">
        <v>766</v>
      </c>
      <c r="X73" s="121" t="s">
        <v>3187</v>
      </c>
      <c r="Y73" s="121" t="s">
        <v>3370</v>
      </c>
    </row>
    <row r="74" spans="1:25" x14ac:dyDescent="0.25">
      <c r="A74">
        <f>IF(ISNUMBER(SEARCH('Project Detail'!$B$5,'Data Validation'!B74)),MAX($A$1:A73)+1,0)</f>
        <v>0</v>
      </c>
      <c r="B74" s="218" t="s">
        <v>4018</v>
      </c>
      <c r="D74" t="str">
        <f>IFERROR(VLOOKUP(ROWS($D$2:D74),$A$2:$B$1000,2,0),"")</f>
        <v/>
      </c>
      <c r="S74" s="14" t="s">
        <v>963</v>
      </c>
      <c r="T74" s="14" t="s">
        <v>964</v>
      </c>
      <c r="U74" s="14" t="s">
        <v>965</v>
      </c>
      <c r="V74" s="14" t="s">
        <v>766</v>
      </c>
      <c r="X74" s="121" t="s">
        <v>3194</v>
      </c>
      <c r="Y74" s="121" t="s">
        <v>3370</v>
      </c>
    </row>
    <row r="75" spans="1:25" x14ac:dyDescent="0.25">
      <c r="A75">
        <f>IF(ISNUMBER(SEARCH('Project Detail'!$B$5,'Data Validation'!B75)),MAX($A$1:A74)+1,0)</f>
        <v>0</v>
      </c>
      <c r="B75" s="218" t="s">
        <v>4034</v>
      </c>
      <c r="D75" t="str">
        <f>IFERROR(VLOOKUP(ROWS($D$2:D75),$A$2:$B$1000,2,0),"")</f>
        <v/>
      </c>
      <c r="S75" s="14" t="s">
        <v>966</v>
      </c>
      <c r="T75" s="14" t="s">
        <v>967</v>
      </c>
      <c r="U75" s="14" t="s">
        <v>400</v>
      </c>
      <c r="V75" s="14" t="s">
        <v>766</v>
      </c>
      <c r="X75" s="121" t="s">
        <v>3161</v>
      </c>
      <c r="Y75" s="121" t="s">
        <v>3370</v>
      </c>
    </row>
    <row r="76" spans="1:25" x14ac:dyDescent="0.25">
      <c r="A76">
        <f>IF(ISNUMBER(SEARCH('Project Detail'!$B$5,'Data Validation'!B76)),MAX($A$1:A75)+1,0)</f>
        <v>0</v>
      </c>
      <c r="B76" s="218" t="s">
        <v>3040</v>
      </c>
      <c r="D76" t="str">
        <f>IFERROR(VLOOKUP(ROWS($D$2:D76),$A$2:$B$1000,2,0),"")</f>
        <v/>
      </c>
      <c r="S76" s="14" t="s">
        <v>968</v>
      </c>
      <c r="T76" s="14" t="s">
        <v>969</v>
      </c>
      <c r="U76" s="14" t="s">
        <v>210</v>
      </c>
      <c r="V76" s="14" t="s">
        <v>766</v>
      </c>
      <c r="X76" s="121" t="s">
        <v>3354</v>
      </c>
      <c r="Y76" s="121" t="s">
        <v>3370</v>
      </c>
    </row>
    <row r="77" spans="1:25" x14ac:dyDescent="0.25">
      <c r="A77">
        <f>IF(ISNUMBER(SEARCH('Project Detail'!$B$5,'Data Validation'!B77)),MAX($A$1:A76)+1,0)</f>
        <v>0</v>
      </c>
      <c r="B77" s="218" t="s">
        <v>4124</v>
      </c>
      <c r="D77" t="str">
        <f>IFERROR(VLOOKUP(ROWS($D$2:D77),$A$2:$B$1000,2,0),"")</f>
        <v/>
      </c>
      <c r="S77" s="14" t="s">
        <v>970</v>
      </c>
      <c r="T77" s="14" t="s">
        <v>971</v>
      </c>
      <c r="U77" s="14" t="s">
        <v>972</v>
      </c>
      <c r="V77" s="14" t="s">
        <v>766</v>
      </c>
      <c r="X77" s="121" t="s">
        <v>2677</v>
      </c>
      <c r="Y77" s="121" t="s">
        <v>3370</v>
      </c>
    </row>
    <row r="78" spans="1:25" x14ac:dyDescent="0.25">
      <c r="A78">
        <f>IF(ISNUMBER(SEARCH('Project Detail'!$B$5,'Data Validation'!B78)),MAX($A$1:A77)+1,0)</f>
        <v>0</v>
      </c>
      <c r="B78" s="218" t="s">
        <v>4115</v>
      </c>
      <c r="D78" t="str">
        <f>IFERROR(VLOOKUP(ROWS($D$2:D78),$A$2:$B$1000,2,0),"")</f>
        <v/>
      </c>
      <c r="S78" s="14" t="s">
        <v>973</v>
      </c>
      <c r="T78" s="14" t="s">
        <v>974</v>
      </c>
      <c r="U78" s="14" t="s">
        <v>693</v>
      </c>
      <c r="V78" s="14" t="s">
        <v>776</v>
      </c>
      <c r="X78" s="121" t="s">
        <v>3361</v>
      </c>
      <c r="Y78" s="121" t="s">
        <v>3370</v>
      </c>
    </row>
    <row r="79" spans="1:25" x14ac:dyDescent="0.25">
      <c r="A79">
        <f>IF(ISNUMBER(SEARCH('Project Detail'!$B$5,'Data Validation'!B79)),MAX($A$1:A78)+1,0)</f>
        <v>0</v>
      </c>
      <c r="B79" s="218" t="s">
        <v>2900</v>
      </c>
      <c r="D79" t="str">
        <f>IFERROR(VLOOKUP(ROWS($D$2:D79),$A$2:$B$1000,2,0),"")</f>
        <v/>
      </c>
      <c r="S79" s="14" t="s">
        <v>975</v>
      </c>
      <c r="T79" s="14" t="s">
        <v>976</v>
      </c>
      <c r="U79" s="14" t="s">
        <v>977</v>
      </c>
      <c r="V79" s="14" t="s">
        <v>766</v>
      </c>
      <c r="X79" s="121" t="s">
        <v>3355</v>
      </c>
      <c r="Y79" s="121" t="s">
        <v>3370</v>
      </c>
    </row>
    <row r="80" spans="1:25" x14ac:dyDescent="0.25">
      <c r="A80">
        <f>IF(ISNUMBER(SEARCH('Project Detail'!$B$5,'Data Validation'!B80)),MAX($A$1:A79)+1,0)</f>
        <v>0</v>
      </c>
      <c r="B80" s="218" t="s">
        <v>4093</v>
      </c>
      <c r="D80" t="str">
        <f>IFERROR(VLOOKUP(ROWS($D$2:D80),$A$2:$B$1000,2,0),"")</f>
        <v/>
      </c>
      <c r="S80" s="14" t="s">
        <v>978</v>
      </c>
      <c r="T80" s="14" t="s">
        <v>979</v>
      </c>
      <c r="U80" s="14" t="s">
        <v>980</v>
      </c>
      <c r="V80" s="14" t="s">
        <v>766</v>
      </c>
      <c r="X80" s="121" t="s">
        <v>3151</v>
      </c>
      <c r="Y80" s="121" t="s">
        <v>3370</v>
      </c>
    </row>
    <row r="81" spans="1:25" x14ac:dyDescent="0.25">
      <c r="A81">
        <f>IF(ISNUMBER(SEARCH('Project Detail'!$B$5,'Data Validation'!B81)),MAX($A$1:A80)+1,0)</f>
        <v>0</v>
      </c>
      <c r="B81" s="218" t="s">
        <v>4106</v>
      </c>
      <c r="D81" t="str">
        <f>IFERROR(VLOOKUP(ROWS($D$2:D81),$A$2:$B$1000,2,0),"")</f>
        <v/>
      </c>
      <c r="S81" s="14" t="s">
        <v>981</v>
      </c>
      <c r="T81" s="14" t="s">
        <v>690</v>
      </c>
      <c r="U81" s="14" t="s">
        <v>413</v>
      </c>
      <c r="V81" s="14" t="s">
        <v>766</v>
      </c>
      <c r="X81" s="121" t="s">
        <v>3176</v>
      </c>
      <c r="Y81" s="121" t="s">
        <v>3370</v>
      </c>
    </row>
    <row r="82" spans="1:25" x14ac:dyDescent="0.25">
      <c r="A82">
        <f>IF(ISNUMBER(SEARCH('Project Detail'!$B$5,'Data Validation'!B82)),MAX($A$1:A81)+1,0)</f>
        <v>0</v>
      </c>
      <c r="B82" s="218" t="s">
        <v>4113</v>
      </c>
      <c r="D82" t="str">
        <f>IFERROR(VLOOKUP(ROWS($D$2:D82),$A$2:$B$1000,2,0),"")</f>
        <v/>
      </c>
      <c r="S82" s="14" t="s">
        <v>982</v>
      </c>
      <c r="T82" s="14" t="s">
        <v>983</v>
      </c>
      <c r="U82" s="14" t="s">
        <v>983</v>
      </c>
      <c r="V82" s="14" t="s">
        <v>766</v>
      </c>
      <c r="X82" s="121" t="s">
        <v>3188</v>
      </c>
      <c r="Y82" s="121" t="s">
        <v>3370</v>
      </c>
    </row>
    <row r="83" spans="1:25" x14ac:dyDescent="0.25">
      <c r="A83">
        <f>IF(ISNUMBER(SEARCH('Project Detail'!$B$5,'Data Validation'!B83)),MAX($A$1:A82)+1,0)</f>
        <v>0</v>
      </c>
      <c r="B83" s="218" t="s">
        <v>4111</v>
      </c>
      <c r="D83" t="str">
        <f>IFERROR(VLOOKUP(ROWS($D$2:D83),$A$2:$B$1000,2,0),"")</f>
        <v/>
      </c>
      <c r="S83" s="14" t="s">
        <v>984</v>
      </c>
      <c r="T83" s="14" t="s">
        <v>985</v>
      </c>
      <c r="U83" s="14" t="s">
        <v>986</v>
      </c>
      <c r="V83" s="14" t="s">
        <v>766</v>
      </c>
      <c r="X83" s="121" t="s">
        <v>3197</v>
      </c>
      <c r="Y83" s="121" t="s">
        <v>3370</v>
      </c>
    </row>
    <row r="84" spans="1:25" x14ac:dyDescent="0.25">
      <c r="A84">
        <f>IF(ISNUMBER(SEARCH('Project Detail'!$B$5,'Data Validation'!B84)),MAX($A$1:A83)+1,0)</f>
        <v>0</v>
      </c>
      <c r="B84" s="218" t="s">
        <v>4109</v>
      </c>
      <c r="D84" t="str">
        <f>IFERROR(VLOOKUP(ROWS($D$2:D84),$A$2:$B$1000,2,0),"")</f>
        <v/>
      </c>
      <c r="S84" s="14" t="s">
        <v>987</v>
      </c>
      <c r="T84" s="14" t="s">
        <v>988</v>
      </c>
      <c r="U84" s="14" t="s">
        <v>234</v>
      </c>
      <c r="V84" s="14" t="s">
        <v>766</v>
      </c>
      <c r="X84" s="121" t="s">
        <v>3198</v>
      </c>
      <c r="Y84" s="121" t="s">
        <v>3370</v>
      </c>
    </row>
    <row r="85" spans="1:25" x14ac:dyDescent="0.25">
      <c r="A85">
        <f>IF(ISNUMBER(SEARCH('Project Detail'!$B$5,'Data Validation'!B85)),MAX($A$1:A84)+1,0)</f>
        <v>0</v>
      </c>
      <c r="B85" s="218" t="s">
        <v>350</v>
      </c>
      <c r="D85" t="str">
        <f>IFERROR(VLOOKUP(ROWS($D$2:D85),$A$2:$B$1000,2,0),"")</f>
        <v/>
      </c>
      <c r="S85" s="14" t="s">
        <v>989</v>
      </c>
      <c r="T85" s="14" t="s">
        <v>990</v>
      </c>
      <c r="U85" s="14" t="s">
        <v>409</v>
      </c>
      <c r="V85" s="14" t="s">
        <v>766</v>
      </c>
      <c r="X85" s="121" t="s">
        <v>3163</v>
      </c>
      <c r="Y85" s="121" t="s">
        <v>3370</v>
      </c>
    </row>
    <row r="86" spans="1:25" x14ac:dyDescent="0.25">
      <c r="A86">
        <f>IF(ISNUMBER(SEARCH('Project Detail'!$B$5,'Data Validation'!B86)),MAX($A$1:A85)+1,0)</f>
        <v>0</v>
      </c>
      <c r="B86" s="218" t="s">
        <v>546</v>
      </c>
      <c r="D86" t="str">
        <f>IFERROR(VLOOKUP(ROWS($D$2:D86),$A$2:$B$1000,2,0),"")</f>
        <v/>
      </c>
      <c r="S86" s="14" t="s">
        <v>991</v>
      </c>
      <c r="T86" s="14" t="s">
        <v>992</v>
      </c>
      <c r="U86" s="14" t="s">
        <v>993</v>
      </c>
      <c r="V86" s="14" t="s">
        <v>766</v>
      </c>
      <c r="X86" s="121" t="s">
        <v>3189</v>
      </c>
      <c r="Y86" s="121" t="s">
        <v>3370</v>
      </c>
    </row>
    <row r="87" spans="1:25" x14ac:dyDescent="0.25">
      <c r="A87">
        <f>IF(ISNUMBER(SEARCH('Project Detail'!$B$5,'Data Validation'!B87)),MAX($A$1:A86)+1,0)</f>
        <v>0</v>
      </c>
      <c r="B87" s="218" t="s">
        <v>547</v>
      </c>
      <c r="D87" t="str">
        <f>IFERROR(VLOOKUP(ROWS($D$2:D87),$A$2:$B$1000,2,0),"")</f>
        <v/>
      </c>
      <c r="S87" s="14" t="s">
        <v>994</v>
      </c>
      <c r="T87" s="14" t="s">
        <v>995</v>
      </c>
      <c r="U87" s="14" t="s">
        <v>355</v>
      </c>
      <c r="V87" s="14" t="s">
        <v>766</v>
      </c>
      <c r="X87" s="121" t="s">
        <v>3199</v>
      </c>
      <c r="Y87" s="121" t="s">
        <v>3370</v>
      </c>
    </row>
    <row r="88" spans="1:25" x14ac:dyDescent="0.25">
      <c r="A88">
        <f>IF(ISNUMBER(SEARCH('Project Detail'!$B$5,'Data Validation'!B88)),MAX($A$1:A87)+1,0)</f>
        <v>0</v>
      </c>
      <c r="B88" s="218" t="s">
        <v>548</v>
      </c>
      <c r="D88" t="str">
        <f>IFERROR(VLOOKUP(ROWS($D$2:D88),$A$2:$B$1000,2,0),"")</f>
        <v/>
      </c>
      <c r="S88" s="14" t="s">
        <v>996</v>
      </c>
      <c r="T88" s="14" t="s">
        <v>997</v>
      </c>
      <c r="U88" s="14" t="s">
        <v>998</v>
      </c>
      <c r="V88" s="14" t="s">
        <v>766</v>
      </c>
      <c r="X88" s="121" t="s">
        <v>3164</v>
      </c>
      <c r="Y88" s="121" t="s">
        <v>3370</v>
      </c>
    </row>
    <row r="89" spans="1:25" x14ac:dyDescent="0.25">
      <c r="A89">
        <f>IF(ISNUMBER(SEARCH('Project Detail'!$B$5,'Data Validation'!B89)),MAX($A$1:A88)+1,0)</f>
        <v>0</v>
      </c>
      <c r="B89" s="218" t="s">
        <v>549</v>
      </c>
      <c r="D89" t="str">
        <f>IFERROR(VLOOKUP(ROWS($D$2:D89),$A$2:$B$1000,2,0),"")</f>
        <v/>
      </c>
      <c r="S89" s="14" t="s">
        <v>999</v>
      </c>
      <c r="T89" s="14" t="s">
        <v>1000</v>
      </c>
      <c r="U89" s="14" t="s">
        <v>1001</v>
      </c>
      <c r="V89" s="14" t="s">
        <v>766</v>
      </c>
      <c r="X89" s="121" t="s">
        <v>3190</v>
      </c>
      <c r="Y89" s="121" t="s">
        <v>3370</v>
      </c>
    </row>
    <row r="90" spans="1:25" x14ac:dyDescent="0.25">
      <c r="A90">
        <f>IF(ISNUMBER(SEARCH('Project Detail'!$B$5,'Data Validation'!B90)),MAX($A$1:A89)+1,0)</f>
        <v>0</v>
      </c>
      <c r="B90" s="218" t="s">
        <v>550</v>
      </c>
      <c r="D90" t="str">
        <f>IFERROR(VLOOKUP(ROWS($D$2:D90),$A$2:$B$1000,2,0),"")</f>
        <v/>
      </c>
      <c r="S90" s="14" t="s">
        <v>1002</v>
      </c>
      <c r="T90" s="14" t="s">
        <v>1003</v>
      </c>
      <c r="U90" s="14" t="s">
        <v>1004</v>
      </c>
      <c r="V90" s="14" t="s">
        <v>766</v>
      </c>
      <c r="X90" s="121" t="s">
        <v>3200</v>
      </c>
      <c r="Y90" s="121" t="s">
        <v>3370</v>
      </c>
    </row>
    <row r="91" spans="1:25" x14ac:dyDescent="0.25">
      <c r="A91">
        <f>IF(ISNUMBER(SEARCH('Project Detail'!$B$5,'Data Validation'!B91)),MAX($A$1:A90)+1,0)</f>
        <v>0</v>
      </c>
      <c r="B91" s="218" t="s">
        <v>551</v>
      </c>
      <c r="D91" t="str">
        <f>IFERROR(VLOOKUP(ROWS($D$2:D91),$A$2:$B$1000,2,0),"")</f>
        <v/>
      </c>
      <c r="S91" s="14" t="s">
        <v>1005</v>
      </c>
      <c r="T91" s="14" t="s">
        <v>1006</v>
      </c>
      <c r="U91" s="14" t="s">
        <v>1007</v>
      </c>
      <c r="V91" s="14" t="s">
        <v>766</v>
      </c>
      <c r="X91" s="121" t="s">
        <v>3201</v>
      </c>
      <c r="Y91" s="121" t="s">
        <v>3370</v>
      </c>
    </row>
    <row r="92" spans="1:25" x14ac:dyDescent="0.25">
      <c r="A92">
        <f>IF(ISNUMBER(SEARCH('Project Detail'!$B$5,'Data Validation'!B92)),MAX($A$1:A91)+1,0)</f>
        <v>0</v>
      </c>
      <c r="B92" s="218" t="s">
        <v>553</v>
      </c>
      <c r="D92" t="str">
        <f>IFERROR(VLOOKUP(ROWS($D$2:D92),$A$2:$B$1000,2,0),"")</f>
        <v/>
      </c>
      <c r="S92" s="14" t="s">
        <v>1008</v>
      </c>
      <c r="T92" s="14" t="s">
        <v>1009</v>
      </c>
      <c r="U92" s="14" t="s">
        <v>1010</v>
      </c>
      <c r="V92" s="14" t="s">
        <v>766</v>
      </c>
      <c r="X92" s="121" t="s">
        <v>3149</v>
      </c>
      <c r="Y92" s="121" t="s">
        <v>3370</v>
      </c>
    </row>
    <row r="93" spans="1:25" x14ac:dyDescent="0.25">
      <c r="A93">
        <f>IF(ISNUMBER(SEARCH('Project Detail'!$B$5,'Data Validation'!B93)),MAX($A$1:A92)+1,0)</f>
        <v>0</v>
      </c>
      <c r="B93" s="218" t="s">
        <v>298</v>
      </c>
      <c r="D93" t="str">
        <f>IFERROR(VLOOKUP(ROWS($D$2:D93),$A$2:$B$1000,2,0),"")</f>
        <v/>
      </c>
      <c r="S93" s="14" t="s">
        <v>1011</v>
      </c>
      <c r="T93" s="14" t="s">
        <v>1012</v>
      </c>
      <c r="U93" s="14" t="s">
        <v>280</v>
      </c>
      <c r="V93" s="14" t="s">
        <v>766</v>
      </c>
      <c r="X93" s="121" t="s">
        <v>3150</v>
      </c>
      <c r="Y93" s="121" t="s">
        <v>3370</v>
      </c>
    </row>
    <row r="94" spans="1:25" x14ac:dyDescent="0.25">
      <c r="A94">
        <f>IF(ISNUMBER(SEARCH('Project Detail'!$B$5,'Data Validation'!B94)),MAX($A$1:A93)+1,0)</f>
        <v>0</v>
      </c>
      <c r="B94" s="218" t="s">
        <v>554</v>
      </c>
      <c r="D94" t="str">
        <f>IFERROR(VLOOKUP(ROWS($D$2:D94),$A$2:$B$1000,2,0),"")</f>
        <v/>
      </c>
      <c r="S94" s="14" t="s">
        <v>1013</v>
      </c>
      <c r="T94" s="14" t="s">
        <v>1014</v>
      </c>
      <c r="U94" s="14" t="s">
        <v>407</v>
      </c>
      <c r="V94" s="14" t="s">
        <v>766</v>
      </c>
      <c r="X94" s="123" t="s">
        <v>2775</v>
      </c>
      <c r="Y94" s="121" t="s">
        <v>3370</v>
      </c>
    </row>
    <row r="95" spans="1:25" x14ac:dyDescent="0.25">
      <c r="A95">
        <f>IF(ISNUMBER(SEARCH('Project Detail'!$B$5,'Data Validation'!B95)),MAX($A$1:A94)+1,0)</f>
        <v>0</v>
      </c>
      <c r="B95" s="218" t="s">
        <v>555</v>
      </c>
      <c r="D95" t="str">
        <f>IFERROR(VLOOKUP(ROWS($D$2:D95),$A$2:$B$1000,2,0),"")</f>
        <v/>
      </c>
      <c r="S95" s="14" t="s">
        <v>1015</v>
      </c>
      <c r="T95" s="14" t="s">
        <v>1016</v>
      </c>
      <c r="U95" s="14" t="s">
        <v>1017</v>
      </c>
      <c r="V95" s="14" t="s">
        <v>766</v>
      </c>
      <c r="X95" s="121" t="s">
        <v>3162</v>
      </c>
      <c r="Y95" s="121" t="s">
        <v>3370</v>
      </c>
    </row>
    <row r="96" spans="1:25" x14ac:dyDescent="0.25">
      <c r="A96">
        <f>IF(ISNUMBER(SEARCH('Project Detail'!$B$5,'Data Validation'!B96)),MAX($A$1:A95)+1,0)</f>
        <v>0</v>
      </c>
      <c r="B96" s="218" t="s">
        <v>556</v>
      </c>
      <c r="D96" t="str">
        <f>IFERROR(VLOOKUP(ROWS($D$2:D96),$A$2:$B$1000,2,0),"")</f>
        <v/>
      </c>
      <c r="S96" s="14" t="s">
        <v>1018</v>
      </c>
      <c r="T96" s="14" t="s">
        <v>1019</v>
      </c>
      <c r="U96" s="14" t="s">
        <v>1020</v>
      </c>
      <c r="V96" s="14" t="s">
        <v>766</v>
      </c>
      <c r="X96" s="121" t="s">
        <v>2618</v>
      </c>
      <c r="Y96" s="121" t="s">
        <v>3370</v>
      </c>
    </row>
    <row r="97" spans="1:25" x14ac:dyDescent="0.25">
      <c r="A97">
        <f>IF(ISNUMBER(SEARCH('Project Detail'!$B$5,'Data Validation'!B97)),MAX($A$1:A96)+1,0)</f>
        <v>0</v>
      </c>
      <c r="B97" s="218" t="s">
        <v>557</v>
      </c>
      <c r="D97" t="str">
        <f>IFERROR(VLOOKUP(ROWS($D$2:D97),$A$2:$B$1000,2,0),"")</f>
        <v/>
      </c>
      <c r="S97" s="14" t="s">
        <v>1021</v>
      </c>
      <c r="T97" s="14" t="s">
        <v>1022</v>
      </c>
      <c r="U97" s="14" t="s">
        <v>1023</v>
      </c>
      <c r="V97" s="14" t="s">
        <v>766</v>
      </c>
      <c r="X97" s="121" t="s">
        <v>272</v>
      </c>
      <c r="Y97" s="121" t="s">
        <v>3411</v>
      </c>
    </row>
    <row r="98" spans="1:25" x14ac:dyDescent="0.25">
      <c r="A98">
        <f>IF(ISNUMBER(SEARCH('Project Detail'!$B$5,'Data Validation'!B98)),MAX($A$1:A97)+1,0)</f>
        <v>0</v>
      </c>
      <c r="B98" s="218" t="s">
        <v>558</v>
      </c>
      <c r="D98" t="str">
        <f>IFERROR(VLOOKUP(ROWS($D$2:D98),$A$2:$B$1000,2,0),"")</f>
        <v/>
      </c>
      <c r="S98" s="14" t="s">
        <v>1024</v>
      </c>
      <c r="T98" s="14" t="s">
        <v>1025</v>
      </c>
      <c r="U98" s="14" t="s">
        <v>1026</v>
      </c>
      <c r="V98" s="14" t="s">
        <v>766</v>
      </c>
      <c r="X98" s="121" t="s">
        <v>288</v>
      </c>
      <c r="Y98" s="121" t="s">
        <v>3408</v>
      </c>
    </row>
    <row r="99" spans="1:25" x14ac:dyDescent="0.25">
      <c r="A99">
        <f>IF(ISNUMBER(SEARCH('Project Detail'!$B$5,'Data Validation'!B99)),MAX($A$1:A98)+1,0)</f>
        <v>0</v>
      </c>
      <c r="B99" s="218" t="s">
        <v>559</v>
      </c>
      <c r="D99" t="str">
        <f>IFERROR(VLOOKUP(ROWS($D$2:D99),$A$2:$B$1000,2,0),"")</f>
        <v/>
      </c>
      <c r="S99" s="14" t="s">
        <v>1027</v>
      </c>
      <c r="T99" s="14" t="s">
        <v>1028</v>
      </c>
      <c r="U99" s="14" t="s">
        <v>1029</v>
      </c>
      <c r="V99" s="14" t="s">
        <v>766</v>
      </c>
      <c r="X99" s="121" t="s">
        <v>2749</v>
      </c>
      <c r="Y99" s="121" t="s">
        <v>3409</v>
      </c>
    </row>
    <row r="100" spans="1:25" x14ac:dyDescent="0.25">
      <c r="A100">
        <f>IF(ISNUMBER(SEARCH('Project Detail'!$B$5,'Data Validation'!B100)),MAX($A$1:A99)+1,0)</f>
        <v>0</v>
      </c>
      <c r="B100" s="218" t="s">
        <v>271</v>
      </c>
      <c r="D100" t="str">
        <f>IFERROR(VLOOKUP(ROWS($D$2:D100),$A$2:$B$1000,2,0),"")</f>
        <v/>
      </c>
      <c r="S100" s="14" t="s">
        <v>1030</v>
      </c>
      <c r="T100" s="14" t="s">
        <v>1031</v>
      </c>
      <c r="U100" s="14" t="s">
        <v>401</v>
      </c>
      <c r="V100" s="14" t="s">
        <v>766</v>
      </c>
      <c r="X100" s="121" t="s">
        <v>2752</v>
      </c>
      <c r="Y100" s="121" t="s">
        <v>3409</v>
      </c>
    </row>
    <row r="101" spans="1:25" x14ac:dyDescent="0.25">
      <c r="A101">
        <f>IF(ISNUMBER(SEARCH('Project Detail'!$B$5,'Data Validation'!B101)),MAX($A$1:A100)+1,0)</f>
        <v>0</v>
      </c>
      <c r="B101" s="218" t="s">
        <v>560</v>
      </c>
      <c r="D101" t="str">
        <f>IFERROR(VLOOKUP(ROWS($D$2:D101),$A$2:$B$1000,2,0),"")</f>
        <v/>
      </c>
      <c r="S101" s="14" t="s">
        <v>1032</v>
      </c>
      <c r="T101" s="14" t="s">
        <v>1033</v>
      </c>
      <c r="U101" s="14" t="s">
        <v>424</v>
      </c>
      <c r="V101" s="14" t="s">
        <v>766</v>
      </c>
      <c r="X101" s="121" t="s">
        <v>2642</v>
      </c>
      <c r="Y101" s="121" t="s">
        <v>3409</v>
      </c>
    </row>
    <row r="102" spans="1:25" x14ac:dyDescent="0.25">
      <c r="A102">
        <f>IF(ISNUMBER(SEARCH('Project Detail'!$B$5,'Data Validation'!B102)),MAX($A$1:A101)+1,0)</f>
        <v>0</v>
      </c>
      <c r="B102" s="218" t="s">
        <v>365</v>
      </c>
      <c r="D102" t="str">
        <f>IFERROR(VLOOKUP(ROWS($D$2:D102),$A$2:$B$1000,2,0),"")</f>
        <v/>
      </c>
      <c r="S102" s="14" t="s">
        <v>1034</v>
      </c>
      <c r="T102" s="14" t="s">
        <v>1035</v>
      </c>
      <c r="U102" s="14" t="s">
        <v>225</v>
      </c>
      <c r="V102" s="14" t="s">
        <v>776</v>
      </c>
      <c r="X102" s="121" t="s">
        <v>743</v>
      </c>
      <c r="Y102" s="121" t="s">
        <v>3409</v>
      </c>
    </row>
    <row r="103" spans="1:25" x14ac:dyDescent="0.25">
      <c r="A103">
        <f>IF(ISNUMBER(SEARCH('Project Detail'!$B$5,'Data Validation'!B103)),MAX($A$1:A102)+1,0)</f>
        <v>0</v>
      </c>
      <c r="B103" s="218" t="s">
        <v>561</v>
      </c>
      <c r="D103" t="str">
        <f>IFERROR(VLOOKUP(ROWS($D$2:D103),$A$2:$B$1000,2,0),"")</f>
        <v/>
      </c>
      <c r="S103" s="14" t="s">
        <v>1036</v>
      </c>
      <c r="T103" s="14" t="s">
        <v>1037</v>
      </c>
      <c r="U103" s="14" t="s">
        <v>1038</v>
      </c>
      <c r="V103" s="14" t="s">
        <v>766</v>
      </c>
      <c r="X103" s="121" t="s">
        <v>2653</v>
      </c>
      <c r="Y103" s="121" t="s">
        <v>3409</v>
      </c>
    </row>
    <row r="104" spans="1:25" x14ac:dyDescent="0.25">
      <c r="A104">
        <f>IF(ISNUMBER(SEARCH('Project Detail'!$B$5,'Data Validation'!B104)),MAX($A$1:A103)+1,0)</f>
        <v>0</v>
      </c>
      <c r="B104" s="218" t="s">
        <v>562</v>
      </c>
      <c r="D104" t="str">
        <f>IFERROR(VLOOKUP(ROWS($D$2:D104),$A$2:$B$1000,2,0),"")</f>
        <v/>
      </c>
      <c r="S104" s="14" t="s">
        <v>1039</v>
      </c>
      <c r="T104" s="14" t="s">
        <v>1040</v>
      </c>
      <c r="U104" s="14" t="s">
        <v>1041</v>
      </c>
      <c r="V104" s="14" t="s">
        <v>776</v>
      </c>
      <c r="X104" s="121" t="s">
        <v>2763</v>
      </c>
      <c r="Y104" s="121" t="s">
        <v>3409</v>
      </c>
    </row>
    <row r="105" spans="1:25" x14ac:dyDescent="0.25">
      <c r="A105">
        <f>IF(ISNUMBER(SEARCH('Project Detail'!$B$5,'Data Validation'!B105)),MAX($A$1:A104)+1,0)</f>
        <v>0</v>
      </c>
      <c r="B105" s="218" t="s">
        <v>563</v>
      </c>
      <c r="D105" t="str">
        <f>IFERROR(VLOOKUP(ROWS($D$2:D105),$A$2:$B$1000,2,0),"")</f>
        <v/>
      </c>
      <c r="S105" s="14" t="s">
        <v>1042</v>
      </c>
      <c r="T105" s="14" t="s">
        <v>1043</v>
      </c>
      <c r="U105" s="14" t="s">
        <v>1044</v>
      </c>
      <c r="V105" s="14" t="s">
        <v>766</v>
      </c>
      <c r="X105" s="121" t="s">
        <v>2790</v>
      </c>
      <c r="Y105" s="121" t="s">
        <v>3409</v>
      </c>
    </row>
    <row r="106" spans="1:25" x14ac:dyDescent="0.25">
      <c r="A106">
        <f>IF(ISNUMBER(SEARCH('Project Detail'!$B$5,'Data Validation'!B106)),MAX($A$1:A105)+1,0)</f>
        <v>0</v>
      </c>
      <c r="B106" s="218" t="s">
        <v>564</v>
      </c>
      <c r="D106" t="str">
        <f>IFERROR(VLOOKUP(ROWS($D$2:D106),$A$2:$B$1000,2,0),"")</f>
        <v/>
      </c>
      <c r="S106" s="14" t="s">
        <v>1045</v>
      </c>
      <c r="T106" s="14" t="s">
        <v>1046</v>
      </c>
      <c r="U106" s="14" t="s">
        <v>1047</v>
      </c>
      <c r="V106" s="14" t="s">
        <v>766</v>
      </c>
      <c r="X106" s="121" t="s">
        <v>2675</v>
      </c>
      <c r="Y106" s="121" t="s">
        <v>3409</v>
      </c>
    </row>
    <row r="107" spans="1:25" x14ac:dyDescent="0.25">
      <c r="A107">
        <f>IF(ISNUMBER(SEARCH('Project Detail'!$B$5,'Data Validation'!B107)),MAX($A$1:A106)+1,0)</f>
        <v>0</v>
      </c>
      <c r="B107" s="218" t="s">
        <v>565</v>
      </c>
      <c r="D107" t="str">
        <f>IFERROR(VLOOKUP(ROWS($D$2:D107),$A$2:$B$1000,2,0),"")</f>
        <v/>
      </c>
      <c r="S107" s="14" t="s">
        <v>1048</v>
      </c>
      <c r="T107" s="14" t="s">
        <v>1049</v>
      </c>
      <c r="U107" s="14" t="s">
        <v>1050</v>
      </c>
      <c r="V107" s="14" t="s">
        <v>766</v>
      </c>
      <c r="X107" s="121" t="s">
        <v>2676</v>
      </c>
      <c r="Y107" s="121" t="s">
        <v>3409</v>
      </c>
    </row>
    <row r="108" spans="1:25" x14ac:dyDescent="0.25">
      <c r="A108">
        <f>IF(ISNUMBER(SEARCH('Project Detail'!$B$5,'Data Validation'!B108)),MAX($A$1:A107)+1,0)</f>
        <v>0</v>
      </c>
      <c r="B108" s="218" t="s">
        <v>26</v>
      </c>
      <c r="D108" t="str">
        <f>IFERROR(VLOOKUP(ROWS($D$2:D108),$A$2:$B$1000,2,0),"")</f>
        <v/>
      </c>
      <c r="S108" s="14" t="s">
        <v>1051</v>
      </c>
      <c r="T108" s="14" t="s">
        <v>1052</v>
      </c>
      <c r="U108" s="14" t="s">
        <v>1053</v>
      </c>
      <c r="V108" s="14" t="s">
        <v>766</v>
      </c>
      <c r="X108" s="121" t="s">
        <v>2771</v>
      </c>
      <c r="Y108" s="121" t="s">
        <v>3409</v>
      </c>
    </row>
    <row r="109" spans="1:25" x14ac:dyDescent="0.25">
      <c r="A109">
        <f>IF(ISNUMBER(SEARCH('Project Detail'!$B$5,'Data Validation'!B109)),MAX($A$1:A108)+1,0)</f>
        <v>0</v>
      </c>
      <c r="B109" s="218" t="s">
        <v>284</v>
      </c>
      <c r="D109" t="str">
        <f>IFERROR(VLOOKUP(ROWS($D$2:D109),$A$2:$B$1000,2,0),"")</f>
        <v/>
      </c>
      <c r="S109" s="14" t="s">
        <v>1054</v>
      </c>
      <c r="T109" s="14" t="s">
        <v>1055</v>
      </c>
      <c r="U109" s="14" t="s">
        <v>1056</v>
      </c>
      <c r="V109" s="14" t="s">
        <v>766</v>
      </c>
      <c r="X109" s="121" t="s">
        <v>2777</v>
      </c>
      <c r="Y109" s="121" t="s">
        <v>3409</v>
      </c>
    </row>
    <row r="110" spans="1:25" x14ac:dyDescent="0.25">
      <c r="A110">
        <f>IF(ISNUMBER(SEARCH('Project Detail'!$B$5,'Data Validation'!B110)),MAX($A$1:A109)+1,0)</f>
        <v>0</v>
      </c>
      <c r="B110" s="218" t="s">
        <v>244</v>
      </c>
      <c r="D110" t="str">
        <f>IFERROR(VLOOKUP(ROWS($D$2:D110),$A$2:$B$1000,2,0),"")</f>
        <v/>
      </c>
      <c r="S110" s="14" t="s">
        <v>1057</v>
      </c>
      <c r="T110" s="14" t="s">
        <v>1058</v>
      </c>
      <c r="U110" s="14" t="s">
        <v>1059</v>
      </c>
      <c r="V110" s="14" t="s">
        <v>766</v>
      </c>
      <c r="X110" s="121" t="s">
        <v>2679</v>
      </c>
      <c r="Y110" s="121" t="s">
        <v>3409</v>
      </c>
    </row>
    <row r="111" spans="1:25" x14ac:dyDescent="0.25">
      <c r="A111">
        <f>IF(ISNUMBER(SEARCH('Project Detail'!$B$5,'Data Validation'!B111)),MAX($A$1:A110)+1,0)</f>
        <v>0</v>
      </c>
      <c r="B111" s="218" t="s">
        <v>566</v>
      </c>
      <c r="D111" t="str">
        <f>IFERROR(VLOOKUP(ROWS($D$2:D111),$A$2:$B$1000,2,0),"")</f>
        <v/>
      </c>
      <c r="S111" s="14" t="s">
        <v>1060</v>
      </c>
      <c r="T111" s="14" t="s">
        <v>1061</v>
      </c>
      <c r="U111" s="14" t="s">
        <v>1062</v>
      </c>
      <c r="V111" s="14" t="s">
        <v>766</v>
      </c>
      <c r="X111" s="121" t="s">
        <v>2680</v>
      </c>
      <c r="Y111" s="121" t="s">
        <v>3409</v>
      </c>
    </row>
    <row r="112" spans="1:25" x14ac:dyDescent="0.25">
      <c r="A112">
        <f>IF(ISNUMBER(SEARCH('Project Detail'!$B$5,'Data Validation'!B112)),MAX($A$1:A111)+1,0)</f>
        <v>0</v>
      </c>
      <c r="B112" s="218" t="s">
        <v>567</v>
      </c>
      <c r="D112" t="str">
        <f>IFERROR(VLOOKUP(ROWS($D$2:D112),$A$2:$B$1000,2,0),"")</f>
        <v/>
      </c>
      <c r="S112" s="14" t="s">
        <v>1063</v>
      </c>
      <c r="T112" s="14" t="s">
        <v>1064</v>
      </c>
      <c r="U112" s="14" t="s">
        <v>387</v>
      </c>
      <c r="V112" s="14" t="s">
        <v>766</v>
      </c>
      <c r="X112" s="121" t="s">
        <v>2683</v>
      </c>
      <c r="Y112" s="121" t="s">
        <v>3409</v>
      </c>
    </row>
    <row r="113" spans="1:25" x14ac:dyDescent="0.25">
      <c r="A113">
        <f>IF(ISNUMBER(SEARCH('Project Detail'!$B$5,'Data Validation'!B113)),MAX($A$1:A112)+1,0)</f>
        <v>0</v>
      </c>
      <c r="B113" s="218" t="s">
        <v>341</v>
      </c>
      <c r="D113" t="str">
        <f>IFERROR(VLOOKUP(ROWS($D$2:D113),$A$2:$B$1000,2,0),"")</f>
        <v/>
      </c>
      <c r="S113" s="14" t="s">
        <v>1065</v>
      </c>
      <c r="T113" s="14" t="s">
        <v>1066</v>
      </c>
      <c r="U113" s="14" t="s">
        <v>1067</v>
      </c>
      <c r="V113" s="14" t="s">
        <v>766</v>
      </c>
      <c r="X113" s="121" t="s">
        <v>2773</v>
      </c>
      <c r="Y113" s="121" t="s">
        <v>3409</v>
      </c>
    </row>
    <row r="114" spans="1:25" x14ac:dyDescent="0.25">
      <c r="A114">
        <f>IF(ISNUMBER(SEARCH('Project Detail'!$B$5,'Data Validation'!B114)),MAX($A$1:A113)+1,0)</f>
        <v>0</v>
      </c>
      <c r="B114" s="218" t="s">
        <v>568</v>
      </c>
      <c r="D114" t="str">
        <f>IFERROR(VLOOKUP(ROWS($D$2:D114),$A$2:$B$1000,2,0),"")</f>
        <v/>
      </c>
      <c r="S114" s="14" t="s">
        <v>1068</v>
      </c>
      <c r="T114" s="14" t="s">
        <v>1069</v>
      </c>
      <c r="U114" s="14" t="s">
        <v>1070</v>
      </c>
      <c r="V114" s="14" t="s">
        <v>766</v>
      </c>
      <c r="X114" s="121" t="s">
        <v>2643</v>
      </c>
      <c r="Y114" s="121" t="s">
        <v>3409</v>
      </c>
    </row>
    <row r="115" spans="1:25" x14ac:dyDescent="0.25">
      <c r="A115">
        <f>IF(ISNUMBER(SEARCH('Project Detail'!$B$5,'Data Validation'!B115)),MAX($A$1:A114)+1,0)</f>
        <v>0</v>
      </c>
      <c r="B115" s="218" t="s">
        <v>299</v>
      </c>
      <c r="D115" t="str">
        <f>IFERROR(VLOOKUP(ROWS($D$2:D115),$A$2:$B$1000,2,0),"")</f>
        <v/>
      </c>
      <c r="S115" s="14" t="s">
        <v>1071</v>
      </c>
      <c r="T115" s="14" t="s">
        <v>1072</v>
      </c>
      <c r="U115" s="14" t="s">
        <v>354</v>
      </c>
      <c r="V115" s="14" t="s">
        <v>766</v>
      </c>
      <c r="X115" s="121" t="s">
        <v>2666</v>
      </c>
      <c r="Y115" s="121" t="s">
        <v>3409</v>
      </c>
    </row>
    <row r="116" spans="1:25" x14ac:dyDescent="0.25">
      <c r="A116">
        <f>IF(ISNUMBER(SEARCH('Project Detail'!$B$5,'Data Validation'!B116)),MAX($A$1:A115)+1,0)</f>
        <v>0</v>
      </c>
      <c r="B116" s="218" t="s">
        <v>301</v>
      </c>
      <c r="D116" t="str">
        <f>IFERROR(VLOOKUP(ROWS($D$2:D116),$A$2:$B$1000,2,0),"")</f>
        <v/>
      </c>
      <c r="S116" s="14" t="s">
        <v>1073</v>
      </c>
      <c r="T116" s="14" t="s">
        <v>1074</v>
      </c>
      <c r="U116" s="14" t="s">
        <v>641</v>
      </c>
      <c r="V116" s="14" t="s">
        <v>776</v>
      </c>
      <c r="X116" s="121" t="s">
        <v>2644</v>
      </c>
      <c r="Y116" s="121" t="s">
        <v>3409</v>
      </c>
    </row>
    <row r="117" spans="1:25" x14ac:dyDescent="0.25">
      <c r="A117">
        <f>IF(ISNUMBER(SEARCH('Project Detail'!$B$5,'Data Validation'!B117)),MAX($A$1:A116)+1,0)</f>
        <v>0</v>
      </c>
      <c r="B117" s="218" t="s">
        <v>569</v>
      </c>
      <c r="D117" t="str">
        <f>IFERROR(VLOOKUP(ROWS($D$2:D117),$A$2:$B$1000,2,0),"")</f>
        <v/>
      </c>
      <c r="S117" s="14" t="s">
        <v>1075</v>
      </c>
      <c r="T117" s="14" t="s">
        <v>1076</v>
      </c>
      <c r="U117" s="14" t="s">
        <v>1077</v>
      </c>
      <c r="V117" s="14" t="s">
        <v>776</v>
      </c>
      <c r="X117" s="121" t="s">
        <v>2657</v>
      </c>
      <c r="Y117" s="121" t="s">
        <v>3409</v>
      </c>
    </row>
    <row r="118" spans="1:25" x14ac:dyDescent="0.25">
      <c r="A118">
        <f>IF(ISNUMBER(SEARCH('Project Detail'!$B$5,'Data Validation'!B118)),MAX($A$1:A117)+1,0)</f>
        <v>0</v>
      </c>
      <c r="B118" s="218" t="s">
        <v>570</v>
      </c>
      <c r="D118" t="str">
        <f>IFERROR(VLOOKUP(ROWS($D$2:D118),$A$2:$B$1000,2,0),"")</f>
        <v/>
      </c>
      <c r="S118" s="14" t="s">
        <v>1078</v>
      </c>
      <c r="T118" s="14" t="s">
        <v>1079</v>
      </c>
      <c r="U118" s="14" t="s">
        <v>1080</v>
      </c>
      <c r="V118" s="14" t="s">
        <v>776</v>
      </c>
      <c r="X118" s="121" t="s">
        <v>2645</v>
      </c>
      <c r="Y118" s="121" t="s">
        <v>3409</v>
      </c>
    </row>
    <row r="119" spans="1:25" x14ac:dyDescent="0.25">
      <c r="A119">
        <f>IF(ISNUMBER(SEARCH('Project Detail'!$B$5,'Data Validation'!B119)),MAX($A$1:A118)+1,0)</f>
        <v>0</v>
      </c>
      <c r="B119" s="218" t="s">
        <v>285</v>
      </c>
      <c r="D119" t="str">
        <f>IFERROR(VLOOKUP(ROWS($D$2:D119),$A$2:$B$1000,2,0),"")</f>
        <v/>
      </c>
      <c r="S119" s="14" t="s">
        <v>1081</v>
      </c>
      <c r="T119" s="14" t="s">
        <v>1082</v>
      </c>
      <c r="U119" s="14" t="s">
        <v>1083</v>
      </c>
      <c r="V119" s="14" t="s">
        <v>766</v>
      </c>
      <c r="X119" s="121" t="s">
        <v>2754</v>
      </c>
      <c r="Y119" s="121" t="s">
        <v>3409</v>
      </c>
    </row>
    <row r="120" spans="1:25" x14ac:dyDescent="0.25">
      <c r="A120">
        <f>IF(ISNUMBER(SEARCH('Project Detail'!$B$5,'Data Validation'!B120)),MAX($A$1:A119)+1,0)</f>
        <v>0</v>
      </c>
      <c r="B120" s="218" t="s">
        <v>364</v>
      </c>
      <c r="D120" t="str">
        <f>IFERROR(VLOOKUP(ROWS($D$2:D120),$A$2:$B$1000,2,0),"")</f>
        <v/>
      </c>
      <c r="S120" s="14" t="s">
        <v>1084</v>
      </c>
      <c r="T120" s="14" t="s">
        <v>1085</v>
      </c>
      <c r="U120" s="14" t="s">
        <v>1086</v>
      </c>
      <c r="V120" s="14" t="s">
        <v>766</v>
      </c>
      <c r="X120" s="121" t="s">
        <v>2610</v>
      </c>
      <c r="Y120" s="121" t="s">
        <v>3409</v>
      </c>
    </row>
    <row r="121" spans="1:25" x14ac:dyDescent="0.25">
      <c r="A121">
        <f>IF(ISNUMBER(SEARCH('Project Detail'!$B$5,'Data Validation'!B121)),MAX($A$1:A120)+1,0)</f>
        <v>0</v>
      </c>
      <c r="B121" s="218" t="s">
        <v>345</v>
      </c>
      <c r="D121" t="str">
        <f>IFERROR(VLOOKUP(ROWS($D$2:D121),$A$2:$B$1000,2,0),"")</f>
        <v/>
      </c>
      <c r="S121" s="14" t="s">
        <v>1087</v>
      </c>
      <c r="T121" s="14" t="s">
        <v>1088</v>
      </c>
      <c r="U121" s="14" t="s">
        <v>1089</v>
      </c>
      <c r="V121" s="14" t="s">
        <v>766</v>
      </c>
      <c r="X121" s="121" t="s">
        <v>2765</v>
      </c>
      <c r="Y121" s="121" t="s">
        <v>3409</v>
      </c>
    </row>
    <row r="122" spans="1:25" x14ac:dyDescent="0.25">
      <c r="A122">
        <f>IF(ISNUMBER(SEARCH('Project Detail'!$B$5,'Data Validation'!B122)),MAX($A$1:A121)+1,0)</f>
        <v>0</v>
      </c>
      <c r="B122" s="218" t="s">
        <v>572</v>
      </c>
      <c r="D122" t="str">
        <f>IFERROR(VLOOKUP(ROWS($D$2:D122),$A$2:$B$1000,2,0),"")</f>
        <v/>
      </c>
      <c r="S122" s="14" t="s">
        <v>1090</v>
      </c>
      <c r="T122" s="14" t="s">
        <v>1091</v>
      </c>
      <c r="U122" s="14" t="s">
        <v>737</v>
      </c>
      <c r="V122" s="14" t="s">
        <v>776</v>
      </c>
      <c r="X122" s="121" t="s">
        <v>3107</v>
      </c>
      <c r="Y122" s="121" t="s">
        <v>3409</v>
      </c>
    </row>
    <row r="123" spans="1:25" x14ac:dyDescent="0.25">
      <c r="A123">
        <f>IF(ISNUMBER(SEARCH('Project Detail'!$B$5,'Data Validation'!B123)),MAX($A$1:A122)+1,0)</f>
        <v>0</v>
      </c>
      <c r="B123" s="218" t="s">
        <v>369</v>
      </c>
      <c r="D123" t="str">
        <f>IFERROR(VLOOKUP(ROWS($D$2:D123),$A$2:$B$1000,2,0),"")</f>
        <v/>
      </c>
      <c r="S123" s="14" t="s">
        <v>1092</v>
      </c>
      <c r="T123" s="14" t="s">
        <v>1093</v>
      </c>
      <c r="U123" s="14" t="s">
        <v>1094</v>
      </c>
      <c r="V123" s="14" t="s">
        <v>766</v>
      </c>
      <c r="X123" s="121" t="s">
        <v>2801</v>
      </c>
      <c r="Y123" s="121" t="s">
        <v>3409</v>
      </c>
    </row>
    <row r="124" spans="1:25" x14ac:dyDescent="0.25">
      <c r="A124">
        <f>IF(ISNUMBER(SEARCH('Project Detail'!$B$5,'Data Validation'!B124)),MAX($A$1:A123)+1,0)</f>
        <v>0</v>
      </c>
      <c r="B124" s="218" t="s">
        <v>574</v>
      </c>
      <c r="D124" t="str">
        <f>IFERROR(VLOOKUP(ROWS($D$2:D124),$A$2:$B$1000,2,0),"")</f>
        <v/>
      </c>
      <c r="S124" s="14" t="s">
        <v>1095</v>
      </c>
      <c r="T124" s="14" t="s">
        <v>1096</v>
      </c>
      <c r="U124" s="14" t="s">
        <v>1097</v>
      </c>
      <c r="V124" s="14" t="s">
        <v>776</v>
      </c>
      <c r="X124" s="121" t="s">
        <v>2681</v>
      </c>
      <c r="Y124" s="121" t="s">
        <v>3409</v>
      </c>
    </row>
    <row r="125" spans="1:25" x14ac:dyDescent="0.25">
      <c r="A125">
        <f>IF(ISNUMBER(SEARCH('Project Detail'!$B$5,'Data Validation'!B125)),MAX($A$1:A124)+1,0)</f>
        <v>0</v>
      </c>
      <c r="B125" s="218" t="s">
        <v>575</v>
      </c>
      <c r="D125" t="str">
        <f>IFERROR(VLOOKUP(ROWS($D$2:D125),$A$2:$B$1000,2,0),"")</f>
        <v/>
      </c>
      <c r="S125" s="14" t="s">
        <v>1098</v>
      </c>
      <c r="T125" s="14" t="s">
        <v>1099</v>
      </c>
      <c r="U125" s="14" t="s">
        <v>1100</v>
      </c>
      <c r="V125" s="14" t="s">
        <v>766</v>
      </c>
      <c r="X125" s="121" t="s">
        <v>2684</v>
      </c>
      <c r="Y125" s="121" t="s">
        <v>3409</v>
      </c>
    </row>
    <row r="126" spans="1:25" x14ac:dyDescent="0.25">
      <c r="A126">
        <f>IF(ISNUMBER(SEARCH('Project Detail'!$B$5,'Data Validation'!B126)),MAX($A$1:A125)+1,0)</f>
        <v>0</v>
      </c>
      <c r="B126" s="218" t="s">
        <v>576</v>
      </c>
      <c r="D126" t="str">
        <f>IFERROR(VLOOKUP(ROWS($D$2:D126),$A$2:$B$1000,2,0),"")</f>
        <v/>
      </c>
      <c r="S126" s="14" t="s">
        <v>1101</v>
      </c>
      <c r="T126" s="14" t="s">
        <v>1102</v>
      </c>
      <c r="U126" s="14" t="s">
        <v>381</v>
      </c>
      <c r="V126" s="14" t="s">
        <v>766</v>
      </c>
      <c r="X126" s="121" t="s">
        <v>2646</v>
      </c>
      <c r="Y126" s="121" t="s">
        <v>3409</v>
      </c>
    </row>
    <row r="127" spans="1:25" x14ac:dyDescent="0.25">
      <c r="A127">
        <f>IF(ISNUMBER(SEARCH('Project Detail'!$B$5,'Data Validation'!B127)),MAX($A$1:A126)+1,0)</f>
        <v>0</v>
      </c>
      <c r="B127" s="218" t="s">
        <v>577</v>
      </c>
      <c r="D127" t="str">
        <f>IFERROR(VLOOKUP(ROWS($D$2:D127),$A$2:$B$1000,2,0),"")</f>
        <v/>
      </c>
      <c r="S127" s="14" t="s">
        <v>1103</v>
      </c>
      <c r="T127" s="14" t="s">
        <v>1104</v>
      </c>
      <c r="U127" s="14" t="s">
        <v>402</v>
      </c>
      <c r="V127" s="14" t="s">
        <v>766</v>
      </c>
      <c r="X127" s="121" t="s">
        <v>2756</v>
      </c>
      <c r="Y127" s="121" t="s">
        <v>3409</v>
      </c>
    </row>
    <row r="128" spans="1:25" x14ac:dyDescent="0.25">
      <c r="A128">
        <f>IF(ISNUMBER(SEARCH('Project Detail'!$B$5,'Data Validation'!B128)),MAX($A$1:A127)+1,0)</f>
        <v>0</v>
      </c>
      <c r="B128" s="218" t="s">
        <v>578</v>
      </c>
      <c r="D128" t="str">
        <f>IFERROR(VLOOKUP(ROWS($D$2:D128),$A$2:$B$1000,2,0),"")</f>
        <v/>
      </c>
      <c r="S128" s="14" t="s">
        <v>1105</v>
      </c>
      <c r="T128" s="14" t="s">
        <v>1106</v>
      </c>
      <c r="U128" s="14" t="s">
        <v>1107</v>
      </c>
      <c r="V128" s="14" t="s">
        <v>766</v>
      </c>
      <c r="X128" s="121" t="s">
        <v>2798</v>
      </c>
      <c r="Y128" s="121" t="s">
        <v>3409</v>
      </c>
    </row>
    <row r="129" spans="1:25" x14ac:dyDescent="0.25">
      <c r="A129">
        <f>IF(ISNUMBER(SEARCH('Project Detail'!$B$5,'Data Validation'!B129)),MAX($A$1:A128)+1,0)</f>
        <v>0</v>
      </c>
      <c r="B129" s="218" t="s">
        <v>579</v>
      </c>
      <c r="D129" t="str">
        <f>IFERROR(VLOOKUP(ROWS($D$2:D129),$A$2:$B$1000,2,0),"")</f>
        <v/>
      </c>
      <c r="S129" s="14" t="s">
        <v>1108</v>
      </c>
      <c r="T129" s="14" t="s">
        <v>1109</v>
      </c>
      <c r="U129" s="14" t="s">
        <v>1110</v>
      </c>
      <c r="V129" s="14" t="s">
        <v>766</v>
      </c>
      <c r="X129" s="121" t="s">
        <v>2659</v>
      </c>
      <c r="Y129" s="121" t="s">
        <v>3409</v>
      </c>
    </row>
    <row r="130" spans="1:25" x14ac:dyDescent="0.25">
      <c r="A130">
        <f>IF(ISNUMBER(SEARCH('Project Detail'!$B$5,'Data Validation'!B130)),MAX($A$1:A129)+1,0)</f>
        <v>0</v>
      </c>
      <c r="B130" s="218" t="s">
        <v>580</v>
      </c>
      <c r="D130" t="str">
        <f>IFERROR(VLOOKUP(ROWS($D$2:D130),$A$2:$B$1000,2,0),"")</f>
        <v/>
      </c>
      <c r="S130" s="14" t="s">
        <v>1111</v>
      </c>
      <c r="T130" s="14" t="s">
        <v>1112</v>
      </c>
      <c r="U130" s="14" t="s">
        <v>1113</v>
      </c>
      <c r="V130" s="14" t="s">
        <v>766</v>
      </c>
      <c r="X130" s="121" t="s">
        <v>2767</v>
      </c>
      <c r="Y130" s="121" t="s">
        <v>3409</v>
      </c>
    </row>
    <row r="131" spans="1:25" x14ac:dyDescent="0.25">
      <c r="A131">
        <f>IF(ISNUMBER(SEARCH('Project Detail'!$B$5,'Data Validation'!B131)),MAX($A$1:A130)+1,0)</f>
        <v>0</v>
      </c>
      <c r="B131" s="218" t="s">
        <v>581</v>
      </c>
      <c r="D131" t="str">
        <f>IFERROR(VLOOKUP(ROWS($D$2:D131),$A$2:$B$1000,2,0),"")</f>
        <v/>
      </c>
      <c r="S131" s="14" t="s">
        <v>1114</v>
      </c>
      <c r="T131" s="14" t="s">
        <v>1115</v>
      </c>
      <c r="U131" s="14" t="s">
        <v>1116</v>
      </c>
      <c r="V131" s="14" t="s">
        <v>766</v>
      </c>
      <c r="X131" s="121" t="s">
        <v>2668</v>
      </c>
      <c r="Y131" s="121" t="s">
        <v>3409</v>
      </c>
    </row>
    <row r="132" spans="1:25" x14ac:dyDescent="0.25">
      <c r="A132">
        <f>IF(ISNUMBER(SEARCH('Project Detail'!$B$5,'Data Validation'!B132)),MAX($A$1:A131)+1,0)</f>
        <v>0</v>
      </c>
      <c r="B132" s="218" t="s">
        <v>582</v>
      </c>
      <c r="D132" t="str">
        <f>IFERROR(VLOOKUP(ROWS($D$2:D132),$A$2:$B$1000,2,0),"")</f>
        <v/>
      </c>
      <c r="S132" s="14" t="s">
        <v>1117</v>
      </c>
      <c r="T132" s="14" t="s">
        <v>1118</v>
      </c>
      <c r="U132" s="14" t="s">
        <v>1119</v>
      </c>
      <c r="V132" s="14" t="s">
        <v>766</v>
      </c>
      <c r="X132" s="121" t="s">
        <v>2685</v>
      </c>
      <c r="Y132" s="121" t="s">
        <v>3409</v>
      </c>
    </row>
    <row r="133" spans="1:25" x14ac:dyDescent="0.25">
      <c r="A133">
        <f>IF(ISNUMBER(SEARCH('Project Detail'!$B$5,'Data Validation'!B133)),MAX($A$1:A132)+1,0)</f>
        <v>0</v>
      </c>
      <c r="B133" s="218" t="s">
        <v>256</v>
      </c>
      <c r="D133" t="str">
        <f>IFERROR(VLOOKUP(ROWS($D$2:D133),$A$2:$B$1000,2,0),"")</f>
        <v/>
      </c>
      <c r="S133" s="14" t="s">
        <v>1120</v>
      </c>
      <c r="T133" s="14" t="s">
        <v>3441</v>
      </c>
      <c r="U133" s="14" t="s">
        <v>2873</v>
      </c>
      <c r="V133" s="14" t="s">
        <v>766</v>
      </c>
      <c r="X133" s="121" t="s">
        <v>2647</v>
      </c>
      <c r="Y133" s="121" t="s">
        <v>3409</v>
      </c>
    </row>
    <row r="134" spans="1:25" x14ac:dyDescent="0.25">
      <c r="A134">
        <f>IF(ISNUMBER(SEARCH('Project Detail'!$B$5,'Data Validation'!B134)),MAX($A$1:A133)+1,0)</f>
        <v>0</v>
      </c>
      <c r="B134" s="218" t="s">
        <v>583</v>
      </c>
      <c r="D134" t="str">
        <f>IFERROR(VLOOKUP(ROWS($D$2:D134),$A$2:$B$1000,2,0),"")</f>
        <v/>
      </c>
      <c r="S134" s="14" t="s">
        <v>1121</v>
      </c>
      <c r="T134" s="14" t="s">
        <v>1122</v>
      </c>
      <c r="U134" s="14" t="s">
        <v>394</v>
      </c>
      <c r="V134" s="14" t="s">
        <v>766</v>
      </c>
      <c r="X134" s="121" t="s">
        <v>2758</v>
      </c>
      <c r="Y134" s="121" t="s">
        <v>3409</v>
      </c>
    </row>
    <row r="135" spans="1:25" x14ac:dyDescent="0.25">
      <c r="A135">
        <f>IF(ISNUMBER(SEARCH('Project Detail'!$B$5,'Data Validation'!B135)),MAX($A$1:A134)+1,0)</f>
        <v>0</v>
      </c>
      <c r="B135" s="218" t="s">
        <v>584</v>
      </c>
      <c r="D135" t="str">
        <f>IFERROR(VLOOKUP(ROWS($D$2:D135),$A$2:$B$1000,2,0),"")</f>
        <v/>
      </c>
      <c r="S135" s="14" t="s">
        <v>1123</v>
      </c>
      <c r="T135" s="14" t="s">
        <v>1124</v>
      </c>
      <c r="U135" s="14" t="s">
        <v>1125</v>
      </c>
      <c r="V135" s="14" t="s">
        <v>766</v>
      </c>
      <c r="X135" s="121" t="s">
        <v>2769</v>
      </c>
      <c r="Y135" s="121" t="s">
        <v>3409</v>
      </c>
    </row>
    <row r="136" spans="1:25" x14ac:dyDescent="0.25">
      <c r="A136">
        <f>IF(ISNUMBER(SEARCH('Project Detail'!$B$5,'Data Validation'!B136)),MAX($A$1:A135)+1,0)</f>
        <v>0</v>
      </c>
      <c r="B136" s="218" t="s">
        <v>585</v>
      </c>
      <c r="D136" t="str">
        <f>IFERROR(VLOOKUP(ROWS($D$2:D136),$A$2:$B$1000,2,0),"")</f>
        <v/>
      </c>
      <c r="S136" s="14" t="s">
        <v>1126</v>
      </c>
      <c r="T136" s="14" t="s">
        <v>1127</v>
      </c>
      <c r="U136" s="14" t="s">
        <v>1128</v>
      </c>
      <c r="V136" s="14" t="s">
        <v>766</v>
      </c>
      <c r="X136" s="121" t="s">
        <v>2648</v>
      </c>
      <c r="Y136" s="121" t="s">
        <v>3409</v>
      </c>
    </row>
    <row r="137" spans="1:25" x14ac:dyDescent="0.25">
      <c r="A137">
        <f>IF(ISNUMBER(SEARCH('Project Detail'!$B$5,'Data Validation'!B137)),MAX($A$1:A136)+1,0)</f>
        <v>0</v>
      </c>
      <c r="B137" s="218" t="s">
        <v>586</v>
      </c>
      <c r="D137" t="str">
        <f>IFERROR(VLOOKUP(ROWS($D$2:D137),$A$2:$B$1000,2,0),"")</f>
        <v/>
      </c>
      <c r="S137" s="14" t="s">
        <v>1129</v>
      </c>
      <c r="T137" s="14" t="s">
        <v>1130</v>
      </c>
      <c r="U137" s="14" t="s">
        <v>1131</v>
      </c>
      <c r="V137" s="14" t="s">
        <v>766</v>
      </c>
      <c r="X137" s="121" t="s">
        <v>2612</v>
      </c>
      <c r="Y137" s="121" t="s">
        <v>3409</v>
      </c>
    </row>
    <row r="138" spans="1:25" x14ac:dyDescent="0.25">
      <c r="A138">
        <f>IF(ISNUMBER(SEARCH('Project Detail'!$B$5,'Data Validation'!B138)),MAX($A$1:A137)+1,0)</f>
        <v>0</v>
      </c>
      <c r="B138" s="218" t="s">
        <v>587</v>
      </c>
      <c r="D138" t="str">
        <f>IFERROR(VLOOKUP(ROWS($D$2:D138),$A$2:$B$1000,2,0),"")</f>
        <v/>
      </c>
      <c r="S138" s="14" t="s">
        <v>1132</v>
      </c>
      <c r="T138" s="14" t="s">
        <v>1133</v>
      </c>
      <c r="U138" s="14" t="s">
        <v>1134</v>
      </c>
      <c r="V138" s="14" t="s">
        <v>766</v>
      </c>
      <c r="X138" s="121" t="s">
        <v>2670</v>
      </c>
      <c r="Y138" s="121" t="s">
        <v>3409</v>
      </c>
    </row>
    <row r="139" spans="1:25" x14ac:dyDescent="0.25">
      <c r="A139">
        <f>IF(ISNUMBER(SEARCH('Project Detail'!$B$5,'Data Validation'!B139)),MAX($A$1:A138)+1,0)</f>
        <v>0</v>
      </c>
      <c r="B139" s="218" t="s">
        <v>588</v>
      </c>
      <c r="D139" t="str">
        <f>IFERROR(VLOOKUP(ROWS($D$2:D139),$A$2:$B$1000,2,0),"")</f>
        <v/>
      </c>
      <c r="S139" s="14" t="s">
        <v>1135</v>
      </c>
      <c r="T139" s="14" t="s">
        <v>1136</v>
      </c>
      <c r="U139" s="14" t="s">
        <v>1137</v>
      </c>
      <c r="V139" s="14" t="s">
        <v>766</v>
      </c>
      <c r="X139" s="121" t="s">
        <v>2649</v>
      </c>
      <c r="Y139" s="121" t="s">
        <v>3409</v>
      </c>
    </row>
    <row r="140" spans="1:25" x14ac:dyDescent="0.25">
      <c r="A140">
        <f>IF(ISNUMBER(SEARCH('Project Detail'!$B$5,'Data Validation'!B140)),MAX($A$1:A139)+1,0)</f>
        <v>0</v>
      </c>
      <c r="B140" s="218" t="s">
        <v>589</v>
      </c>
      <c r="D140" t="str">
        <f>IFERROR(VLOOKUP(ROWS($D$2:D140),$A$2:$B$1000,2,0),"")</f>
        <v/>
      </c>
      <c r="S140" s="14" t="s">
        <v>1138</v>
      </c>
      <c r="T140" s="14" t="s">
        <v>1139</v>
      </c>
      <c r="U140" s="14" t="s">
        <v>1140</v>
      </c>
      <c r="V140" s="14" t="s">
        <v>766</v>
      </c>
      <c r="X140" s="121" t="s">
        <v>2662</v>
      </c>
      <c r="Y140" s="121" t="s">
        <v>3409</v>
      </c>
    </row>
    <row r="141" spans="1:25" x14ac:dyDescent="0.25">
      <c r="A141">
        <f>IF(ISNUMBER(SEARCH('Project Detail'!$B$5,'Data Validation'!B141)),MAX($A$1:A140)+1,0)</f>
        <v>0</v>
      </c>
      <c r="B141" s="218" t="s">
        <v>590</v>
      </c>
      <c r="D141" t="str">
        <f>IFERROR(VLOOKUP(ROWS($D$2:D141),$A$2:$B$1000,2,0),"")</f>
        <v/>
      </c>
      <c r="S141" s="14" t="s">
        <v>1141</v>
      </c>
      <c r="T141" s="14" t="s">
        <v>1142</v>
      </c>
      <c r="U141" s="14" t="s">
        <v>652</v>
      </c>
      <c r="V141" s="14" t="s">
        <v>776</v>
      </c>
      <c r="X141" s="121" t="s">
        <v>2663</v>
      </c>
      <c r="Y141" s="121" t="s">
        <v>3409</v>
      </c>
    </row>
    <row r="142" spans="1:25" x14ac:dyDescent="0.25">
      <c r="A142">
        <f>IF(ISNUMBER(SEARCH('Project Detail'!$B$5,'Data Validation'!B142)),MAX($A$1:A141)+1,0)</f>
        <v>0</v>
      </c>
      <c r="B142" s="218" t="s">
        <v>591</v>
      </c>
      <c r="D142" t="str">
        <f>IFERROR(VLOOKUP(ROWS($D$2:D142),$A$2:$B$1000,2,0),"")</f>
        <v/>
      </c>
      <c r="S142" s="14" t="s">
        <v>1143</v>
      </c>
      <c r="T142" s="14" t="s">
        <v>1144</v>
      </c>
      <c r="U142" s="14" t="s">
        <v>1145</v>
      </c>
      <c r="V142" s="14" t="s">
        <v>766</v>
      </c>
      <c r="X142" s="121" t="s">
        <v>2760</v>
      </c>
      <c r="Y142" s="121" t="s">
        <v>3409</v>
      </c>
    </row>
    <row r="143" spans="1:25" x14ac:dyDescent="0.25">
      <c r="A143">
        <f>IF(ISNUMBER(SEARCH('Project Detail'!$B$5,'Data Validation'!B143)),MAX($A$1:A142)+1,0)</f>
        <v>0</v>
      </c>
      <c r="B143" s="218" t="s">
        <v>592</v>
      </c>
      <c r="D143" t="str">
        <f>IFERROR(VLOOKUP(ROWS($D$2:D143),$A$2:$B$1000,2,0),"")</f>
        <v/>
      </c>
      <c r="S143" s="14" t="s">
        <v>1146</v>
      </c>
      <c r="T143" s="14" t="s">
        <v>1147</v>
      </c>
      <c r="U143" s="14" t="s">
        <v>1148</v>
      </c>
      <c r="V143" s="14" t="s">
        <v>776</v>
      </c>
      <c r="X143" s="121" t="s">
        <v>2664</v>
      </c>
      <c r="Y143" s="121" t="s">
        <v>3409</v>
      </c>
    </row>
    <row r="144" spans="1:25" x14ac:dyDescent="0.25">
      <c r="A144">
        <f>IF(ISNUMBER(SEARCH('Project Detail'!$B$5,'Data Validation'!B144)),MAX($A$1:A143)+1,0)</f>
        <v>0</v>
      </c>
      <c r="B144" s="218" t="s">
        <v>593</v>
      </c>
      <c r="D144" t="str">
        <f>IFERROR(VLOOKUP(ROWS($D$2:D144),$A$2:$B$1000,2,0),"")</f>
        <v/>
      </c>
      <c r="S144" s="14" t="s">
        <v>1149</v>
      </c>
      <c r="T144" s="14" t="s">
        <v>1150</v>
      </c>
      <c r="U144" s="14" t="s">
        <v>573</v>
      </c>
      <c r="V144" s="14" t="s">
        <v>766</v>
      </c>
      <c r="X144" s="121" t="s">
        <v>2652</v>
      </c>
      <c r="Y144" s="121" t="s">
        <v>3409</v>
      </c>
    </row>
    <row r="145" spans="1:25" x14ac:dyDescent="0.25">
      <c r="A145">
        <f>IF(ISNUMBER(SEARCH('Project Detail'!$B$5,'Data Validation'!B145)),MAX($A$1:A144)+1,0)</f>
        <v>0</v>
      </c>
      <c r="B145" s="218" t="s">
        <v>594</v>
      </c>
      <c r="D145" t="str">
        <f>IFERROR(VLOOKUP(ROWS($D$2:D145),$A$2:$B$1000,2,0),"")</f>
        <v/>
      </c>
      <c r="S145" s="14" t="s">
        <v>1151</v>
      </c>
      <c r="T145" s="14" t="s">
        <v>1152</v>
      </c>
      <c r="U145" s="14" t="s">
        <v>1153</v>
      </c>
      <c r="V145" s="14" t="s">
        <v>776</v>
      </c>
      <c r="X145" s="121" t="s">
        <v>2550</v>
      </c>
      <c r="Y145" s="121" t="s">
        <v>3409</v>
      </c>
    </row>
    <row r="146" spans="1:25" x14ac:dyDescent="0.25">
      <c r="A146">
        <f>IF(ISNUMBER(SEARCH('Project Detail'!$B$5,'Data Validation'!B146)),MAX($A$1:A145)+1,0)</f>
        <v>0</v>
      </c>
      <c r="B146" s="218" t="s">
        <v>595</v>
      </c>
      <c r="D146" t="str">
        <f>IFERROR(VLOOKUP(ROWS($D$2:D146),$A$2:$B$1000,2,0),"")</f>
        <v/>
      </c>
      <c r="S146" s="14" t="s">
        <v>1154</v>
      </c>
      <c r="T146" s="14" t="s">
        <v>1155</v>
      </c>
      <c r="U146" s="14" t="s">
        <v>1156</v>
      </c>
      <c r="V146" s="14" t="s">
        <v>776</v>
      </c>
      <c r="X146" s="121" t="s">
        <v>2762</v>
      </c>
      <c r="Y146" s="121" t="s">
        <v>3409</v>
      </c>
    </row>
    <row r="147" spans="1:25" x14ac:dyDescent="0.25">
      <c r="A147">
        <f>IF(ISNUMBER(SEARCH('Project Detail'!$B$5,'Data Validation'!B147)),MAX($A$1:A146)+1,0)</f>
        <v>0</v>
      </c>
      <c r="B147" s="218" t="s">
        <v>272</v>
      </c>
      <c r="D147" t="str">
        <f>IFERROR(VLOOKUP(ROWS($D$2:D147),$A$2:$B$1000,2,0),"")</f>
        <v/>
      </c>
      <c r="S147" s="14" t="s">
        <v>1157</v>
      </c>
      <c r="T147" s="14" t="s">
        <v>1158</v>
      </c>
      <c r="U147" s="14" t="s">
        <v>1159</v>
      </c>
      <c r="V147" s="14" t="s">
        <v>776</v>
      </c>
      <c r="X147" s="121" t="s">
        <v>2665</v>
      </c>
      <c r="Y147" s="121" t="s">
        <v>3409</v>
      </c>
    </row>
    <row r="148" spans="1:25" x14ac:dyDescent="0.25">
      <c r="A148">
        <f>IF(ISNUMBER(SEARCH('Project Detail'!$B$5,'Data Validation'!B148)),MAX($A$1:A147)+1,0)</f>
        <v>0</v>
      </c>
      <c r="B148" s="218" t="s">
        <v>596</v>
      </c>
      <c r="D148" t="str">
        <f>IFERROR(VLOOKUP(ROWS($D$2:D148),$A$2:$B$1000,2,0),"")</f>
        <v/>
      </c>
      <c r="S148" s="14" t="s">
        <v>1160</v>
      </c>
      <c r="T148" s="14" t="s">
        <v>1161</v>
      </c>
      <c r="U148" s="14" t="s">
        <v>1162</v>
      </c>
      <c r="V148" s="14" t="s">
        <v>776</v>
      </c>
      <c r="X148" s="121" t="s">
        <v>2776</v>
      </c>
      <c r="Y148" s="121" t="s">
        <v>3409</v>
      </c>
    </row>
    <row r="149" spans="1:25" x14ac:dyDescent="0.25">
      <c r="A149">
        <f>IF(ISNUMBER(SEARCH('Project Detail'!$B$5,'Data Validation'!B149)),MAX($A$1:A148)+1,0)</f>
        <v>0</v>
      </c>
      <c r="B149" s="218" t="s">
        <v>181</v>
      </c>
      <c r="D149" t="str">
        <f>IFERROR(VLOOKUP(ROWS($D$2:D149),$A$2:$B$1000,2,0),"")</f>
        <v/>
      </c>
      <c r="S149" s="14" t="s">
        <v>1163</v>
      </c>
      <c r="T149" s="14" t="s">
        <v>1164</v>
      </c>
      <c r="U149" s="14" t="s">
        <v>281</v>
      </c>
      <c r="V149" s="14" t="s">
        <v>766</v>
      </c>
      <c r="X149" s="121" t="s">
        <v>2831</v>
      </c>
      <c r="Y149" s="121" t="s">
        <v>3409</v>
      </c>
    </row>
    <row r="150" spans="1:25" x14ac:dyDescent="0.25">
      <c r="A150">
        <f>IF(ISNUMBER(SEARCH('Project Detail'!$B$5,'Data Validation'!B150)),MAX($A$1:A149)+1,0)</f>
        <v>0</v>
      </c>
      <c r="B150" s="218" t="s">
        <v>302</v>
      </c>
      <c r="D150" t="str">
        <f>IFERROR(VLOOKUP(ROWS($D$2:D150),$A$2:$B$1000,2,0),"")</f>
        <v/>
      </c>
      <c r="S150" s="14" t="s">
        <v>1165</v>
      </c>
      <c r="T150" s="14" t="s">
        <v>1166</v>
      </c>
      <c r="U150" s="14" t="s">
        <v>228</v>
      </c>
      <c r="V150" s="14" t="s">
        <v>776</v>
      </c>
      <c r="X150" s="121" t="s">
        <v>2678</v>
      </c>
      <c r="Y150" s="121" t="s">
        <v>3409</v>
      </c>
    </row>
    <row r="151" spans="1:25" x14ac:dyDescent="0.25">
      <c r="A151">
        <f>IF(ISNUMBER(SEARCH('Project Detail'!$B$5,'Data Validation'!B151)),MAX($A$1:A150)+1,0)</f>
        <v>0</v>
      </c>
      <c r="B151" s="218" t="s">
        <v>366</v>
      </c>
      <c r="D151" t="str">
        <f>IFERROR(VLOOKUP(ROWS($D$2:D151),$A$2:$B$1000,2,0),"")</f>
        <v/>
      </c>
      <c r="S151" s="14" t="s">
        <v>1167</v>
      </c>
      <c r="T151" s="14" t="s">
        <v>1168</v>
      </c>
      <c r="U151" s="14" t="s">
        <v>1169</v>
      </c>
      <c r="V151" s="14" t="s">
        <v>776</v>
      </c>
      <c r="X151" s="121" t="s">
        <v>2804</v>
      </c>
      <c r="Y151" s="121" t="s">
        <v>3409</v>
      </c>
    </row>
    <row r="152" spans="1:25" x14ac:dyDescent="0.25">
      <c r="A152">
        <f>IF(ISNUMBER(SEARCH('Project Detail'!$B$5,'Data Validation'!B152)),MAX($A$1:A151)+1,0)</f>
        <v>0</v>
      </c>
      <c r="B152" s="218" t="s">
        <v>597</v>
      </c>
      <c r="D152" t="str">
        <f>IFERROR(VLOOKUP(ROWS($D$2:D152),$A$2:$B$1000,2,0),"")</f>
        <v/>
      </c>
      <c r="S152" s="14" t="s">
        <v>1170</v>
      </c>
      <c r="T152" s="14" t="s">
        <v>1171</v>
      </c>
      <c r="U152" s="14" t="s">
        <v>393</v>
      </c>
      <c r="V152" s="14" t="s">
        <v>766</v>
      </c>
      <c r="X152" s="121" t="s">
        <v>2471</v>
      </c>
      <c r="Y152" s="121" t="s">
        <v>3409</v>
      </c>
    </row>
    <row r="153" spans="1:25" x14ac:dyDescent="0.25">
      <c r="A153">
        <f>IF(ISNUMBER(SEARCH('Project Detail'!$B$5,'Data Validation'!B153)),MAX($A$1:A152)+1,0)</f>
        <v>0</v>
      </c>
      <c r="B153" s="218" t="s">
        <v>598</v>
      </c>
      <c r="D153" t="str">
        <f>IFERROR(VLOOKUP(ROWS($D$2:D153),$A$2:$B$1000,2,0),"")</f>
        <v/>
      </c>
      <c r="S153" s="14" t="s">
        <v>1172</v>
      </c>
      <c r="T153" s="14" t="s">
        <v>1173</v>
      </c>
      <c r="U153" s="14" t="s">
        <v>1174</v>
      </c>
      <c r="V153" s="14" t="s">
        <v>766</v>
      </c>
      <c r="X153" s="121" t="s">
        <v>2829</v>
      </c>
      <c r="Y153" s="121" t="s">
        <v>3409</v>
      </c>
    </row>
    <row r="154" spans="1:25" x14ac:dyDescent="0.25">
      <c r="A154">
        <f>IF(ISNUMBER(SEARCH('Project Detail'!$B$5,'Data Validation'!B154)),MAX($A$1:A153)+1,0)</f>
        <v>0</v>
      </c>
      <c r="B154" s="218" t="s">
        <v>600</v>
      </c>
      <c r="D154" t="str">
        <f>IFERROR(VLOOKUP(ROWS($D$2:D154),$A$2:$B$1000,2,0),"")</f>
        <v/>
      </c>
      <c r="S154" s="14" t="s">
        <v>1175</v>
      </c>
      <c r="T154" s="14" t="s">
        <v>1176</v>
      </c>
      <c r="U154" s="14" t="s">
        <v>1177</v>
      </c>
      <c r="V154" s="14" t="s">
        <v>766</v>
      </c>
      <c r="X154" s="121" t="s">
        <v>2810</v>
      </c>
      <c r="Y154" s="121" t="s">
        <v>3409</v>
      </c>
    </row>
    <row r="155" spans="1:25" x14ac:dyDescent="0.25">
      <c r="A155">
        <f>IF(ISNUMBER(SEARCH('Project Detail'!$B$5,'Data Validation'!B155)),MAX($A$1:A154)+1,0)</f>
        <v>0</v>
      </c>
      <c r="B155" s="218" t="s">
        <v>601</v>
      </c>
      <c r="D155" t="str">
        <f>IFERROR(VLOOKUP(ROWS($D$2:D155),$A$2:$B$1000,2,0),"")</f>
        <v/>
      </c>
      <c r="S155" s="14" t="s">
        <v>1178</v>
      </c>
      <c r="T155" s="14" t="s">
        <v>1179</v>
      </c>
      <c r="U155" s="14" t="s">
        <v>1180</v>
      </c>
      <c r="V155" s="14" t="s">
        <v>766</v>
      </c>
      <c r="X155" s="121" t="s">
        <v>2813</v>
      </c>
      <c r="Y155" s="121" t="s">
        <v>3409</v>
      </c>
    </row>
    <row r="156" spans="1:25" x14ac:dyDescent="0.25">
      <c r="A156">
        <f>IF(ISNUMBER(SEARCH('Project Detail'!$B$5,'Data Validation'!B156)),MAX($A$1:A155)+1,0)</f>
        <v>0</v>
      </c>
      <c r="B156" s="218" t="s">
        <v>602</v>
      </c>
      <c r="D156" t="str">
        <f>IFERROR(VLOOKUP(ROWS($D$2:D156),$A$2:$B$1000,2,0),"")</f>
        <v/>
      </c>
      <c r="S156" s="14" t="s">
        <v>1181</v>
      </c>
      <c r="T156" s="14" t="s">
        <v>1182</v>
      </c>
      <c r="U156" s="14" t="s">
        <v>147</v>
      </c>
      <c r="V156" s="14" t="s">
        <v>766</v>
      </c>
      <c r="X156" s="121" t="s">
        <v>2815</v>
      </c>
      <c r="Y156" s="121" t="s">
        <v>3409</v>
      </c>
    </row>
    <row r="157" spans="1:25" x14ac:dyDescent="0.25">
      <c r="A157">
        <f>IF(ISNUMBER(SEARCH('Project Detail'!$B$5,'Data Validation'!B157)),MAX($A$1:A156)+1,0)</f>
        <v>0</v>
      </c>
      <c r="B157" s="218" t="s">
        <v>217</v>
      </c>
      <c r="D157" t="str">
        <f>IFERROR(VLOOKUP(ROWS($D$2:D157),$A$2:$B$1000,2,0),"")</f>
        <v/>
      </c>
      <c r="S157" s="14" t="s">
        <v>1183</v>
      </c>
      <c r="T157" s="14" t="s">
        <v>1184</v>
      </c>
      <c r="U157" s="14" t="s">
        <v>1185</v>
      </c>
      <c r="V157" s="14" t="s">
        <v>766</v>
      </c>
      <c r="X157" s="121" t="s">
        <v>2818</v>
      </c>
      <c r="Y157" s="121" t="s">
        <v>3409</v>
      </c>
    </row>
    <row r="158" spans="1:25" x14ac:dyDescent="0.25">
      <c r="A158">
        <f>IF(ISNUMBER(SEARCH('Project Detail'!$B$5,'Data Validation'!B158)),MAX($A$1:A157)+1,0)</f>
        <v>0</v>
      </c>
      <c r="B158" s="218" t="s">
        <v>603</v>
      </c>
      <c r="D158" t="str">
        <f>IFERROR(VLOOKUP(ROWS($D$2:D158),$A$2:$B$1000,2,0),"")</f>
        <v/>
      </c>
      <c r="S158" s="14" t="s">
        <v>1186</v>
      </c>
      <c r="T158" s="14" t="s">
        <v>1187</v>
      </c>
      <c r="U158" s="14" t="s">
        <v>1188</v>
      </c>
      <c r="V158" s="14" t="s">
        <v>766</v>
      </c>
      <c r="X158" s="121" t="s">
        <v>2820</v>
      </c>
      <c r="Y158" s="121" t="s">
        <v>3409</v>
      </c>
    </row>
    <row r="159" spans="1:25" x14ac:dyDescent="0.25">
      <c r="A159">
        <f>IF(ISNUMBER(SEARCH('Project Detail'!$B$5,'Data Validation'!B159)),MAX($A$1:A158)+1,0)</f>
        <v>0</v>
      </c>
      <c r="B159" s="218" t="s">
        <v>604</v>
      </c>
      <c r="D159" t="str">
        <f>IFERROR(VLOOKUP(ROWS($D$2:D159),$A$2:$B$1000,2,0),"")</f>
        <v/>
      </c>
      <c r="S159" s="14" t="s">
        <v>1189</v>
      </c>
      <c r="T159" s="14" t="s">
        <v>1190</v>
      </c>
      <c r="U159" s="14" t="s">
        <v>397</v>
      </c>
      <c r="V159" s="14" t="s">
        <v>766</v>
      </c>
      <c r="X159" s="121" t="s">
        <v>2823</v>
      </c>
      <c r="Y159" s="121" t="s">
        <v>3409</v>
      </c>
    </row>
    <row r="160" spans="1:25" x14ac:dyDescent="0.25">
      <c r="A160">
        <f>IF(ISNUMBER(SEARCH('Project Detail'!$B$5,'Data Validation'!B160)),MAX($A$1:A159)+1,0)</f>
        <v>0</v>
      </c>
      <c r="B160" s="218" t="s">
        <v>605</v>
      </c>
      <c r="D160" t="str">
        <f>IFERROR(VLOOKUP(ROWS($D$2:D160),$A$2:$B$1000,2,0),"")</f>
        <v/>
      </c>
      <c r="S160" s="14" t="s">
        <v>1191</v>
      </c>
      <c r="T160" s="14" t="s">
        <v>1192</v>
      </c>
      <c r="U160" s="14" t="s">
        <v>1193</v>
      </c>
      <c r="V160" s="14" t="s">
        <v>776</v>
      </c>
      <c r="X160" s="124" t="s">
        <v>2826</v>
      </c>
      <c r="Y160" s="121" t="s">
        <v>3409</v>
      </c>
    </row>
    <row r="161" spans="1:25" x14ac:dyDescent="0.25">
      <c r="A161">
        <f>IF(ISNUMBER(SEARCH('Project Detail'!$B$5,'Data Validation'!B161)),MAX($A$1:A160)+1,0)</f>
        <v>0</v>
      </c>
      <c r="B161" s="218" t="s">
        <v>606</v>
      </c>
      <c r="D161" t="str">
        <f>IFERROR(VLOOKUP(ROWS($D$2:D161),$A$2:$B$1000,2,0),"")</f>
        <v/>
      </c>
      <c r="S161" s="14" t="s">
        <v>1194</v>
      </c>
      <c r="T161" s="14" t="s">
        <v>1195</v>
      </c>
      <c r="U161" s="14" t="s">
        <v>408</v>
      </c>
      <c r="V161" s="14" t="s">
        <v>766</v>
      </c>
      <c r="X161" s="122" t="s">
        <v>2547</v>
      </c>
      <c r="Y161" s="121" t="s">
        <v>3409</v>
      </c>
    </row>
    <row r="162" spans="1:25" x14ac:dyDescent="0.25">
      <c r="A162">
        <f>IF(ISNUMBER(SEARCH('Project Detail'!$B$5,'Data Validation'!B162)),MAX($A$1:A161)+1,0)</f>
        <v>0</v>
      </c>
      <c r="B162" s="218" t="s">
        <v>607</v>
      </c>
      <c r="D162" t="str">
        <f>IFERROR(VLOOKUP(ROWS($D$2:D162),$A$2:$B$1000,2,0),"")</f>
        <v/>
      </c>
      <c r="S162" s="14" t="s">
        <v>1196</v>
      </c>
      <c r="T162" s="14" t="s">
        <v>1197</v>
      </c>
      <c r="U162" s="14" t="s">
        <v>395</v>
      </c>
      <c r="V162" s="14" t="s">
        <v>766</v>
      </c>
      <c r="X162" s="122" t="s">
        <v>564</v>
      </c>
      <c r="Y162" s="122" t="s">
        <v>3410</v>
      </c>
    </row>
    <row r="163" spans="1:25" x14ac:dyDescent="0.25">
      <c r="A163">
        <f>IF(ISNUMBER(SEARCH('Project Detail'!$B$5,'Data Validation'!B163)),MAX($A$1:A162)+1,0)</f>
        <v>0</v>
      </c>
      <c r="B163" s="218" t="s">
        <v>343</v>
      </c>
      <c r="D163" t="str">
        <f>IFERROR(VLOOKUP(ROWS($D$2:D163),$A$2:$B$1000,2,0),"")</f>
        <v/>
      </c>
      <c r="S163" s="14" t="s">
        <v>1198</v>
      </c>
      <c r="T163" s="14" t="s">
        <v>1199</v>
      </c>
      <c r="U163" s="14" t="s">
        <v>252</v>
      </c>
      <c r="V163" s="14" t="s">
        <v>766</v>
      </c>
      <c r="X163" s="122" t="s">
        <v>365</v>
      </c>
      <c r="Y163" s="122" t="s">
        <v>3410</v>
      </c>
    </row>
    <row r="164" spans="1:25" x14ac:dyDescent="0.25">
      <c r="A164">
        <f>IF(ISNUMBER(SEARCH('Project Detail'!$B$5,'Data Validation'!B164)),MAX($A$1:A163)+1,0)</f>
        <v>0</v>
      </c>
      <c r="B164" s="218" t="s">
        <v>342</v>
      </c>
      <c r="D164" t="str">
        <f>IFERROR(VLOOKUP(ROWS($D$2:D164),$A$2:$B$1000,2,0),"")</f>
        <v/>
      </c>
      <c r="S164" s="14" t="s">
        <v>1200</v>
      </c>
      <c r="T164" s="14" t="s">
        <v>1201</v>
      </c>
      <c r="U164" s="14" t="s">
        <v>1202</v>
      </c>
      <c r="V164" s="14" t="s">
        <v>766</v>
      </c>
    </row>
    <row r="165" spans="1:25" x14ac:dyDescent="0.25">
      <c r="A165">
        <f>IF(ISNUMBER(SEARCH('Project Detail'!$B$5,'Data Validation'!B165)),MAX($A$1:A164)+1,0)</f>
        <v>0</v>
      </c>
      <c r="B165" s="218" t="s">
        <v>608</v>
      </c>
      <c r="D165" t="str">
        <f>IFERROR(VLOOKUP(ROWS($D$2:D165),$A$2:$B$1000,2,0),"")</f>
        <v/>
      </c>
      <c r="S165" s="14" t="s">
        <v>1203</v>
      </c>
      <c r="T165" s="14" t="s">
        <v>1204</v>
      </c>
      <c r="U165" s="14" t="s">
        <v>1205</v>
      </c>
      <c r="V165" s="14" t="s">
        <v>766</v>
      </c>
    </row>
    <row r="166" spans="1:25" x14ac:dyDescent="0.25">
      <c r="A166">
        <f>IF(ISNUMBER(SEARCH('Project Detail'!$B$5,'Data Validation'!B166)),MAX($A$1:A165)+1,0)</f>
        <v>0</v>
      </c>
      <c r="B166" s="218" t="s">
        <v>268</v>
      </c>
      <c r="D166" t="str">
        <f>IFERROR(VLOOKUP(ROWS($D$2:D166),$A$2:$B$1000,2,0),"")</f>
        <v/>
      </c>
      <c r="S166" s="14" t="s">
        <v>1206</v>
      </c>
      <c r="T166" s="14" t="s">
        <v>1207</v>
      </c>
      <c r="U166" s="14" t="s">
        <v>1208</v>
      </c>
      <c r="V166" s="14" t="s">
        <v>776</v>
      </c>
    </row>
    <row r="167" spans="1:25" x14ac:dyDescent="0.25">
      <c r="A167">
        <f>IF(ISNUMBER(SEARCH('Project Detail'!$B$5,'Data Validation'!B167)),MAX($A$1:A166)+1,0)</f>
        <v>0</v>
      </c>
      <c r="B167" s="218" t="s">
        <v>609</v>
      </c>
      <c r="D167" t="str">
        <f>IFERROR(VLOOKUP(ROWS($D$2:D167),$A$2:$B$1000,2,0),"")</f>
        <v/>
      </c>
      <c r="S167" s="14" t="s">
        <v>1209</v>
      </c>
      <c r="T167" s="14" t="s">
        <v>1210</v>
      </c>
      <c r="U167" s="14" t="s">
        <v>1211</v>
      </c>
      <c r="V167" s="14" t="s">
        <v>766</v>
      </c>
    </row>
    <row r="168" spans="1:25" x14ac:dyDescent="0.25">
      <c r="A168">
        <f>IF(ISNUMBER(SEARCH('Project Detail'!$B$5,'Data Validation'!B168)),MAX($A$1:A167)+1,0)</f>
        <v>0</v>
      </c>
      <c r="B168" s="218" t="s">
        <v>292</v>
      </c>
      <c r="D168" t="str">
        <f>IFERROR(VLOOKUP(ROWS($D$2:D168),$A$2:$B$1000,2,0),"")</f>
        <v/>
      </c>
      <c r="S168" s="14" t="s">
        <v>1212</v>
      </c>
      <c r="T168" s="14" t="s">
        <v>1213</v>
      </c>
      <c r="U168" s="14" t="s">
        <v>1214</v>
      </c>
      <c r="V168" s="14" t="s">
        <v>766</v>
      </c>
    </row>
    <row r="169" spans="1:25" x14ac:dyDescent="0.25">
      <c r="A169">
        <f>IF(ISNUMBER(SEARCH('Project Detail'!$B$5,'Data Validation'!B169)),MAX($A$1:A168)+1,0)</f>
        <v>0</v>
      </c>
      <c r="B169" s="218" t="s">
        <v>610</v>
      </c>
      <c r="D169" t="str">
        <f>IFERROR(VLOOKUP(ROWS($D$2:D169),$A$2:$B$1000,2,0),"")</f>
        <v/>
      </c>
      <c r="S169" s="14" t="s">
        <v>1215</v>
      </c>
      <c r="T169" s="14" t="s">
        <v>1216</v>
      </c>
      <c r="U169" s="14" t="s">
        <v>1217</v>
      </c>
      <c r="V169" s="14" t="s">
        <v>766</v>
      </c>
    </row>
    <row r="170" spans="1:25" x14ac:dyDescent="0.25">
      <c r="A170">
        <f>IF(ISNUMBER(SEARCH('Project Detail'!$B$5,'Data Validation'!B170)),MAX($A$1:A169)+1,0)</f>
        <v>0</v>
      </c>
      <c r="B170" s="218" t="s">
        <v>611</v>
      </c>
      <c r="D170" t="str">
        <f>IFERROR(VLOOKUP(ROWS($D$2:D170),$A$2:$B$1000,2,0),"")</f>
        <v/>
      </c>
      <c r="S170" s="14" t="s">
        <v>1218</v>
      </c>
      <c r="T170" s="14" t="s">
        <v>1219</v>
      </c>
      <c r="U170" s="14" t="s">
        <v>1220</v>
      </c>
      <c r="V170" s="14" t="s">
        <v>766</v>
      </c>
    </row>
    <row r="171" spans="1:25" x14ac:dyDescent="0.25">
      <c r="A171">
        <f>IF(ISNUMBER(SEARCH('Project Detail'!$B$5,'Data Validation'!B171)),MAX($A$1:A170)+1,0)</f>
        <v>0</v>
      </c>
      <c r="B171" s="218" t="s">
        <v>613</v>
      </c>
      <c r="D171" t="str">
        <f>IFERROR(VLOOKUP(ROWS($D$2:D171),$A$2:$B$1000,2,0),"")</f>
        <v/>
      </c>
      <c r="S171" s="14" t="s">
        <v>1221</v>
      </c>
      <c r="T171" s="14" t="s">
        <v>1222</v>
      </c>
      <c r="U171" s="14" t="s">
        <v>1223</v>
      </c>
      <c r="V171" s="14" t="s">
        <v>766</v>
      </c>
    </row>
    <row r="172" spans="1:25" x14ac:dyDescent="0.25">
      <c r="A172">
        <f>IF(ISNUMBER(SEARCH('Project Detail'!$B$5,'Data Validation'!B172)),MAX($A$1:A171)+1,0)</f>
        <v>0</v>
      </c>
      <c r="B172" s="218" t="s">
        <v>614</v>
      </c>
      <c r="D172" t="str">
        <f>IFERROR(VLOOKUP(ROWS($D$2:D172),$A$2:$B$1000,2,0),"")</f>
        <v/>
      </c>
      <c r="S172" s="14" t="s">
        <v>1224</v>
      </c>
      <c r="T172" s="14" t="s">
        <v>1225</v>
      </c>
      <c r="U172" s="14" t="s">
        <v>1226</v>
      </c>
      <c r="V172" s="14" t="s">
        <v>766</v>
      </c>
    </row>
    <row r="173" spans="1:25" x14ac:dyDescent="0.25">
      <c r="A173">
        <f>IF(ISNUMBER(SEARCH('Project Detail'!$B$5,'Data Validation'!B173)),MAX($A$1:A172)+1,0)</f>
        <v>0</v>
      </c>
      <c r="B173" s="218" t="s">
        <v>615</v>
      </c>
      <c r="D173" t="str">
        <f>IFERROR(VLOOKUP(ROWS($D$2:D173),$A$2:$B$1000,2,0),"")</f>
        <v/>
      </c>
      <c r="S173" s="14" t="s">
        <v>1227</v>
      </c>
      <c r="T173" s="14" t="s">
        <v>1228</v>
      </c>
      <c r="U173" s="14" t="s">
        <v>1229</v>
      </c>
      <c r="V173" s="14" t="s">
        <v>766</v>
      </c>
    </row>
    <row r="174" spans="1:25" x14ac:dyDescent="0.25">
      <c r="A174">
        <f>IF(ISNUMBER(SEARCH('Project Detail'!$B$5,'Data Validation'!B174)),MAX($A$1:A173)+1,0)</f>
        <v>0</v>
      </c>
      <c r="B174" s="218" t="s">
        <v>616</v>
      </c>
      <c r="D174" t="str">
        <f>IFERROR(VLOOKUP(ROWS($D$2:D174),$A$2:$B$1000,2,0),"")</f>
        <v/>
      </c>
      <c r="S174" s="14" t="s">
        <v>1230</v>
      </c>
      <c r="T174" s="14" t="s">
        <v>1231</v>
      </c>
      <c r="U174" s="14" t="s">
        <v>1232</v>
      </c>
      <c r="V174" s="14" t="s">
        <v>766</v>
      </c>
    </row>
    <row r="175" spans="1:25" x14ac:dyDescent="0.25">
      <c r="A175">
        <f>IF(ISNUMBER(SEARCH('Project Detail'!$B$5,'Data Validation'!B175)),MAX($A$1:A174)+1,0)</f>
        <v>0</v>
      </c>
      <c r="B175" s="218" t="s">
        <v>361</v>
      </c>
      <c r="D175" t="str">
        <f>IFERROR(VLOOKUP(ROWS($D$2:D175),$A$2:$B$1000,2,0),"")</f>
        <v/>
      </c>
      <c r="S175" s="14" t="s">
        <v>1233</v>
      </c>
      <c r="T175" s="14" t="s">
        <v>1234</v>
      </c>
      <c r="U175" s="14" t="s">
        <v>1235</v>
      </c>
      <c r="V175" s="14" t="s">
        <v>766</v>
      </c>
    </row>
    <row r="176" spans="1:25" x14ac:dyDescent="0.25">
      <c r="A176">
        <f>IF(ISNUMBER(SEARCH('Project Detail'!$B$5,'Data Validation'!B176)),MAX($A$1:A175)+1,0)</f>
        <v>0</v>
      </c>
      <c r="B176" s="218" t="s">
        <v>617</v>
      </c>
      <c r="D176" t="str">
        <f>IFERROR(VLOOKUP(ROWS($D$2:D176),$A$2:$B$1000,2,0),"")</f>
        <v/>
      </c>
      <c r="S176" s="14" t="s">
        <v>1236</v>
      </c>
      <c r="T176" s="14" t="s">
        <v>1237</v>
      </c>
      <c r="U176" s="14" t="s">
        <v>1238</v>
      </c>
      <c r="V176" s="14" t="s">
        <v>766</v>
      </c>
    </row>
    <row r="177" spans="1:22" x14ac:dyDescent="0.25">
      <c r="A177">
        <f>IF(ISNUMBER(SEARCH('Project Detail'!$B$5,'Data Validation'!B177)),MAX($A$1:A176)+1,0)</f>
        <v>0</v>
      </c>
      <c r="B177" s="218" t="s">
        <v>255</v>
      </c>
      <c r="D177" t="str">
        <f>IFERROR(VLOOKUP(ROWS($D$2:D177),$A$2:$B$1000,2,0),"")</f>
        <v/>
      </c>
      <c r="S177" s="14" t="s">
        <v>1239</v>
      </c>
      <c r="T177" s="14" t="s">
        <v>1240</v>
      </c>
      <c r="U177" s="14" t="s">
        <v>1241</v>
      </c>
      <c r="V177" s="14" t="s">
        <v>766</v>
      </c>
    </row>
    <row r="178" spans="1:22" x14ac:dyDescent="0.25">
      <c r="A178">
        <f>IF(ISNUMBER(SEARCH('Project Detail'!$B$5,'Data Validation'!B178)),MAX($A$1:A177)+1,0)</f>
        <v>0</v>
      </c>
      <c r="B178" s="218" t="s">
        <v>618</v>
      </c>
      <c r="D178" t="str">
        <f>IFERROR(VLOOKUP(ROWS($D$2:D178),$A$2:$B$1000,2,0),"")</f>
        <v/>
      </c>
      <c r="S178" s="14" t="s">
        <v>1242</v>
      </c>
      <c r="T178" s="14" t="s">
        <v>1243</v>
      </c>
      <c r="U178" s="14" t="s">
        <v>1244</v>
      </c>
      <c r="V178" s="14" t="s">
        <v>766</v>
      </c>
    </row>
    <row r="179" spans="1:22" x14ac:dyDescent="0.25">
      <c r="A179">
        <f>IF(ISNUMBER(SEARCH('Project Detail'!$B$5,'Data Validation'!B179)),MAX($A$1:A178)+1,0)</f>
        <v>0</v>
      </c>
      <c r="B179" s="218" t="s">
        <v>619</v>
      </c>
      <c r="D179" t="str">
        <f>IFERROR(VLOOKUP(ROWS($D$2:D179),$A$2:$B$1000,2,0),"")</f>
        <v/>
      </c>
      <c r="S179" s="14" t="s">
        <v>1245</v>
      </c>
      <c r="T179" s="14" t="s">
        <v>1246</v>
      </c>
      <c r="U179" s="14" t="s">
        <v>1247</v>
      </c>
      <c r="V179" s="14" t="s">
        <v>766</v>
      </c>
    </row>
    <row r="180" spans="1:22" x14ac:dyDescent="0.25">
      <c r="A180">
        <f>IF(ISNUMBER(SEARCH('Project Detail'!$B$5,'Data Validation'!B180)),MAX($A$1:A179)+1,0)</f>
        <v>0</v>
      </c>
      <c r="B180" s="218" t="s">
        <v>620</v>
      </c>
      <c r="D180" t="str">
        <f>IFERROR(VLOOKUP(ROWS($D$2:D180),$A$2:$B$1000,2,0),"")</f>
        <v/>
      </c>
      <c r="S180" s="14" t="s">
        <v>1248</v>
      </c>
      <c r="T180" s="14" t="s">
        <v>1249</v>
      </c>
      <c r="U180" s="14" t="s">
        <v>1250</v>
      </c>
      <c r="V180" s="14" t="s">
        <v>766</v>
      </c>
    </row>
    <row r="181" spans="1:22" x14ac:dyDescent="0.25">
      <c r="A181">
        <f>IF(ISNUMBER(SEARCH('Project Detail'!$B$5,'Data Validation'!B181)),MAX($A$1:A180)+1,0)</f>
        <v>0</v>
      </c>
      <c r="B181" s="218" t="s">
        <v>621</v>
      </c>
      <c r="D181" t="str">
        <f>IFERROR(VLOOKUP(ROWS($D$2:D181),$A$2:$B$1000,2,0),"")</f>
        <v/>
      </c>
      <c r="S181" s="14" t="s">
        <v>1251</v>
      </c>
      <c r="T181" s="14" t="s">
        <v>1252</v>
      </c>
      <c r="U181" s="14" t="s">
        <v>1253</v>
      </c>
      <c r="V181" s="14" t="s">
        <v>776</v>
      </c>
    </row>
    <row r="182" spans="1:22" x14ac:dyDescent="0.25">
      <c r="A182">
        <f>IF(ISNUMBER(SEARCH('Project Detail'!$B$5,'Data Validation'!B182)),MAX($A$1:A181)+1,0)</f>
        <v>0</v>
      </c>
      <c r="B182" s="218" t="s">
        <v>275</v>
      </c>
      <c r="D182" t="str">
        <f>IFERROR(VLOOKUP(ROWS($D$2:D182),$A$2:$B$1000,2,0),"")</f>
        <v/>
      </c>
      <c r="S182" s="14" t="s">
        <v>1254</v>
      </c>
      <c r="T182" s="14" t="s">
        <v>1255</v>
      </c>
      <c r="U182" s="14" t="s">
        <v>1256</v>
      </c>
      <c r="V182" s="14" t="s">
        <v>776</v>
      </c>
    </row>
    <row r="183" spans="1:22" x14ac:dyDescent="0.25">
      <c r="A183">
        <f>IF(ISNUMBER(SEARCH('Project Detail'!$B$5,'Data Validation'!B183)),MAX($A$1:A182)+1,0)</f>
        <v>0</v>
      </c>
      <c r="B183" s="218" t="s">
        <v>622</v>
      </c>
      <c r="D183" t="str">
        <f>IFERROR(VLOOKUP(ROWS($D$2:D183),$A$2:$B$1000,2,0),"")</f>
        <v/>
      </c>
      <c r="S183" s="14" t="s">
        <v>1257</v>
      </c>
      <c r="T183" s="14" t="s">
        <v>1258</v>
      </c>
      <c r="U183" s="14" t="s">
        <v>1259</v>
      </c>
      <c r="V183" s="14" t="s">
        <v>776</v>
      </c>
    </row>
    <row r="184" spans="1:22" x14ac:dyDescent="0.25">
      <c r="A184">
        <f>IF(ISNUMBER(SEARCH('Project Detail'!$B$5,'Data Validation'!B184)),MAX($A$1:A183)+1,0)</f>
        <v>0</v>
      </c>
      <c r="B184" s="218" t="s">
        <v>623</v>
      </c>
      <c r="D184" t="str">
        <f>IFERROR(VLOOKUP(ROWS($D$2:D184),$A$2:$B$1000,2,0),"")</f>
        <v/>
      </c>
      <c r="S184" s="14" t="s">
        <v>1260</v>
      </c>
      <c r="T184" s="14" t="s">
        <v>1261</v>
      </c>
      <c r="U184" s="14" t="s">
        <v>1262</v>
      </c>
      <c r="V184" s="14" t="s">
        <v>776</v>
      </c>
    </row>
    <row r="185" spans="1:22" x14ac:dyDescent="0.25">
      <c r="A185">
        <f>IF(ISNUMBER(SEARCH('Project Detail'!$B$5,'Data Validation'!B185)),MAX($A$1:A184)+1,0)</f>
        <v>0</v>
      </c>
      <c r="B185" s="218" t="s">
        <v>624</v>
      </c>
      <c r="D185" t="str">
        <f>IFERROR(VLOOKUP(ROWS($D$2:D185),$A$2:$B$1000,2,0),"")</f>
        <v/>
      </c>
      <c r="S185" s="14" t="s">
        <v>1263</v>
      </c>
      <c r="T185" s="14" t="s">
        <v>1264</v>
      </c>
      <c r="U185" s="14" t="s">
        <v>1265</v>
      </c>
      <c r="V185" s="14" t="s">
        <v>776</v>
      </c>
    </row>
    <row r="186" spans="1:22" x14ac:dyDescent="0.25">
      <c r="A186">
        <f>IF(ISNUMBER(SEARCH('Project Detail'!$B$5,'Data Validation'!B186)),MAX($A$1:A185)+1,0)</f>
        <v>0</v>
      </c>
      <c r="B186" s="218" t="s">
        <v>625</v>
      </c>
      <c r="D186" t="str">
        <f>IFERROR(VLOOKUP(ROWS($D$2:D186),$A$2:$B$1000,2,0),"")</f>
        <v/>
      </c>
      <c r="S186" s="14" t="s">
        <v>1266</v>
      </c>
      <c r="T186" s="14" t="s">
        <v>1267</v>
      </c>
      <c r="U186" s="14" t="s">
        <v>1268</v>
      </c>
      <c r="V186" s="14" t="s">
        <v>776</v>
      </c>
    </row>
    <row r="187" spans="1:22" x14ac:dyDescent="0.25">
      <c r="A187">
        <f>IF(ISNUMBER(SEARCH('Project Detail'!$B$5,'Data Validation'!B187)),MAX($A$1:A186)+1,0)</f>
        <v>0</v>
      </c>
      <c r="B187" s="218" t="s">
        <v>626</v>
      </c>
      <c r="D187" t="str">
        <f>IFERROR(VLOOKUP(ROWS($D$2:D187),$A$2:$B$1000,2,0),"")</f>
        <v/>
      </c>
      <c r="S187" s="14" t="s">
        <v>1269</v>
      </c>
      <c r="T187" s="14" t="s">
        <v>1270</v>
      </c>
      <c r="U187" s="14" t="s">
        <v>403</v>
      </c>
      <c r="V187" s="14" t="s">
        <v>766</v>
      </c>
    </row>
    <row r="188" spans="1:22" x14ac:dyDescent="0.25">
      <c r="A188">
        <f>IF(ISNUMBER(SEARCH('Project Detail'!$B$5,'Data Validation'!B188)),MAX($A$1:A187)+1,0)</f>
        <v>0</v>
      </c>
      <c r="B188" s="218" t="s">
        <v>627</v>
      </c>
      <c r="D188" t="str">
        <f>IFERROR(VLOOKUP(ROWS($D$2:D188),$A$2:$B$1000,2,0),"")</f>
        <v/>
      </c>
      <c r="S188" s="14" t="s">
        <v>1271</v>
      </c>
      <c r="T188" s="14" t="s">
        <v>1272</v>
      </c>
      <c r="U188" s="14" t="s">
        <v>1273</v>
      </c>
      <c r="V188" s="14" t="s">
        <v>766</v>
      </c>
    </row>
    <row r="189" spans="1:22" x14ac:dyDescent="0.25">
      <c r="A189">
        <f>IF(ISNUMBER(SEARCH('Project Detail'!$B$5,'Data Validation'!B189)),MAX($A$1:A188)+1,0)</f>
        <v>0</v>
      </c>
      <c r="B189" s="218" t="s">
        <v>628</v>
      </c>
      <c r="D189" t="str">
        <f>IFERROR(VLOOKUP(ROWS($D$2:D189),$A$2:$B$1000,2,0),"")</f>
        <v/>
      </c>
      <c r="S189" s="14" t="s">
        <v>1274</v>
      </c>
      <c r="T189" s="14" t="s">
        <v>1275</v>
      </c>
      <c r="U189" s="14" t="s">
        <v>1276</v>
      </c>
      <c r="V189" s="14" t="s">
        <v>776</v>
      </c>
    </row>
    <row r="190" spans="1:22" x14ac:dyDescent="0.25">
      <c r="A190">
        <f>IF(ISNUMBER(SEARCH('Project Detail'!$B$5,'Data Validation'!B190)),MAX($A$1:A189)+1,0)</f>
        <v>0</v>
      </c>
      <c r="B190" s="218" t="s">
        <v>629</v>
      </c>
      <c r="D190" t="str">
        <f>IFERROR(VLOOKUP(ROWS($D$2:D190),$A$2:$B$1000,2,0),"")</f>
        <v/>
      </c>
      <c r="S190" s="14" t="s">
        <v>1277</v>
      </c>
      <c r="T190" s="14" t="s">
        <v>1278</v>
      </c>
      <c r="U190" s="14" t="s">
        <v>1279</v>
      </c>
      <c r="V190" s="14" t="s">
        <v>776</v>
      </c>
    </row>
    <row r="191" spans="1:22" x14ac:dyDescent="0.25">
      <c r="A191">
        <f>IF(ISNUMBER(SEARCH('Project Detail'!$B$5,'Data Validation'!B191)),MAX($A$1:A190)+1,0)</f>
        <v>0</v>
      </c>
      <c r="B191" s="218" t="s">
        <v>631</v>
      </c>
      <c r="D191" t="str">
        <f>IFERROR(VLOOKUP(ROWS($D$2:D191),$A$2:$B$1000,2,0),"")</f>
        <v/>
      </c>
      <c r="S191" s="14" t="s">
        <v>1280</v>
      </c>
      <c r="T191" s="14" t="s">
        <v>1281</v>
      </c>
      <c r="U191" s="14" t="s">
        <v>1282</v>
      </c>
      <c r="V191" s="14" t="s">
        <v>766</v>
      </c>
    </row>
    <row r="192" spans="1:22" x14ac:dyDescent="0.25">
      <c r="A192">
        <f>IF(ISNUMBER(SEARCH('Project Detail'!$B$5,'Data Validation'!B192)),MAX($A$1:A191)+1,0)</f>
        <v>0</v>
      </c>
      <c r="B192" s="218" t="s">
        <v>632</v>
      </c>
      <c r="D192" t="str">
        <f>IFERROR(VLOOKUP(ROWS($D$2:D192),$A$2:$B$1000,2,0),"")</f>
        <v/>
      </c>
      <c r="S192" s="14" t="s">
        <v>1283</v>
      </c>
      <c r="T192" s="14" t="s">
        <v>1284</v>
      </c>
      <c r="U192" s="14" t="s">
        <v>1285</v>
      </c>
      <c r="V192" s="14" t="s">
        <v>776</v>
      </c>
    </row>
    <row r="193" spans="1:22" x14ac:dyDescent="0.25">
      <c r="A193">
        <f>IF(ISNUMBER(SEARCH('Project Detail'!$B$5,'Data Validation'!B193)),MAX($A$1:A192)+1,0)</f>
        <v>0</v>
      </c>
      <c r="B193" s="218" t="s">
        <v>306</v>
      </c>
      <c r="D193" t="str">
        <f>IFERROR(VLOOKUP(ROWS($D$2:D193),$A$2:$B$1000,2,0),"")</f>
        <v/>
      </c>
      <c r="S193" s="14" t="s">
        <v>1286</v>
      </c>
      <c r="T193" s="14" t="s">
        <v>1287</v>
      </c>
      <c r="U193" s="14" t="s">
        <v>391</v>
      </c>
      <c r="V193" s="14" t="s">
        <v>776</v>
      </c>
    </row>
    <row r="194" spans="1:22" x14ac:dyDescent="0.25">
      <c r="A194">
        <f>IF(ISNUMBER(SEARCH('Project Detail'!$B$5,'Data Validation'!B194)),MAX($A$1:A193)+1,0)</f>
        <v>0</v>
      </c>
      <c r="B194" s="218" t="s">
        <v>633</v>
      </c>
      <c r="D194" t="str">
        <f>IFERROR(VLOOKUP(ROWS($D$2:D194),$A$2:$B$1000,2,0),"")</f>
        <v/>
      </c>
      <c r="S194" s="14" t="s">
        <v>1288</v>
      </c>
      <c r="T194" s="14" t="s">
        <v>1289</v>
      </c>
      <c r="U194" s="14" t="s">
        <v>1289</v>
      </c>
      <c r="V194" s="14" t="s">
        <v>766</v>
      </c>
    </row>
    <row r="195" spans="1:22" x14ac:dyDescent="0.25">
      <c r="A195">
        <f>IF(ISNUMBER(SEARCH('Project Detail'!$B$5,'Data Validation'!B195)),MAX($A$1:A194)+1,0)</f>
        <v>0</v>
      </c>
      <c r="B195" s="218" t="s">
        <v>634</v>
      </c>
      <c r="D195" t="str">
        <f>IFERROR(VLOOKUP(ROWS($D$2:D195),$A$2:$B$1000,2,0),"")</f>
        <v/>
      </c>
      <c r="S195" s="14" t="s">
        <v>1290</v>
      </c>
      <c r="T195" s="14" t="s">
        <v>1291</v>
      </c>
      <c r="U195" s="14" t="s">
        <v>1292</v>
      </c>
      <c r="V195" s="14" t="s">
        <v>766</v>
      </c>
    </row>
    <row r="196" spans="1:22" x14ac:dyDescent="0.25">
      <c r="A196">
        <f>IF(ISNUMBER(SEARCH('Project Detail'!$B$5,'Data Validation'!B196)),MAX($A$1:A195)+1,0)</f>
        <v>0</v>
      </c>
      <c r="B196" s="218" t="s">
        <v>635</v>
      </c>
      <c r="D196" t="str">
        <f>IFERROR(VLOOKUP(ROWS($D$2:D196),$A$2:$B$1000,2,0),"")</f>
        <v/>
      </c>
      <c r="S196" s="14" t="s">
        <v>1293</v>
      </c>
      <c r="T196" s="14" t="s">
        <v>1294</v>
      </c>
      <c r="U196" s="14" t="s">
        <v>1295</v>
      </c>
      <c r="V196" s="14" t="s">
        <v>776</v>
      </c>
    </row>
    <row r="197" spans="1:22" x14ac:dyDescent="0.25">
      <c r="A197">
        <f>IF(ISNUMBER(SEARCH('Project Detail'!$B$5,'Data Validation'!B197)),MAX($A$1:A196)+1,0)</f>
        <v>0</v>
      </c>
      <c r="B197" s="218" t="s">
        <v>636</v>
      </c>
      <c r="D197" t="str">
        <f>IFERROR(VLOOKUP(ROWS($D$2:D197),$A$2:$B$1000,2,0),"")</f>
        <v/>
      </c>
      <c r="S197" s="14" t="s">
        <v>1296</v>
      </c>
      <c r="T197" s="14" t="s">
        <v>1179</v>
      </c>
      <c r="U197" s="14" t="s">
        <v>1297</v>
      </c>
      <c r="V197" s="14" t="s">
        <v>766</v>
      </c>
    </row>
    <row r="198" spans="1:22" x14ac:dyDescent="0.25">
      <c r="A198">
        <f>IF(ISNUMBER(SEARCH('Project Detail'!$B$5,'Data Validation'!B198)),MAX($A$1:A197)+1,0)</f>
        <v>0</v>
      </c>
      <c r="B198" s="218" t="s">
        <v>637</v>
      </c>
      <c r="D198" t="str">
        <f>IFERROR(VLOOKUP(ROWS($D$2:D198),$A$2:$B$1000,2,0),"")</f>
        <v/>
      </c>
      <c r="S198" s="14" t="s">
        <v>1298</v>
      </c>
      <c r="T198" s="14" t="s">
        <v>1299</v>
      </c>
      <c r="U198" s="14" t="s">
        <v>1300</v>
      </c>
      <c r="V198" s="14" t="s">
        <v>766</v>
      </c>
    </row>
    <row r="199" spans="1:22" x14ac:dyDescent="0.25">
      <c r="A199">
        <f>IF(ISNUMBER(SEARCH('Project Detail'!$B$5,'Data Validation'!B199)),MAX($A$1:A198)+1,0)</f>
        <v>0</v>
      </c>
      <c r="B199" s="218" t="s">
        <v>288</v>
      </c>
      <c r="D199" t="str">
        <f>IFERROR(VLOOKUP(ROWS($D$2:D199),$A$2:$B$1000,2,0),"")</f>
        <v/>
      </c>
      <c r="S199" s="14" t="s">
        <v>1301</v>
      </c>
      <c r="T199" s="14" t="s">
        <v>1302</v>
      </c>
      <c r="U199" s="14" t="s">
        <v>347</v>
      </c>
      <c r="V199" s="14" t="s">
        <v>776</v>
      </c>
    </row>
    <row r="200" spans="1:22" x14ac:dyDescent="0.25">
      <c r="A200">
        <f>IF(ISNUMBER(SEARCH('Project Detail'!$B$5,'Data Validation'!B200)),MAX($A$1:A199)+1,0)</f>
        <v>0</v>
      </c>
      <c r="B200" s="218" t="s">
        <v>638</v>
      </c>
      <c r="D200" t="str">
        <f>IFERROR(VLOOKUP(ROWS($D$2:D200),$A$2:$B$1000,2,0),"")</f>
        <v/>
      </c>
      <c r="S200" s="14" t="s">
        <v>1303</v>
      </c>
      <c r="T200" s="14" t="s">
        <v>1304</v>
      </c>
      <c r="U200" s="14" t="s">
        <v>346</v>
      </c>
      <c r="V200" s="14" t="s">
        <v>776</v>
      </c>
    </row>
    <row r="201" spans="1:22" x14ac:dyDescent="0.25">
      <c r="A201">
        <f>IF(ISNUMBER(SEARCH('Project Detail'!$B$5,'Data Validation'!B201)),MAX($A$1:A200)+1,0)</f>
        <v>0</v>
      </c>
      <c r="B201" s="218" t="s">
        <v>639</v>
      </c>
      <c r="D201" t="str">
        <f>IFERROR(VLOOKUP(ROWS($D$2:D201),$A$2:$B$1000,2,0),"")</f>
        <v/>
      </c>
      <c r="S201" s="14" t="s">
        <v>1305</v>
      </c>
      <c r="T201" s="14" t="s">
        <v>1306</v>
      </c>
      <c r="U201" s="14" t="s">
        <v>1306</v>
      </c>
      <c r="V201" s="14" t="s">
        <v>766</v>
      </c>
    </row>
    <row r="202" spans="1:22" x14ac:dyDescent="0.25">
      <c r="A202">
        <f>IF(ISNUMBER(SEARCH('Project Detail'!$B$5,'Data Validation'!B202)),MAX($A$1:A201)+1,0)</f>
        <v>0</v>
      </c>
      <c r="B202" s="218" t="s">
        <v>640</v>
      </c>
      <c r="D202" t="str">
        <f>IFERROR(VLOOKUP(ROWS($D$2:D202),$A$2:$B$1000,2,0),"")</f>
        <v/>
      </c>
      <c r="S202" s="14" t="s">
        <v>1307</v>
      </c>
      <c r="T202" s="14" t="s">
        <v>1308</v>
      </c>
      <c r="U202" s="14" t="s">
        <v>1309</v>
      </c>
      <c r="V202" s="14" t="s">
        <v>776</v>
      </c>
    </row>
    <row r="203" spans="1:22" x14ac:dyDescent="0.25">
      <c r="A203">
        <f>IF(ISNUMBER(SEARCH('Project Detail'!$B$5,'Data Validation'!B203)),MAX($A$1:A202)+1,0)</f>
        <v>0</v>
      </c>
      <c r="B203" s="218" t="s">
        <v>642</v>
      </c>
      <c r="D203" t="str">
        <f>IFERROR(VLOOKUP(ROWS($D$2:D203),$A$2:$B$1000,2,0),"")</f>
        <v/>
      </c>
      <c r="S203" s="14" t="s">
        <v>1310</v>
      </c>
      <c r="T203" s="14" t="s">
        <v>1311</v>
      </c>
      <c r="U203" s="14" t="s">
        <v>1312</v>
      </c>
      <c r="V203" s="14" t="s">
        <v>776</v>
      </c>
    </row>
    <row r="204" spans="1:22" x14ac:dyDescent="0.25">
      <c r="A204">
        <f>IF(ISNUMBER(SEARCH('Project Detail'!$B$5,'Data Validation'!B204)),MAX($A$1:A203)+1,0)</f>
        <v>0</v>
      </c>
      <c r="B204" s="218" t="s">
        <v>305</v>
      </c>
      <c r="D204" t="str">
        <f>IFERROR(VLOOKUP(ROWS($D$2:D204),$A$2:$B$1000,2,0),"")</f>
        <v/>
      </c>
      <c r="S204" s="14" t="s">
        <v>1313</v>
      </c>
      <c r="T204" s="14" t="s">
        <v>1314</v>
      </c>
      <c r="U204" s="14" t="s">
        <v>1315</v>
      </c>
      <c r="V204" s="14" t="s">
        <v>776</v>
      </c>
    </row>
    <row r="205" spans="1:22" x14ac:dyDescent="0.25">
      <c r="A205">
        <f>IF(ISNUMBER(SEARCH('Project Detail'!$B$5,'Data Validation'!B205)),MAX($A$1:A204)+1,0)</f>
        <v>0</v>
      </c>
      <c r="B205" s="218" t="s">
        <v>3187</v>
      </c>
      <c r="D205" t="str">
        <f>IFERROR(VLOOKUP(ROWS($D$2:D205),$A$2:$B$1000,2,0),"")</f>
        <v/>
      </c>
      <c r="S205" s="14" t="s">
        <v>1316</v>
      </c>
      <c r="T205" s="14" t="s">
        <v>1317</v>
      </c>
      <c r="U205" s="14" t="s">
        <v>1318</v>
      </c>
      <c r="V205" s="14" t="s">
        <v>776</v>
      </c>
    </row>
    <row r="206" spans="1:22" x14ac:dyDescent="0.25">
      <c r="A206">
        <f>IF(ISNUMBER(SEARCH('Project Detail'!$B$5,'Data Validation'!B206)),MAX($A$1:A205)+1,0)</f>
        <v>0</v>
      </c>
      <c r="B206" s="218" t="s">
        <v>643</v>
      </c>
      <c r="D206" t="str">
        <f>IFERROR(VLOOKUP(ROWS($D$2:D206),$A$2:$B$1000,2,0),"")</f>
        <v/>
      </c>
      <c r="S206" s="14" t="s">
        <v>1319</v>
      </c>
      <c r="T206" s="14" t="s">
        <v>1320</v>
      </c>
      <c r="U206" s="14" t="s">
        <v>1321</v>
      </c>
      <c r="V206" s="14" t="s">
        <v>776</v>
      </c>
    </row>
    <row r="207" spans="1:22" x14ac:dyDescent="0.25">
      <c r="A207">
        <f>IF(ISNUMBER(SEARCH('Project Detail'!$B$5,'Data Validation'!B207)),MAX($A$1:A206)+1,0)</f>
        <v>0</v>
      </c>
      <c r="B207" s="218" t="s">
        <v>644</v>
      </c>
      <c r="D207" t="str">
        <f>IFERROR(VLOOKUP(ROWS($D$2:D207),$A$2:$B$1000,2,0),"")</f>
        <v/>
      </c>
      <c r="S207" s="14" t="s">
        <v>1322</v>
      </c>
      <c r="T207" s="14" t="s">
        <v>1323</v>
      </c>
      <c r="U207" s="14" t="s">
        <v>1324</v>
      </c>
      <c r="V207" s="14" t="s">
        <v>776</v>
      </c>
    </row>
    <row r="208" spans="1:22" x14ac:dyDescent="0.25">
      <c r="A208">
        <f>IF(ISNUMBER(SEARCH('Project Detail'!$B$5,'Data Validation'!B208)),MAX($A$1:A207)+1,0)</f>
        <v>0</v>
      </c>
      <c r="B208" s="218" t="s">
        <v>645</v>
      </c>
      <c r="D208" t="str">
        <f>IFERROR(VLOOKUP(ROWS($D$2:D208),$A$2:$B$1000,2,0),"")</f>
        <v/>
      </c>
      <c r="S208" s="14" t="s">
        <v>1325</v>
      </c>
      <c r="T208" s="14" t="s">
        <v>1326</v>
      </c>
      <c r="U208" s="14" t="s">
        <v>1327</v>
      </c>
      <c r="V208" s="14" t="s">
        <v>766</v>
      </c>
    </row>
    <row r="209" spans="1:22" x14ac:dyDescent="0.25">
      <c r="A209">
        <f>IF(ISNUMBER(SEARCH('Project Detail'!$B$5,'Data Validation'!B209)),MAX($A$1:A208)+1,0)</f>
        <v>0</v>
      </c>
      <c r="B209" s="218" t="s">
        <v>646</v>
      </c>
      <c r="D209" t="str">
        <f>IFERROR(VLOOKUP(ROWS($D$2:D209),$A$2:$B$1000,2,0),"")</f>
        <v/>
      </c>
      <c r="S209" s="14" t="s">
        <v>1328</v>
      </c>
      <c r="T209" s="14" t="s">
        <v>1329</v>
      </c>
      <c r="U209" s="14" t="s">
        <v>1330</v>
      </c>
      <c r="V209" s="14" t="s">
        <v>766</v>
      </c>
    </row>
    <row r="210" spans="1:22" x14ac:dyDescent="0.25">
      <c r="A210">
        <f>IF(ISNUMBER(SEARCH('Project Detail'!$B$5,'Data Validation'!B210)),MAX($A$1:A209)+1,0)</f>
        <v>0</v>
      </c>
      <c r="B210" s="218" t="s">
        <v>647</v>
      </c>
      <c r="D210" t="str">
        <f>IFERROR(VLOOKUP(ROWS($D$2:D210),$A$2:$B$1000,2,0),"")</f>
        <v/>
      </c>
      <c r="S210" s="14" t="s">
        <v>1331</v>
      </c>
      <c r="T210" s="14" t="s">
        <v>1329</v>
      </c>
      <c r="U210" s="14" t="s">
        <v>1332</v>
      </c>
      <c r="V210" s="14" t="s">
        <v>766</v>
      </c>
    </row>
    <row r="211" spans="1:22" x14ac:dyDescent="0.25">
      <c r="A211">
        <f>IF(ISNUMBER(SEARCH('Project Detail'!$B$5,'Data Validation'!B211)),MAX($A$1:A210)+1,0)</f>
        <v>0</v>
      </c>
      <c r="B211" s="218" t="s">
        <v>648</v>
      </c>
      <c r="D211" t="str">
        <f>IFERROR(VLOOKUP(ROWS($D$2:D211),$A$2:$B$1000,2,0),"")</f>
        <v/>
      </c>
      <c r="S211" s="14" t="s">
        <v>1333</v>
      </c>
      <c r="T211" s="14" t="s">
        <v>1334</v>
      </c>
      <c r="U211" s="14" t="s">
        <v>42</v>
      </c>
      <c r="V211" s="14" t="s">
        <v>766</v>
      </c>
    </row>
    <row r="212" spans="1:22" x14ac:dyDescent="0.25">
      <c r="A212">
        <f>IF(ISNUMBER(SEARCH('Project Detail'!$B$5,'Data Validation'!B212)),MAX($A$1:A211)+1,0)</f>
        <v>0</v>
      </c>
      <c r="B212" s="218" t="s">
        <v>649</v>
      </c>
      <c r="D212" t="str">
        <f>IFERROR(VLOOKUP(ROWS($D$2:D212),$A$2:$B$1000,2,0),"")</f>
        <v/>
      </c>
      <c r="S212" s="14" t="s">
        <v>1335</v>
      </c>
      <c r="T212" s="14" t="s">
        <v>1336</v>
      </c>
      <c r="U212" s="14" t="s">
        <v>1337</v>
      </c>
      <c r="V212" s="14" t="s">
        <v>766</v>
      </c>
    </row>
    <row r="213" spans="1:22" x14ac:dyDescent="0.25">
      <c r="A213">
        <f>IF(ISNUMBER(SEARCH('Project Detail'!$B$5,'Data Validation'!B213)),MAX($A$1:A212)+1,0)</f>
        <v>0</v>
      </c>
      <c r="B213" s="218" t="s">
        <v>650</v>
      </c>
      <c r="D213" t="str">
        <f>IFERROR(VLOOKUP(ROWS($D$2:D213),$A$2:$B$1000,2,0),"")</f>
        <v/>
      </c>
      <c r="S213" s="14" t="s">
        <v>1338</v>
      </c>
      <c r="T213" s="14" t="s">
        <v>1339</v>
      </c>
      <c r="U213" s="14" t="s">
        <v>1340</v>
      </c>
      <c r="V213" s="14" t="s">
        <v>766</v>
      </c>
    </row>
    <row r="214" spans="1:22" x14ac:dyDescent="0.25">
      <c r="A214">
        <f>IF(ISNUMBER(SEARCH('Project Detail'!$B$5,'Data Validation'!B214)),MAX($A$1:A213)+1,0)</f>
        <v>0</v>
      </c>
      <c r="B214" s="218" t="s">
        <v>651</v>
      </c>
      <c r="D214" t="str">
        <f>IFERROR(VLOOKUP(ROWS($D$2:D214),$A$2:$B$1000,2,0),"")</f>
        <v/>
      </c>
      <c r="S214" s="14" t="s">
        <v>1341</v>
      </c>
      <c r="T214" s="14" t="s">
        <v>1342</v>
      </c>
      <c r="U214" s="14" t="s">
        <v>1343</v>
      </c>
      <c r="V214" s="14" t="s">
        <v>766</v>
      </c>
    </row>
    <row r="215" spans="1:22" x14ac:dyDescent="0.25">
      <c r="A215">
        <f>IF(ISNUMBER(SEARCH('Project Detail'!$B$5,'Data Validation'!B215)),MAX($A$1:A214)+1,0)</f>
        <v>0</v>
      </c>
      <c r="B215" s="218" t="s">
        <v>293</v>
      </c>
      <c r="D215" t="str">
        <f>IFERROR(VLOOKUP(ROWS($D$2:D215),$A$2:$B$1000,2,0),"")</f>
        <v/>
      </c>
      <c r="S215" s="14" t="s">
        <v>1344</v>
      </c>
      <c r="T215" s="14" t="s">
        <v>1345</v>
      </c>
      <c r="U215" s="14" t="s">
        <v>1346</v>
      </c>
      <c r="V215" s="14" t="s">
        <v>766</v>
      </c>
    </row>
    <row r="216" spans="1:22" x14ac:dyDescent="0.25">
      <c r="A216">
        <f>IF(ISNUMBER(SEARCH('Project Detail'!$B$5,'Data Validation'!B216)),MAX($A$1:A215)+1,0)</f>
        <v>0</v>
      </c>
      <c r="B216" s="218" t="s">
        <v>653</v>
      </c>
      <c r="D216" t="str">
        <f>IFERROR(VLOOKUP(ROWS($D$2:D216),$A$2:$B$1000,2,0),"")</f>
        <v/>
      </c>
      <c r="S216" s="14" t="s">
        <v>1347</v>
      </c>
      <c r="T216" s="14" t="s">
        <v>1348</v>
      </c>
      <c r="U216" s="14" t="s">
        <v>1349</v>
      </c>
      <c r="V216" s="14" t="s">
        <v>766</v>
      </c>
    </row>
    <row r="217" spans="1:22" x14ac:dyDescent="0.25">
      <c r="A217">
        <f>IF(ISNUMBER(SEARCH('Project Detail'!$B$5,'Data Validation'!B217)),MAX($A$1:A216)+1,0)</f>
        <v>0</v>
      </c>
      <c r="B217" s="218" t="s">
        <v>654</v>
      </c>
      <c r="D217" t="str">
        <f>IFERROR(VLOOKUP(ROWS($D$2:D217),$A$2:$B$1000,2,0),"")</f>
        <v/>
      </c>
      <c r="S217" s="14" t="s">
        <v>1350</v>
      </c>
      <c r="T217" s="14" t="s">
        <v>1351</v>
      </c>
      <c r="U217" s="14" t="s">
        <v>404</v>
      </c>
      <c r="V217" s="14" t="s">
        <v>766</v>
      </c>
    </row>
    <row r="218" spans="1:22" x14ac:dyDescent="0.25">
      <c r="A218">
        <f>IF(ISNUMBER(SEARCH('Project Detail'!$B$5,'Data Validation'!B218)),MAX($A$1:A217)+1,0)</f>
        <v>0</v>
      </c>
      <c r="B218" s="218" t="s">
        <v>223</v>
      </c>
      <c r="D218" t="str">
        <f>IFERROR(VLOOKUP(ROWS($D$2:D218),$A$2:$B$1000,2,0),"")</f>
        <v/>
      </c>
      <c r="S218" s="14" t="s">
        <v>1352</v>
      </c>
      <c r="T218" s="14" t="s">
        <v>1353</v>
      </c>
      <c r="U218" s="14" t="s">
        <v>1354</v>
      </c>
      <c r="V218" s="14" t="s">
        <v>766</v>
      </c>
    </row>
    <row r="219" spans="1:22" x14ac:dyDescent="0.25">
      <c r="A219">
        <f>IF(ISNUMBER(SEARCH('Project Detail'!$B$5,'Data Validation'!B219)),MAX($A$1:A218)+1,0)</f>
        <v>0</v>
      </c>
      <c r="B219" s="218" t="s">
        <v>182</v>
      </c>
      <c r="D219" t="str">
        <f>IFERROR(VLOOKUP(ROWS($D$2:D219),$A$2:$B$1000,2,0),"")</f>
        <v/>
      </c>
      <c r="S219" s="14" t="s">
        <v>1355</v>
      </c>
      <c r="T219" s="14" t="s">
        <v>1356</v>
      </c>
      <c r="U219" s="14" t="s">
        <v>1357</v>
      </c>
      <c r="V219" s="14" t="s">
        <v>776</v>
      </c>
    </row>
    <row r="220" spans="1:22" x14ac:dyDescent="0.25">
      <c r="A220">
        <f>IF(ISNUMBER(SEARCH('Project Detail'!$B$5,'Data Validation'!B220)),MAX($A$1:A219)+1,0)</f>
        <v>0</v>
      </c>
      <c r="B220" s="218" t="s">
        <v>655</v>
      </c>
      <c r="D220" t="str">
        <f>IFERROR(VLOOKUP(ROWS($D$2:D220),$A$2:$B$1000,2,0),"")</f>
        <v/>
      </c>
      <c r="S220" s="14" t="s">
        <v>1358</v>
      </c>
      <c r="T220" s="14" t="s">
        <v>1359</v>
      </c>
      <c r="U220" s="14" t="s">
        <v>1359</v>
      </c>
      <c r="V220" s="14" t="s">
        <v>766</v>
      </c>
    </row>
    <row r="221" spans="1:22" x14ac:dyDescent="0.25">
      <c r="A221">
        <f>IF(ISNUMBER(SEARCH('Project Detail'!$B$5,'Data Validation'!B221)),MAX($A$1:A220)+1,0)</f>
        <v>0</v>
      </c>
      <c r="B221" s="218" t="s">
        <v>294</v>
      </c>
      <c r="D221" t="str">
        <f>IFERROR(VLOOKUP(ROWS($D$2:D221),$A$2:$B$1000,2,0),"")</f>
        <v/>
      </c>
      <c r="S221" s="14" t="s">
        <v>1360</v>
      </c>
      <c r="T221" s="14" t="s">
        <v>1361</v>
      </c>
      <c r="U221" s="14" t="s">
        <v>1361</v>
      </c>
      <c r="V221" s="14" t="s">
        <v>766</v>
      </c>
    </row>
    <row r="222" spans="1:22" x14ac:dyDescent="0.25">
      <c r="A222">
        <f>IF(ISNUMBER(SEARCH('Project Detail'!$B$5,'Data Validation'!B222)),MAX($A$1:A221)+1,0)</f>
        <v>0</v>
      </c>
      <c r="B222" s="218" t="s">
        <v>656</v>
      </c>
      <c r="D222" t="str">
        <f>IFERROR(VLOOKUP(ROWS($D$2:D222),$A$2:$B$1000,2,0),"")</f>
        <v/>
      </c>
      <c r="S222" s="14" t="s">
        <v>1362</v>
      </c>
      <c r="T222" s="14" t="s">
        <v>1363</v>
      </c>
      <c r="U222" s="14" t="s">
        <v>1363</v>
      </c>
      <c r="V222" s="14" t="s">
        <v>776</v>
      </c>
    </row>
    <row r="223" spans="1:22" x14ac:dyDescent="0.25">
      <c r="A223">
        <f>IF(ISNUMBER(SEARCH('Project Detail'!$B$5,'Data Validation'!B223)),MAX($A$1:A222)+1,0)</f>
        <v>0</v>
      </c>
      <c r="B223" s="218" t="s">
        <v>657</v>
      </c>
      <c r="D223" t="str">
        <f>IFERROR(VLOOKUP(ROWS($D$2:D223),$A$2:$B$1000,2,0),"")</f>
        <v/>
      </c>
      <c r="S223" s="14" t="s">
        <v>1364</v>
      </c>
      <c r="T223" s="14" t="s">
        <v>1365</v>
      </c>
      <c r="U223" s="14" t="s">
        <v>1366</v>
      </c>
      <c r="V223" s="14" t="s">
        <v>766</v>
      </c>
    </row>
    <row r="224" spans="1:22" x14ac:dyDescent="0.25">
      <c r="A224">
        <f>IF(ISNUMBER(SEARCH('Project Detail'!$B$5,'Data Validation'!B224)),MAX($A$1:A223)+1,0)</f>
        <v>0</v>
      </c>
      <c r="B224" s="218" t="s">
        <v>658</v>
      </c>
      <c r="D224" t="str">
        <f>IFERROR(VLOOKUP(ROWS($D$2:D224),$A$2:$B$1000,2,0),"")</f>
        <v/>
      </c>
      <c r="S224" s="14" t="s">
        <v>1367</v>
      </c>
      <c r="T224" s="14" t="s">
        <v>1368</v>
      </c>
      <c r="U224" s="14" t="s">
        <v>1369</v>
      </c>
      <c r="V224" s="14" t="s">
        <v>766</v>
      </c>
    </row>
    <row r="225" spans="1:22" x14ac:dyDescent="0.25">
      <c r="A225">
        <f>IF(ISNUMBER(SEARCH('Project Detail'!$B$5,'Data Validation'!B225)),MAX($A$1:A224)+1,0)</f>
        <v>0</v>
      </c>
      <c r="B225" s="218" t="s">
        <v>659</v>
      </c>
      <c r="D225" t="str">
        <f>IFERROR(VLOOKUP(ROWS($D$2:D225),$A$2:$B$1000,2,0),"")</f>
        <v/>
      </c>
      <c r="S225" s="14" t="s">
        <v>1370</v>
      </c>
      <c r="T225" s="14" t="s">
        <v>1371</v>
      </c>
      <c r="U225" s="14" t="s">
        <v>396</v>
      </c>
      <c r="V225" s="14" t="s">
        <v>766</v>
      </c>
    </row>
    <row r="226" spans="1:22" x14ac:dyDescent="0.25">
      <c r="A226">
        <f>IF(ISNUMBER(SEARCH('Project Detail'!$B$5,'Data Validation'!B226)),MAX($A$1:A225)+1,0)</f>
        <v>0</v>
      </c>
      <c r="B226" s="218" t="s">
        <v>2478</v>
      </c>
      <c r="D226" t="str">
        <f>IFERROR(VLOOKUP(ROWS($D$2:D226),$A$2:$B$1000,2,0),"")</f>
        <v/>
      </c>
      <c r="S226" s="14" t="s">
        <v>1372</v>
      </c>
      <c r="T226" s="14" t="s">
        <v>1373</v>
      </c>
      <c r="U226" s="14" t="s">
        <v>1374</v>
      </c>
      <c r="V226" s="14" t="s">
        <v>766</v>
      </c>
    </row>
    <row r="227" spans="1:22" x14ac:dyDescent="0.25">
      <c r="A227">
        <f>IF(ISNUMBER(SEARCH('Project Detail'!$B$5,'Data Validation'!B227)),MAX($A$1:A226)+1,0)</f>
        <v>0</v>
      </c>
      <c r="B227" s="218" t="s">
        <v>269</v>
      </c>
      <c r="D227" t="str">
        <f>IFERROR(VLOOKUP(ROWS($D$2:D227),$A$2:$B$1000,2,0),"")</f>
        <v/>
      </c>
      <c r="S227" s="14" t="s">
        <v>1375</v>
      </c>
      <c r="T227" s="14" t="s">
        <v>1376</v>
      </c>
      <c r="U227" s="14" t="s">
        <v>399</v>
      </c>
      <c r="V227" s="14" t="s">
        <v>766</v>
      </c>
    </row>
    <row r="228" spans="1:22" x14ac:dyDescent="0.25">
      <c r="A228">
        <f>IF(ISNUMBER(SEARCH('Project Detail'!$B$5,'Data Validation'!B228)),MAX($A$1:A227)+1,0)</f>
        <v>0</v>
      </c>
      <c r="B228" s="218" t="s">
        <v>149</v>
      </c>
      <c r="D228" t="str">
        <f>IFERROR(VLOOKUP(ROWS($D$2:D228),$A$2:$B$1000,2,0),"")</f>
        <v/>
      </c>
      <c r="S228" s="14" t="s">
        <v>1377</v>
      </c>
      <c r="T228" s="14" t="s">
        <v>1378</v>
      </c>
      <c r="U228" s="14" t="s">
        <v>332</v>
      </c>
      <c r="V228" s="14" t="s">
        <v>766</v>
      </c>
    </row>
    <row r="229" spans="1:22" x14ac:dyDescent="0.25">
      <c r="A229">
        <f>IF(ISNUMBER(SEARCH('Project Detail'!$B$5,'Data Validation'!B229)),MAX($A$1:A228)+1,0)</f>
        <v>0</v>
      </c>
      <c r="B229" s="218" t="s">
        <v>660</v>
      </c>
      <c r="D229" t="str">
        <f>IFERROR(VLOOKUP(ROWS($D$2:D229),$A$2:$B$1000,2,0),"")</f>
        <v/>
      </c>
      <c r="S229" s="14" t="s">
        <v>1379</v>
      </c>
      <c r="T229" s="14" t="s">
        <v>1380</v>
      </c>
      <c r="U229" s="14" t="s">
        <v>1381</v>
      </c>
      <c r="V229" s="14" t="s">
        <v>766</v>
      </c>
    </row>
    <row r="230" spans="1:22" x14ac:dyDescent="0.25">
      <c r="A230">
        <f>IF(ISNUMBER(SEARCH('Project Detail'!$B$5,'Data Validation'!B230)),MAX($A$1:A229)+1,0)</f>
        <v>0</v>
      </c>
      <c r="B230" s="218" t="s">
        <v>661</v>
      </c>
      <c r="D230" t="str">
        <f>IFERROR(VLOOKUP(ROWS($D$2:D230),$A$2:$B$1000,2,0),"")</f>
        <v/>
      </c>
      <c r="S230" s="14" t="s">
        <v>1382</v>
      </c>
      <c r="T230" s="14" t="s">
        <v>1383</v>
      </c>
      <c r="U230" s="14" t="s">
        <v>1384</v>
      </c>
      <c r="V230" s="14" t="s">
        <v>766</v>
      </c>
    </row>
    <row r="231" spans="1:22" x14ac:dyDescent="0.25">
      <c r="A231">
        <f>IF(ISNUMBER(SEARCH('Project Detail'!$B$5,'Data Validation'!B231)),MAX($A$1:A230)+1,0)</f>
        <v>0</v>
      </c>
      <c r="B231" s="218" t="s">
        <v>310</v>
      </c>
      <c r="D231" t="str">
        <f>IFERROR(VLOOKUP(ROWS($D$2:D231),$A$2:$B$1000,2,0),"")</f>
        <v/>
      </c>
      <c r="S231" s="14" t="s">
        <v>1385</v>
      </c>
      <c r="T231" s="14" t="s">
        <v>1386</v>
      </c>
      <c r="U231" s="14" t="s">
        <v>254</v>
      </c>
      <c r="V231" s="14" t="s">
        <v>766</v>
      </c>
    </row>
    <row r="232" spans="1:22" x14ac:dyDescent="0.25">
      <c r="A232">
        <f>IF(ISNUMBER(SEARCH('Project Detail'!$B$5,'Data Validation'!B232)),MAX($A$1:A231)+1,0)</f>
        <v>0</v>
      </c>
      <c r="B232" s="218" t="s">
        <v>662</v>
      </c>
      <c r="D232" t="str">
        <f>IFERROR(VLOOKUP(ROWS($D$2:D232),$A$2:$B$1000,2,0),"")</f>
        <v/>
      </c>
      <c r="S232" s="14" t="s">
        <v>1387</v>
      </c>
      <c r="T232" s="14" t="s">
        <v>1388</v>
      </c>
      <c r="U232" s="14" t="s">
        <v>226</v>
      </c>
      <c r="V232" s="14" t="s">
        <v>776</v>
      </c>
    </row>
    <row r="233" spans="1:22" x14ac:dyDescent="0.25">
      <c r="A233">
        <f>IF(ISNUMBER(SEARCH('Project Detail'!$B$5,'Data Validation'!B233)),MAX($A$1:A232)+1,0)</f>
        <v>0</v>
      </c>
      <c r="B233" s="218" t="s">
        <v>664</v>
      </c>
      <c r="D233" t="str">
        <f>IFERROR(VLOOKUP(ROWS($D$2:D233),$A$2:$B$1000,2,0),"")</f>
        <v/>
      </c>
      <c r="S233" s="14" t="s">
        <v>1389</v>
      </c>
      <c r="T233" s="14" t="s">
        <v>1390</v>
      </c>
      <c r="U233" s="14" t="s">
        <v>330</v>
      </c>
      <c r="V233" s="14" t="s">
        <v>766</v>
      </c>
    </row>
    <row r="234" spans="1:22" x14ac:dyDescent="0.25">
      <c r="A234">
        <f>IF(ISNUMBER(SEARCH('Project Detail'!$B$5,'Data Validation'!B234)),MAX($A$1:A233)+1,0)</f>
        <v>0</v>
      </c>
      <c r="B234" s="218" t="s">
        <v>665</v>
      </c>
      <c r="D234" t="str">
        <f>IFERROR(VLOOKUP(ROWS($D$2:D234),$A$2:$B$1000,2,0),"")</f>
        <v/>
      </c>
      <c r="S234" s="14" t="s">
        <v>1391</v>
      </c>
      <c r="T234" s="14" t="s">
        <v>1392</v>
      </c>
      <c r="U234" s="14" t="s">
        <v>377</v>
      </c>
      <c r="V234" s="14" t="s">
        <v>766</v>
      </c>
    </row>
    <row r="235" spans="1:22" x14ac:dyDescent="0.25">
      <c r="A235">
        <f>IF(ISNUMBER(SEARCH('Project Detail'!$B$5,'Data Validation'!B235)),MAX($A$1:A234)+1,0)</f>
        <v>0</v>
      </c>
      <c r="B235" s="218" t="s">
        <v>666</v>
      </c>
      <c r="D235" t="str">
        <f>IFERROR(VLOOKUP(ROWS($D$2:D235),$A$2:$B$1000,2,0),"")</f>
        <v/>
      </c>
      <c r="S235" s="14" t="s">
        <v>1393</v>
      </c>
      <c r="T235" s="14" t="s">
        <v>1394</v>
      </c>
      <c r="U235" s="14" t="s">
        <v>1395</v>
      </c>
      <c r="V235" s="14" t="s">
        <v>766</v>
      </c>
    </row>
    <row r="236" spans="1:22" x14ac:dyDescent="0.25">
      <c r="A236">
        <f>IF(ISNUMBER(SEARCH('Project Detail'!$B$5,'Data Validation'!B236)),MAX($A$1:A235)+1,0)</f>
        <v>0</v>
      </c>
      <c r="B236" s="218" t="s">
        <v>667</v>
      </c>
      <c r="D236" t="str">
        <f>IFERROR(VLOOKUP(ROWS($D$2:D236),$A$2:$B$1000,2,0),"")</f>
        <v/>
      </c>
      <c r="S236" s="14" t="s">
        <v>1396</v>
      </c>
      <c r="T236" s="14" t="s">
        <v>1397</v>
      </c>
      <c r="U236" s="14" t="s">
        <v>1398</v>
      </c>
      <c r="V236" s="14" t="s">
        <v>766</v>
      </c>
    </row>
    <row r="237" spans="1:22" x14ac:dyDescent="0.25">
      <c r="A237">
        <f>IF(ISNUMBER(SEARCH('Project Detail'!$B$5,'Data Validation'!B237)),MAX($A$1:A236)+1,0)</f>
        <v>0</v>
      </c>
      <c r="B237" s="218" t="s">
        <v>668</v>
      </c>
      <c r="D237" t="str">
        <f>IFERROR(VLOOKUP(ROWS($D$2:D237),$A$2:$B$1000,2,0),"")</f>
        <v/>
      </c>
      <c r="S237" s="14" t="s">
        <v>1399</v>
      </c>
      <c r="T237" s="14" t="s">
        <v>1400</v>
      </c>
      <c r="U237" s="14" t="s">
        <v>1401</v>
      </c>
      <c r="V237" s="14" t="s">
        <v>766</v>
      </c>
    </row>
    <row r="238" spans="1:22" x14ac:dyDescent="0.25">
      <c r="A238">
        <f>IF(ISNUMBER(SEARCH('Project Detail'!$B$5,'Data Validation'!B238)),MAX($A$1:A237)+1,0)</f>
        <v>0</v>
      </c>
      <c r="B238" s="218" t="s">
        <v>265</v>
      </c>
      <c r="D238" t="str">
        <f>IFERROR(VLOOKUP(ROWS($D$2:D238),$A$2:$B$1000,2,0),"")</f>
        <v/>
      </c>
      <c r="S238" s="14" t="s">
        <v>1402</v>
      </c>
      <c r="T238" s="14" t="s">
        <v>1403</v>
      </c>
      <c r="U238" s="14" t="s">
        <v>69</v>
      </c>
      <c r="V238" s="14" t="s">
        <v>766</v>
      </c>
    </row>
    <row r="239" spans="1:22" x14ac:dyDescent="0.25">
      <c r="A239">
        <f>IF(ISNUMBER(SEARCH('Project Detail'!$B$5,'Data Validation'!B239)),MAX($A$1:A238)+1,0)</f>
        <v>0</v>
      </c>
      <c r="B239" s="218" t="s">
        <v>150</v>
      </c>
      <c r="D239" t="str">
        <f>IFERROR(VLOOKUP(ROWS($D$2:D239),$A$2:$B$1000,2,0),"")</f>
        <v/>
      </c>
      <c r="S239" s="14" t="s">
        <v>1404</v>
      </c>
      <c r="T239" s="14" t="s">
        <v>1405</v>
      </c>
      <c r="U239" s="14" t="s">
        <v>1406</v>
      </c>
      <c r="V239" s="14" t="s">
        <v>766</v>
      </c>
    </row>
    <row r="240" spans="1:22" x14ac:dyDescent="0.25">
      <c r="A240">
        <f>IF(ISNUMBER(SEARCH('Project Detail'!$B$5,'Data Validation'!B240)),MAX($A$1:A239)+1,0)</f>
        <v>0</v>
      </c>
      <c r="B240" s="218" t="s">
        <v>669</v>
      </c>
      <c r="D240" t="str">
        <f>IFERROR(VLOOKUP(ROWS($D$2:D240),$A$2:$B$1000,2,0),"")</f>
        <v/>
      </c>
      <c r="S240" s="14" t="s">
        <v>1407</v>
      </c>
      <c r="T240" s="14" t="s">
        <v>1408</v>
      </c>
      <c r="U240" s="14" t="s">
        <v>372</v>
      </c>
      <c r="V240" s="14" t="s">
        <v>776</v>
      </c>
    </row>
    <row r="241" spans="1:22" x14ac:dyDescent="0.25">
      <c r="A241">
        <f>IF(ISNUMBER(SEARCH('Project Detail'!$B$5,'Data Validation'!B241)),MAX($A$1:A240)+1,0)</f>
        <v>0</v>
      </c>
      <c r="B241" s="218" t="s">
        <v>670</v>
      </c>
      <c r="D241" t="str">
        <f>IFERROR(VLOOKUP(ROWS($D$2:D241),$A$2:$B$1000,2,0),"")</f>
        <v/>
      </c>
      <c r="S241" s="14" t="s">
        <v>1409</v>
      </c>
      <c r="T241" s="14" t="s">
        <v>1410</v>
      </c>
      <c r="U241" s="14" t="s">
        <v>1411</v>
      </c>
      <c r="V241" s="14" t="s">
        <v>766</v>
      </c>
    </row>
    <row r="242" spans="1:22" x14ac:dyDescent="0.25">
      <c r="A242">
        <f>IF(ISNUMBER(SEARCH('Project Detail'!$B$5,'Data Validation'!B242)),MAX($A$1:A241)+1,0)</f>
        <v>0</v>
      </c>
      <c r="B242" s="218" t="s">
        <v>671</v>
      </c>
      <c r="D242" t="str">
        <f>IFERROR(VLOOKUP(ROWS($D$2:D242),$A$2:$B$1000,2,0),"")</f>
        <v/>
      </c>
      <c r="S242" s="14" t="s">
        <v>1412</v>
      </c>
      <c r="T242" s="14" t="s">
        <v>1413</v>
      </c>
      <c r="U242" s="14" t="s">
        <v>1414</v>
      </c>
      <c r="V242" s="14" t="s">
        <v>766</v>
      </c>
    </row>
    <row r="243" spans="1:22" x14ac:dyDescent="0.25">
      <c r="A243">
        <f>IF(ISNUMBER(SEARCH('Project Detail'!$B$5,'Data Validation'!B243)),MAX($A$1:A242)+1,0)</f>
        <v>0</v>
      </c>
      <c r="B243" s="218" t="s">
        <v>672</v>
      </c>
      <c r="D243" t="str">
        <f>IFERROR(VLOOKUP(ROWS($D$2:D243),$A$2:$B$1000,2,0),"")</f>
        <v/>
      </c>
      <c r="S243" s="14" t="s">
        <v>1415</v>
      </c>
      <c r="T243" s="14" t="s">
        <v>1416</v>
      </c>
      <c r="U243" s="14" t="s">
        <v>1417</v>
      </c>
      <c r="V243" s="14" t="s">
        <v>766</v>
      </c>
    </row>
    <row r="244" spans="1:22" x14ac:dyDescent="0.25">
      <c r="A244">
        <f>IF(ISNUMBER(SEARCH('Project Detail'!$B$5,'Data Validation'!B244)),MAX($A$1:A243)+1,0)</f>
        <v>0</v>
      </c>
      <c r="B244" s="218" t="s">
        <v>214</v>
      </c>
      <c r="D244" t="str">
        <f>IFERROR(VLOOKUP(ROWS($D$2:D244),$A$2:$B$1000,2,0),"")</f>
        <v/>
      </c>
      <c r="S244" s="14" t="s">
        <v>1418</v>
      </c>
      <c r="T244" s="14" t="s">
        <v>1419</v>
      </c>
      <c r="U244" s="14" t="s">
        <v>1420</v>
      </c>
      <c r="V244" s="14" t="s">
        <v>766</v>
      </c>
    </row>
    <row r="245" spans="1:22" x14ac:dyDescent="0.25">
      <c r="A245">
        <f>IF(ISNUMBER(SEARCH('Project Detail'!$B$5,'Data Validation'!B245)),MAX($A$1:A244)+1,0)</f>
        <v>0</v>
      </c>
      <c r="B245" s="218" t="s">
        <v>673</v>
      </c>
      <c r="D245" t="str">
        <f>IFERROR(VLOOKUP(ROWS($D$2:D245),$A$2:$B$1000,2,0),"")</f>
        <v/>
      </c>
      <c r="S245" s="14" t="s">
        <v>1421</v>
      </c>
      <c r="T245" s="14" t="s">
        <v>1422</v>
      </c>
      <c r="U245" s="14" t="s">
        <v>411</v>
      </c>
      <c r="V245" s="14" t="s">
        <v>766</v>
      </c>
    </row>
    <row r="246" spans="1:22" x14ac:dyDescent="0.25">
      <c r="A246">
        <f>IF(ISNUMBER(SEARCH('Project Detail'!$B$5,'Data Validation'!B246)),MAX($A$1:A245)+1,0)</f>
        <v>0</v>
      </c>
      <c r="B246" s="218" t="s">
        <v>674</v>
      </c>
      <c r="D246" t="str">
        <f>IFERROR(VLOOKUP(ROWS($D$2:D246),$A$2:$B$1000,2,0),"")</f>
        <v/>
      </c>
      <c r="S246" s="14" t="s">
        <v>1423</v>
      </c>
      <c r="T246" s="14" t="s">
        <v>1424</v>
      </c>
      <c r="U246" s="14" t="s">
        <v>1425</v>
      </c>
      <c r="V246" s="14" t="s">
        <v>766</v>
      </c>
    </row>
    <row r="247" spans="1:22" x14ac:dyDescent="0.25">
      <c r="A247">
        <f>IF(ISNUMBER(SEARCH('Project Detail'!$B$5,'Data Validation'!B247)),MAX($A$1:A246)+1,0)</f>
        <v>0</v>
      </c>
      <c r="B247" s="218" t="s">
        <v>344</v>
      </c>
      <c r="D247" t="str">
        <f>IFERROR(VLOOKUP(ROWS($D$2:D247),$A$2:$B$1000,2,0),"")</f>
        <v/>
      </c>
      <c r="S247" s="14" t="s">
        <v>1426</v>
      </c>
      <c r="T247" s="14" t="s">
        <v>1427</v>
      </c>
      <c r="U247" s="14" t="s">
        <v>1428</v>
      </c>
      <c r="V247" s="14" t="s">
        <v>766</v>
      </c>
    </row>
    <row r="248" spans="1:22" x14ac:dyDescent="0.25">
      <c r="A248">
        <f>IF(ISNUMBER(SEARCH('Project Detail'!$B$5,'Data Validation'!B248)),MAX($A$1:A247)+1,0)</f>
        <v>0</v>
      </c>
      <c r="B248" s="218" t="s">
        <v>675</v>
      </c>
      <c r="D248" t="str">
        <f>IFERROR(VLOOKUP(ROWS($D$2:D248),$A$2:$B$1000,2,0),"")</f>
        <v/>
      </c>
      <c r="S248" s="14" t="s">
        <v>1429</v>
      </c>
      <c r="T248" s="14" t="s">
        <v>1430</v>
      </c>
      <c r="U248" s="14" t="s">
        <v>1431</v>
      </c>
      <c r="V248" s="14" t="s">
        <v>766</v>
      </c>
    </row>
    <row r="249" spans="1:22" x14ac:dyDescent="0.25">
      <c r="A249">
        <f>IF(ISNUMBER(SEARCH('Project Detail'!$B$5,'Data Validation'!B249)),MAX($A$1:A248)+1,0)</f>
        <v>0</v>
      </c>
      <c r="B249" s="218" t="s">
        <v>676</v>
      </c>
      <c r="D249" t="str">
        <f>IFERROR(VLOOKUP(ROWS($D$2:D249),$A$2:$B$1000,2,0),"")</f>
        <v/>
      </c>
      <c r="S249" s="14" t="s">
        <v>1432</v>
      </c>
      <c r="T249" s="14" t="s">
        <v>1433</v>
      </c>
      <c r="U249" s="14" t="s">
        <v>1433</v>
      </c>
      <c r="V249" s="14" t="s">
        <v>766</v>
      </c>
    </row>
    <row r="250" spans="1:22" x14ac:dyDescent="0.25">
      <c r="A250">
        <f>IF(ISNUMBER(SEARCH('Project Detail'!$B$5,'Data Validation'!B250)),MAX($A$1:A249)+1,0)</f>
        <v>0</v>
      </c>
      <c r="B250" s="218" t="s">
        <v>677</v>
      </c>
      <c r="D250" t="str">
        <f>IFERROR(VLOOKUP(ROWS($D$2:D250),$A$2:$B$1000,2,0),"")</f>
        <v/>
      </c>
      <c r="S250" s="14" t="s">
        <v>1434</v>
      </c>
      <c r="T250" s="14" t="s">
        <v>1435</v>
      </c>
      <c r="U250" s="14" t="s">
        <v>1436</v>
      </c>
      <c r="V250" s="14" t="s">
        <v>766</v>
      </c>
    </row>
    <row r="251" spans="1:22" x14ac:dyDescent="0.25">
      <c r="A251">
        <f>IF(ISNUMBER(SEARCH('Project Detail'!$B$5,'Data Validation'!B251)),MAX($A$1:A250)+1,0)</f>
        <v>0</v>
      </c>
      <c r="B251" s="218" t="s">
        <v>678</v>
      </c>
      <c r="D251" t="str">
        <f>IFERROR(VLOOKUP(ROWS($D$2:D251),$A$2:$B$1000,2,0),"")</f>
        <v/>
      </c>
      <c r="S251" s="14" t="s">
        <v>1437</v>
      </c>
      <c r="T251" s="14" t="s">
        <v>1438</v>
      </c>
      <c r="U251" s="14" t="s">
        <v>388</v>
      </c>
      <c r="V251" s="14" t="s">
        <v>766</v>
      </c>
    </row>
    <row r="252" spans="1:22" x14ac:dyDescent="0.25">
      <c r="A252">
        <f>IF(ISNUMBER(SEARCH('Project Detail'!$B$5,'Data Validation'!B252)),MAX($A$1:A251)+1,0)</f>
        <v>0</v>
      </c>
      <c r="B252" s="218" t="s">
        <v>239</v>
      </c>
      <c r="D252" t="str">
        <f>IFERROR(VLOOKUP(ROWS($D$2:D252),$A$2:$B$1000,2,0),"")</f>
        <v/>
      </c>
      <c r="S252" s="14" t="s">
        <v>1439</v>
      </c>
      <c r="T252" s="14" t="s">
        <v>1440</v>
      </c>
      <c r="U252" s="14" t="s">
        <v>1441</v>
      </c>
      <c r="V252" s="14" t="s">
        <v>766</v>
      </c>
    </row>
    <row r="253" spans="1:22" x14ac:dyDescent="0.25">
      <c r="A253">
        <f>IF(ISNUMBER(SEARCH('Project Detail'!$B$5,'Data Validation'!B253)),MAX($A$1:A252)+1,0)</f>
        <v>0</v>
      </c>
      <c r="B253" s="218" t="s">
        <v>679</v>
      </c>
      <c r="D253" t="str">
        <f>IFERROR(VLOOKUP(ROWS($D$2:D253),$A$2:$B$1000,2,0),"")</f>
        <v/>
      </c>
      <c r="S253" s="14" t="s">
        <v>1442</v>
      </c>
      <c r="T253" s="14" t="s">
        <v>1443</v>
      </c>
      <c r="U253" s="14" t="s">
        <v>1444</v>
      </c>
      <c r="V253" s="14" t="s">
        <v>766</v>
      </c>
    </row>
    <row r="254" spans="1:22" x14ac:dyDescent="0.25">
      <c r="A254">
        <f>IF(ISNUMBER(SEARCH('Project Detail'!$B$5,'Data Validation'!B254)),MAX($A$1:A253)+1,0)</f>
        <v>0</v>
      </c>
      <c r="B254" s="218" t="s">
        <v>680</v>
      </c>
      <c r="D254" t="str">
        <f>IFERROR(VLOOKUP(ROWS($D$2:D254),$A$2:$B$1000,2,0),"")</f>
        <v/>
      </c>
      <c r="S254" s="14" t="s">
        <v>1445</v>
      </c>
      <c r="T254" s="14" t="s">
        <v>1446</v>
      </c>
      <c r="U254" s="14" t="s">
        <v>1447</v>
      </c>
      <c r="V254" s="14" t="s">
        <v>766</v>
      </c>
    </row>
    <row r="255" spans="1:22" x14ac:dyDescent="0.25">
      <c r="A255">
        <f>IF(ISNUMBER(SEARCH('Project Detail'!$B$5,'Data Validation'!B255)),MAX($A$1:A254)+1,0)</f>
        <v>0</v>
      </c>
      <c r="B255" s="218" t="s">
        <v>311</v>
      </c>
      <c r="D255" t="str">
        <f>IFERROR(VLOOKUP(ROWS($D$2:D255),$A$2:$B$1000,2,0),"")</f>
        <v/>
      </c>
      <c r="S255" s="14" t="s">
        <v>1448</v>
      </c>
      <c r="T255" s="14" t="s">
        <v>1449</v>
      </c>
      <c r="U255" s="14" t="s">
        <v>1450</v>
      </c>
      <c r="V255" s="14" t="s">
        <v>766</v>
      </c>
    </row>
    <row r="256" spans="1:22" x14ac:dyDescent="0.25">
      <c r="A256">
        <f>IF(ISNUMBER(SEARCH('Project Detail'!$B$5,'Data Validation'!B256)),MAX($A$1:A255)+1,0)</f>
        <v>0</v>
      </c>
      <c r="B256" s="218" t="s">
        <v>360</v>
      </c>
      <c r="D256" t="str">
        <f>IFERROR(VLOOKUP(ROWS($D$2:D256),$A$2:$B$1000,2,0),"")</f>
        <v/>
      </c>
      <c r="S256" s="14" t="s">
        <v>1451</v>
      </c>
      <c r="T256" s="14" t="s">
        <v>1452</v>
      </c>
      <c r="U256" s="14" t="s">
        <v>1453</v>
      </c>
      <c r="V256" s="14" t="s">
        <v>766</v>
      </c>
    </row>
    <row r="257" spans="1:22" x14ac:dyDescent="0.25">
      <c r="A257">
        <f>IF(ISNUMBER(SEARCH('Project Detail'!$B$5,'Data Validation'!B257)),MAX($A$1:A256)+1,0)</f>
        <v>0</v>
      </c>
      <c r="B257" s="218" t="s">
        <v>681</v>
      </c>
      <c r="D257" t="str">
        <f>IFERROR(VLOOKUP(ROWS($D$2:D257),$A$2:$B$1000,2,0),"")</f>
        <v/>
      </c>
      <c r="S257" s="14" t="s">
        <v>1454</v>
      </c>
      <c r="T257" s="14" t="s">
        <v>1455</v>
      </c>
      <c r="U257" s="14" t="s">
        <v>1456</v>
      </c>
      <c r="V257" s="14" t="s">
        <v>766</v>
      </c>
    </row>
    <row r="258" spans="1:22" x14ac:dyDescent="0.25">
      <c r="A258">
        <f>IF(ISNUMBER(SEARCH('Project Detail'!$B$5,'Data Validation'!B258)),MAX($A$1:A257)+1,0)</f>
        <v>0</v>
      </c>
      <c r="B258" s="218" t="s">
        <v>245</v>
      </c>
      <c r="D258" t="str">
        <f>IFERROR(VLOOKUP(ROWS($D$2:D258),$A$2:$B$1000,2,0),"")</f>
        <v/>
      </c>
      <c r="S258" s="14" t="s">
        <v>1457</v>
      </c>
      <c r="T258" s="14" t="s">
        <v>283</v>
      </c>
      <c r="U258" s="14" t="s">
        <v>283</v>
      </c>
      <c r="V258" s="14" t="s">
        <v>766</v>
      </c>
    </row>
    <row r="259" spans="1:22" x14ac:dyDescent="0.25">
      <c r="A259">
        <f>IF(ISNUMBER(SEARCH('Project Detail'!$B$5,'Data Validation'!B259)),MAX($A$1:A258)+1,0)</f>
        <v>0</v>
      </c>
      <c r="B259" s="218" t="s">
        <v>682</v>
      </c>
      <c r="D259" t="str">
        <f>IFERROR(VLOOKUP(ROWS($D$2:D259),$A$2:$B$1000,2,0),"")</f>
        <v/>
      </c>
      <c r="S259" s="14" t="s">
        <v>1458</v>
      </c>
      <c r="T259" s="14" t="s">
        <v>1459</v>
      </c>
      <c r="U259" s="14" t="s">
        <v>1460</v>
      </c>
      <c r="V259" s="14" t="s">
        <v>766</v>
      </c>
    </row>
    <row r="260" spans="1:22" x14ac:dyDescent="0.25">
      <c r="A260">
        <f>IF(ISNUMBER(SEARCH('Project Detail'!$B$5,'Data Validation'!B260)),MAX($A$1:A259)+1,0)</f>
        <v>0</v>
      </c>
      <c r="B260" s="218" t="s">
        <v>308</v>
      </c>
      <c r="D260" t="str">
        <f>IFERROR(VLOOKUP(ROWS($D$2:D260),$A$2:$B$1000,2,0),"")</f>
        <v/>
      </c>
      <c r="S260" s="14" t="s">
        <v>1461</v>
      </c>
      <c r="T260" s="14" t="s">
        <v>1462</v>
      </c>
      <c r="U260" s="14" t="s">
        <v>1463</v>
      </c>
      <c r="V260" s="14" t="s">
        <v>766</v>
      </c>
    </row>
    <row r="261" spans="1:22" x14ac:dyDescent="0.25">
      <c r="A261">
        <f>IF(ISNUMBER(SEARCH('Project Detail'!$B$5,'Data Validation'!B261)),MAX($A$1:A260)+1,0)</f>
        <v>0</v>
      </c>
      <c r="B261" s="218" t="s">
        <v>290</v>
      </c>
      <c r="D261" t="str">
        <f>IFERROR(VLOOKUP(ROWS($D$2:D261),$A$2:$B$1000,2,0),"")</f>
        <v/>
      </c>
      <c r="S261" s="14" t="s">
        <v>1464</v>
      </c>
      <c r="T261" s="14" t="s">
        <v>1465</v>
      </c>
      <c r="U261" s="14" t="s">
        <v>1466</v>
      </c>
      <c r="V261" s="14" t="s">
        <v>776</v>
      </c>
    </row>
    <row r="262" spans="1:22" x14ac:dyDescent="0.25">
      <c r="A262">
        <f>IF(ISNUMBER(SEARCH('Project Detail'!$B$5,'Data Validation'!B262)),MAX($A$1:A261)+1,0)</f>
        <v>0</v>
      </c>
      <c r="B262" s="218" t="s">
        <v>683</v>
      </c>
      <c r="D262" t="str">
        <f>IFERROR(VLOOKUP(ROWS($D$2:D262),$A$2:$B$1000,2,0),"")</f>
        <v/>
      </c>
      <c r="S262" s="14" t="s">
        <v>1467</v>
      </c>
      <c r="T262" s="14" t="s">
        <v>1468</v>
      </c>
      <c r="U262" s="14" t="s">
        <v>1469</v>
      </c>
      <c r="V262" s="14" t="s">
        <v>776</v>
      </c>
    </row>
    <row r="263" spans="1:22" x14ac:dyDescent="0.25">
      <c r="A263">
        <f>IF(ISNUMBER(SEARCH('Project Detail'!$B$5,'Data Validation'!B263)),MAX($A$1:A262)+1,0)</f>
        <v>0</v>
      </c>
      <c r="B263" s="218" t="s">
        <v>286</v>
      </c>
      <c r="D263" t="str">
        <f>IFERROR(VLOOKUP(ROWS($D$2:D263),$A$2:$B$1000,2,0),"")</f>
        <v/>
      </c>
      <c r="S263" s="14" t="s">
        <v>1470</v>
      </c>
      <c r="T263" s="14" t="s">
        <v>1471</v>
      </c>
      <c r="U263" s="14" t="s">
        <v>1472</v>
      </c>
      <c r="V263" s="14" t="s">
        <v>766</v>
      </c>
    </row>
    <row r="264" spans="1:22" x14ac:dyDescent="0.25">
      <c r="A264">
        <f>IF(ISNUMBER(SEARCH('Project Detail'!$B$5,'Data Validation'!B264)),MAX($A$1:A263)+1,0)</f>
        <v>0</v>
      </c>
      <c r="B264" s="218" t="s">
        <v>240</v>
      </c>
      <c r="D264" t="str">
        <f>IFERROR(VLOOKUP(ROWS($D$2:D264),$A$2:$B$1000,2,0),"")</f>
        <v/>
      </c>
      <c r="S264" s="14" t="s">
        <v>1473</v>
      </c>
      <c r="T264" s="14" t="s">
        <v>1474</v>
      </c>
      <c r="U264" s="14" t="s">
        <v>1475</v>
      </c>
      <c r="V264" s="14" t="s">
        <v>766</v>
      </c>
    </row>
    <row r="265" spans="1:22" x14ac:dyDescent="0.25">
      <c r="A265">
        <f>IF(ISNUMBER(SEARCH('Project Detail'!$B$5,'Data Validation'!B265)),MAX($A$1:A264)+1,0)</f>
        <v>0</v>
      </c>
      <c r="B265" s="218" t="s">
        <v>309</v>
      </c>
      <c r="D265" t="str">
        <f>IFERROR(VLOOKUP(ROWS($D$2:D265),$A$2:$B$1000,2,0),"")</f>
        <v/>
      </c>
      <c r="S265" s="14" t="s">
        <v>1476</v>
      </c>
      <c r="T265" s="14" t="s">
        <v>1477</v>
      </c>
      <c r="U265" s="14" t="s">
        <v>1478</v>
      </c>
      <c r="V265" s="14" t="s">
        <v>766</v>
      </c>
    </row>
    <row r="266" spans="1:22" x14ac:dyDescent="0.25">
      <c r="A266">
        <f>IF(ISNUMBER(SEARCH('Project Detail'!$B$5,'Data Validation'!B266)),MAX($A$1:A265)+1,0)</f>
        <v>0</v>
      </c>
      <c r="B266" s="218" t="s">
        <v>684</v>
      </c>
      <c r="D266" t="str">
        <f>IFERROR(VLOOKUP(ROWS($D$2:D266),$A$2:$B$1000,2,0),"")</f>
        <v/>
      </c>
      <c r="S266" s="14" t="s">
        <v>1479</v>
      </c>
      <c r="T266" s="14" t="s">
        <v>1480</v>
      </c>
      <c r="U266" s="14" t="s">
        <v>1481</v>
      </c>
      <c r="V266" s="14" t="s">
        <v>766</v>
      </c>
    </row>
    <row r="267" spans="1:22" x14ac:dyDescent="0.25">
      <c r="A267">
        <f>IF(ISNUMBER(SEARCH('Project Detail'!$B$5,'Data Validation'!B267)),MAX($A$1:A266)+1,0)</f>
        <v>0</v>
      </c>
      <c r="B267" s="218" t="s">
        <v>685</v>
      </c>
      <c r="D267" t="str">
        <f>IFERROR(VLOOKUP(ROWS($D$2:D267),$A$2:$B$1000,2,0),"")</f>
        <v/>
      </c>
      <c r="S267" s="14" t="s">
        <v>1482</v>
      </c>
      <c r="T267" s="14" t="s">
        <v>1483</v>
      </c>
      <c r="U267" s="14" t="s">
        <v>1484</v>
      </c>
      <c r="V267" s="14" t="s">
        <v>766</v>
      </c>
    </row>
    <row r="268" spans="1:22" x14ac:dyDescent="0.25">
      <c r="A268">
        <f>IF(ISNUMBER(SEARCH('Project Detail'!$B$5,'Data Validation'!B268)),MAX($A$1:A267)+1,0)</f>
        <v>0</v>
      </c>
      <c r="B268" s="218" t="s">
        <v>303</v>
      </c>
      <c r="D268" t="str">
        <f>IFERROR(VLOOKUP(ROWS($D$2:D268),$A$2:$B$1000,2,0),"")</f>
        <v/>
      </c>
      <c r="S268" s="14" t="s">
        <v>1485</v>
      </c>
      <c r="T268" s="14" t="s">
        <v>1486</v>
      </c>
      <c r="U268" s="14" t="s">
        <v>1487</v>
      </c>
      <c r="V268" s="14" t="s">
        <v>766</v>
      </c>
    </row>
    <row r="269" spans="1:22" x14ac:dyDescent="0.25">
      <c r="A269">
        <f>IF(ISNUMBER(SEARCH('Project Detail'!$B$5,'Data Validation'!B269)),MAX($A$1:A268)+1,0)</f>
        <v>0</v>
      </c>
      <c r="B269" s="218" t="s">
        <v>686</v>
      </c>
      <c r="D269" t="str">
        <f>IFERROR(VLOOKUP(ROWS($D$2:D269),$A$2:$B$1000,2,0),"")</f>
        <v/>
      </c>
      <c r="S269" s="14" t="s">
        <v>1488</v>
      </c>
      <c r="T269" s="14" t="s">
        <v>1489</v>
      </c>
      <c r="U269" s="14" t="s">
        <v>1490</v>
      </c>
      <c r="V269" s="14" t="s">
        <v>766</v>
      </c>
    </row>
    <row r="270" spans="1:22" x14ac:dyDescent="0.25">
      <c r="A270">
        <f>IF(ISNUMBER(SEARCH('Project Detail'!$B$5,'Data Validation'!B270)),MAX($A$1:A269)+1,0)</f>
        <v>0</v>
      </c>
      <c r="B270" s="218" t="s">
        <v>687</v>
      </c>
      <c r="D270" t="str">
        <f>IFERROR(VLOOKUP(ROWS($D$2:D270),$A$2:$B$1000,2,0),"")</f>
        <v/>
      </c>
      <c r="S270" s="14" t="s">
        <v>1491</v>
      </c>
      <c r="T270" s="14" t="s">
        <v>1492</v>
      </c>
      <c r="U270" s="14" t="s">
        <v>1493</v>
      </c>
      <c r="V270" s="14" t="s">
        <v>766</v>
      </c>
    </row>
    <row r="271" spans="1:22" x14ac:dyDescent="0.25">
      <c r="A271">
        <f>IF(ISNUMBER(SEARCH('Project Detail'!$B$5,'Data Validation'!B271)),MAX($A$1:A270)+1,0)</f>
        <v>0</v>
      </c>
      <c r="B271" s="218" t="s">
        <v>688</v>
      </c>
      <c r="D271" t="str">
        <f>IFERROR(VLOOKUP(ROWS($D$2:D271),$A$2:$B$1000,2,0),"")</f>
        <v/>
      </c>
      <c r="S271" s="14" t="s">
        <v>1494</v>
      </c>
      <c r="T271" s="14" t="s">
        <v>1495</v>
      </c>
      <c r="U271" s="14" t="s">
        <v>1496</v>
      </c>
      <c r="V271" s="14" t="s">
        <v>766</v>
      </c>
    </row>
    <row r="272" spans="1:22" x14ac:dyDescent="0.25">
      <c r="A272">
        <f>IF(ISNUMBER(SEARCH('Project Detail'!$B$5,'Data Validation'!B272)),MAX($A$1:A271)+1,0)</f>
        <v>0</v>
      </c>
      <c r="B272" s="218" t="s">
        <v>242</v>
      </c>
      <c r="D272" t="str">
        <f>IFERROR(VLOOKUP(ROWS($D$2:D272),$A$2:$B$1000,2,0),"")</f>
        <v/>
      </c>
      <c r="S272" s="14" t="s">
        <v>1497</v>
      </c>
      <c r="T272" s="14" t="s">
        <v>1498</v>
      </c>
      <c r="U272" s="14" t="s">
        <v>1499</v>
      </c>
      <c r="V272" s="14" t="s">
        <v>766</v>
      </c>
    </row>
    <row r="273" spans="1:22" x14ac:dyDescent="0.25">
      <c r="A273">
        <f>IF(ISNUMBER(SEARCH('Project Detail'!$B$5,'Data Validation'!B273)),MAX($A$1:A272)+1,0)</f>
        <v>0</v>
      </c>
      <c r="B273" s="218" t="s">
        <v>279</v>
      </c>
      <c r="D273" t="str">
        <f>IFERROR(VLOOKUP(ROWS($D$2:D273),$A$2:$B$1000,2,0),"")</f>
        <v/>
      </c>
      <c r="S273" s="14" t="s">
        <v>1500</v>
      </c>
      <c r="T273" s="14" t="s">
        <v>1501</v>
      </c>
      <c r="U273" s="14" t="s">
        <v>1502</v>
      </c>
      <c r="V273" s="14" t="s">
        <v>766</v>
      </c>
    </row>
    <row r="274" spans="1:22" x14ac:dyDescent="0.25">
      <c r="A274">
        <f>IF(ISNUMBER(SEARCH('Project Detail'!$B$5,'Data Validation'!B274)),MAX($A$1:A273)+1,0)</f>
        <v>0</v>
      </c>
      <c r="B274" s="218" t="s">
        <v>322</v>
      </c>
      <c r="D274" t="str">
        <f>IFERROR(VLOOKUP(ROWS($D$2:D274),$A$2:$B$1000,2,0),"")</f>
        <v/>
      </c>
      <c r="S274" s="14" t="s">
        <v>1503</v>
      </c>
      <c r="T274" s="14" t="s">
        <v>1504</v>
      </c>
      <c r="U274" s="14" t="s">
        <v>1505</v>
      </c>
      <c r="V274" s="14" t="s">
        <v>776</v>
      </c>
    </row>
    <row r="275" spans="1:22" x14ac:dyDescent="0.25">
      <c r="A275">
        <f>IF(ISNUMBER(SEARCH('Project Detail'!$B$5,'Data Validation'!B275)),MAX($A$1:A274)+1,0)</f>
        <v>0</v>
      </c>
      <c r="B275" s="218" t="s">
        <v>689</v>
      </c>
      <c r="D275" t="str">
        <f>IFERROR(VLOOKUP(ROWS($D$2:D275),$A$2:$B$1000,2,0),"")</f>
        <v/>
      </c>
      <c r="S275" s="14" t="s">
        <v>1506</v>
      </c>
      <c r="T275" s="14" t="s">
        <v>1507</v>
      </c>
      <c r="U275" s="14" t="s">
        <v>1508</v>
      </c>
      <c r="V275" s="14" t="s">
        <v>766</v>
      </c>
    </row>
    <row r="276" spans="1:22" x14ac:dyDescent="0.25">
      <c r="A276">
        <f>IF(ISNUMBER(SEARCH('Project Detail'!$B$5,'Data Validation'!B276)),MAX($A$1:A275)+1,0)</f>
        <v>0</v>
      </c>
      <c r="B276" s="218" t="s">
        <v>314</v>
      </c>
      <c r="D276" t="str">
        <f>IFERROR(VLOOKUP(ROWS($D$2:D276),$A$2:$B$1000,2,0),"")</f>
        <v/>
      </c>
      <c r="S276" s="14" t="s">
        <v>1509</v>
      </c>
      <c r="T276" s="14" t="s">
        <v>1510</v>
      </c>
      <c r="U276" s="14" t="s">
        <v>1511</v>
      </c>
      <c r="V276" s="14" t="s">
        <v>766</v>
      </c>
    </row>
    <row r="277" spans="1:22" x14ac:dyDescent="0.25">
      <c r="A277">
        <f>IF(ISNUMBER(SEARCH('Project Detail'!$B$5,'Data Validation'!B277)),MAX($A$1:A276)+1,0)</f>
        <v>0</v>
      </c>
      <c r="B277" s="218" t="s">
        <v>287</v>
      </c>
      <c r="D277" t="str">
        <f>IFERROR(VLOOKUP(ROWS($D$2:D277),$A$2:$B$1000,2,0),"")</f>
        <v/>
      </c>
      <c r="S277" s="14" t="s">
        <v>1512</v>
      </c>
      <c r="T277" s="14" t="s">
        <v>1513</v>
      </c>
      <c r="U277" s="14" t="s">
        <v>1514</v>
      </c>
      <c r="V277" s="14" t="s">
        <v>766</v>
      </c>
    </row>
    <row r="278" spans="1:22" x14ac:dyDescent="0.25">
      <c r="A278">
        <f>IF(ISNUMBER(SEARCH('Project Detail'!$B$5,'Data Validation'!B278)),MAX($A$1:A277)+1,0)</f>
        <v>0</v>
      </c>
      <c r="B278" s="218" t="s">
        <v>691</v>
      </c>
      <c r="D278" t="str">
        <f>IFERROR(VLOOKUP(ROWS($D$2:D278),$A$2:$B$1000,2,0),"")</f>
        <v/>
      </c>
      <c r="S278" s="14" t="s">
        <v>1515</v>
      </c>
      <c r="T278" s="14" t="s">
        <v>1516</v>
      </c>
      <c r="U278" s="14" t="s">
        <v>1517</v>
      </c>
      <c r="V278" s="14" t="s">
        <v>766</v>
      </c>
    </row>
    <row r="279" spans="1:22" x14ac:dyDescent="0.25">
      <c r="A279">
        <f>IF(ISNUMBER(SEARCH('Project Detail'!$B$5,'Data Validation'!B279)),MAX($A$1:A278)+1,0)</f>
        <v>0</v>
      </c>
      <c r="B279" s="218" t="s">
        <v>692</v>
      </c>
      <c r="D279" t="str">
        <f>IFERROR(VLOOKUP(ROWS($D$2:D279),$A$2:$B$1000,2,0),"")</f>
        <v/>
      </c>
      <c r="S279" s="14" t="s">
        <v>1518</v>
      </c>
      <c r="T279" s="14" t="s">
        <v>1519</v>
      </c>
      <c r="U279" s="14" t="s">
        <v>1520</v>
      </c>
      <c r="V279" s="14" t="s">
        <v>766</v>
      </c>
    </row>
    <row r="280" spans="1:22" x14ac:dyDescent="0.25">
      <c r="A280">
        <f>IF(ISNUMBER(SEARCH('Project Detail'!$B$5,'Data Validation'!B280)),MAX($A$1:A279)+1,0)</f>
        <v>0</v>
      </c>
      <c r="B280" s="218" t="s">
        <v>326</v>
      </c>
      <c r="D280" t="str">
        <f>IFERROR(VLOOKUP(ROWS($D$2:D280),$A$2:$B$1000,2,0),"")</f>
        <v/>
      </c>
      <c r="S280" s="14" t="s">
        <v>1521</v>
      </c>
      <c r="T280" s="14" t="s">
        <v>1522</v>
      </c>
      <c r="U280" s="14" t="s">
        <v>1523</v>
      </c>
      <c r="V280" s="14" t="s">
        <v>766</v>
      </c>
    </row>
    <row r="281" spans="1:22" x14ac:dyDescent="0.25">
      <c r="A281">
        <f>IF(ISNUMBER(SEARCH('Project Detail'!$B$5,'Data Validation'!B281)),MAX($A$1:A280)+1,0)</f>
        <v>0</v>
      </c>
      <c r="B281" s="218" t="s">
        <v>694</v>
      </c>
      <c r="D281" t="str">
        <f>IFERROR(VLOOKUP(ROWS($D$2:D281),$A$2:$B$1000,2,0),"")</f>
        <v/>
      </c>
      <c r="S281" s="14" t="s">
        <v>1524</v>
      </c>
      <c r="T281" s="14" t="s">
        <v>1525</v>
      </c>
      <c r="U281" s="14" t="s">
        <v>1526</v>
      </c>
      <c r="V281" s="14" t="s">
        <v>766</v>
      </c>
    </row>
    <row r="282" spans="1:22" x14ac:dyDescent="0.25">
      <c r="A282">
        <f>IF(ISNUMBER(SEARCH('Project Detail'!$B$5,'Data Validation'!B282)),MAX($A$1:A281)+1,0)</f>
        <v>0</v>
      </c>
      <c r="B282" s="218" t="s">
        <v>243</v>
      </c>
      <c r="D282" t="str">
        <f>IFERROR(VLOOKUP(ROWS($D$2:D282),$A$2:$B$1000,2,0),"")</f>
        <v/>
      </c>
      <c r="S282" s="14" t="s">
        <v>1527</v>
      </c>
      <c r="T282" s="14" t="s">
        <v>1528</v>
      </c>
      <c r="U282" s="14" t="s">
        <v>1529</v>
      </c>
      <c r="V282" s="14" t="s">
        <v>766</v>
      </c>
    </row>
    <row r="283" spans="1:22" x14ac:dyDescent="0.25">
      <c r="A283">
        <f>IF(ISNUMBER(SEARCH('Project Detail'!$B$5,'Data Validation'!B283)),MAX($A$1:A282)+1,0)</f>
        <v>0</v>
      </c>
      <c r="B283" s="218" t="s">
        <v>315</v>
      </c>
      <c r="D283" t="str">
        <f>IFERROR(VLOOKUP(ROWS($D$2:D283),$A$2:$B$1000,2,0),"")</f>
        <v/>
      </c>
      <c r="S283" s="14" t="s">
        <v>1530</v>
      </c>
      <c r="T283" s="14" t="s">
        <v>1531</v>
      </c>
      <c r="U283" s="14" t="s">
        <v>1532</v>
      </c>
      <c r="V283" s="14" t="s">
        <v>776</v>
      </c>
    </row>
    <row r="284" spans="1:22" x14ac:dyDescent="0.25">
      <c r="A284">
        <f>IF(ISNUMBER(SEARCH('Project Detail'!$B$5,'Data Validation'!B284)),MAX($A$1:A283)+1,0)</f>
        <v>0</v>
      </c>
      <c r="B284" s="218" t="s">
        <v>2552</v>
      </c>
      <c r="D284" t="str">
        <f>IFERROR(VLOOKUP(ROWS($D$2:D284),$A$2:$B$1000,2,0),"")</f>
        <v/>
      </c>
      <c r="S284" s="14" t="s">
        <v>1533</v>
      </c>
      <c r="T284" s="14" t="s">
        <v>1534</v>
      </c>
      <c r="U284" s="14" t="s">
        <v>1535</v>
      </c>
      <c r="V284" s="14" t="s">
        <v>776</v>
      </c>
    </row>
    <row r="285" spans="1:22" x14ac:dyDescent="0.25">
      <c r="A285">
        <f>IF(ISNUMBER(SEARCH('Project Detail'!$B$5,'Data Validation'!B285)),MAX($A$1:A284)+1,0)</f>
        <v>0</v>
      </c>
      <c r="B285" s="218" t="s">
        <v>328</v>
      </c>
      <c r="D285" t="str">
        <f>IFERROR(VLOOKUP(ROWS($D$2:D285),$A$2:$B$1000,2,0),"")</f>
        <v/>
      </c>
      <c r="S285" s="14" t="s">
        <v>1536</v>
      </c>
      <c r="T285" s="14" t="s">
        <v>1537</v>
      </c>
      <c r="U285" s="14" t="s">
        <v>384</v>
      </c>
      <c r="V285" s="14" t="s">
        <v>766</v>
      </c>
    </row>
    <row r="286" spans="1:22" x14ac:dyDescent="0.25">
      <c r="A286">
        <f>IF(ISNUMBER(SEARCH('Project Detail'!$B$5,'Data Validation'!B286)),MAX($A$1:A285)+1,0)</f>
        <v>0</v>
      </c>
      <c r="B286" s="218" t="s">
        <v>264</v>
      </c>
      <c r="D286" t="str">
        <f>IFERROR(VLOOKUP(ROWS($D$2:D286),$A$2:$B$1000,2,0),"")</f>
        <v/>
      </c>
      <c r="S286" s="14" t="s">
        <v>1538</v>
      </c>
      <c r="T286" s="14" t="s">
        <v>1539</v>
      </c>
      <c r="U286" s="14" t="s">
        <v>1540</v>
      </c>
      <c r="V286" s="14" t="s">
        <v>766</v>
      </c>
    </row>
    <row r="287" spans="1:22" x14ac:dyDescent="0.25">
      <c r="A287">
        <f>IF(ISNUMBER(SEARCH('Project Detail'!$B$5,'Data Validation'!B287)),MAX($A$1:A286)+1,0)</f>
        <v>0</v>
      </c>
      <c r="B287" s="218" t="s">
        <v>367</v>
      </c>
      <c r="D287" t="str">
        <f>IFERROR(VLOOKUP(ROWS($D$2:D287),$A$2:$B$1000,2,0),"")</f>
        <v/>
      </c>
      <c r="S287" s="14" t="s">
        <v>1541</v>
      </c>
      <c r="T287" s="14" t="s">
        <v>1542</v>
      </c>
      <c r="U287" s="14" t="s">
        <v>1543</v>
      </c>
      <c r="V287" s="14" t="s">
        <v>766</v>
      </c>
    </row>
    <row r="288" spans="1:22" x14ac:dyDescent="0.25">
      <c r="A288">
        <f>IF(ISNUMBER(SEARCH('Project Detail'!$B$5,'Data Validation'!B288)),MAX($A$1:A287)+1,0)</f>
        <v>0</v>
      </c>
      <c r="B288" s="218" t="s">
        <v>274</v>
      </c>
      <c r="D288" t="str">
        <f>IFERROR(VLOOKUP(ROWS($D$2:D288),$A$2:$B$1000,2,0),"")</f>
        <v/>
      </c>
      <c r="S288" s="14" t="s">
        <v>1544</v>
      </c>
      <c r="T288" s="14" t="s">
        <v>1545</v>
      </c>
      <c r="U288" s="14" t="s">
        <v>1546</v>
      </c>
      <c r="V288" s="14" t="s">
        <v>766</v>
      </c>
    </row>
    <row r="289" spans="1:22" x14ac:dyDescent="0.25">
      <c r="A289">
        <f>IF(ISNUMBER(SEARCH('Project Detail'!$B$5,'Data Validation'!B289)),MAX($A$1:A288)+1,0)</f>
        <v>0</v>
      </c>
      <c r="B289" s="218" t="s">
        <v>307</v>
      </c>
      <c r="D289" t="str">
        <f>IFERROR(VLOOKUP(ROWS($D$2:D289),$A$2:$B$1000,2,0),"")</f>
        <v/>
      </c>
      <c r="S289" s="14" t="s">
        <v>1547</v>
      </c>
      <c r="T289" s="14" t="s">
        <v>1548</v>
      </c>
      <c r="U289" s="14" t="s">
        <v>1549</v>
      </c>
      <c r="V289" s="14" t="s">
        <v>776</v>
      </c>
    </row>
    <row r="290" spans="1:22" x14ac:dyDescent="0.25">
      <c r="A290">
        <f>IF(ISNUMBER(SEARCH('Project Detail'!$B$5,'Data Validation'!B290)),MAX($A$1:A289)+1,0)</f>
        <v>0</v>
      </c>
      <c r="B290" s="218" t="s">
        <v>695</v>
      </c>
      <c r="D290" t="str">
        <f>IFERROR(VLOOKUP(ROWS($D$2:D290),$A$2:$B$1000,2,0),"")</f>
        <v/>
      </c>
      <c r="S290" s="14" t="s">
        <v>1550</v>
      </c>
      <c r="T290" s="14" t="s">
        <v>1551</v>
      </c>
      <c r="U290" s="14" t="s">
        <v>1552</v>
      </c>
      <c r="V290" s="14" t="s">
        <v>766</v>
      </c>
    </row>
    <row r="291" spans="1:22" x14ac:dyDescent="0.25">
      <c r="A291">
        <f>IF(ISNUMBER(SEARCH('Project Detail'!$B$5,'Data Validation'!B291)),MAX($A$1:A290)+1,0)</f>
        <v>0</v>
      </c>
      <c r="B291" s="218" t="s">
        <v>323</v>
      </c>
      <c r="D291" t="str">
        <f>IFERROR(VLOOKUP(ROWS($D$2:D291),$A$2:$B$1000,2,0),"")</f>
        <v/>
      </c>
      <c r="S291" s="14" t="s">
        <v>1553</v>
      </c>
      <c r="T291" s="14" t="s">
        <v>1554</v>
      </c>
      <c r="U291" s="14" t="s">
        <v>1555</v>
      </c>
      <c r="V291" s="14" t="s">
        <v>766</v>
      </c>
    </row>
    <row r="292" spans="1:22" x14ac:dyDescent="0.25">
      <c r="A292">
        <f>IF(ISNUMBER(SEARCH('Project Detail'!$B$5,'Data Validation'!B292)),MAX($A$1:A291)+1,0)</f>
        <v>0</v>
      </c>
      <c r="B292" s="218" t="s">
        <v>352</v>
      </c>
      <c r="D292" t="str">
        <f>IFERROR(VLOOKUP(ROWS($D$2:D292),$A$2:$B$1000,2,0),"")</f>
        <v/>
      </c>
      <c r="S292" s="14" t="s">
        <v>1556</v>
      </c>
      <c r="T292" s="14" t="s">
        <v>1557</v>
      </c>
      <c r="U292" s="14" t="s">
        <v>1558</v>
      </c>
      <c r="V292" s="14" t="s">
        <v>776</v>
      </c>
    </row>
    <row r="293" spans="1:22" x14ac:dyDescent="0.25">
      <c r="A293">
        <f>IF(ISNUMBER(SEARCH('Project Detail'!$B$5,'Data Validation'!B293)),MAX($A$1:A292)+1,0)</f>
        <v>0</v>
      </c>
      <c r="B293" s="218" t="s">
        <v>317</v>
      </c>
      <c r="D293" t="str">
        <f>IFERROR(VLOOKUP(ROWS($D$2:D293),$A$2:$B$1000,2,0),"")</f>
        <v/>
      </c>
      <c r="S293" s="14" t="s">
        <v>1559</v>
      </c>
      <c r="T293" s="14" t="s">
        <v>1560</v>
      </c>
      <c r="U293" s="14" t="s">
        <v>1561</v>
      </c>
      <c r="V293" s="14" t="s">
        <v>766</v>
      </c>
    </row>
    <row r="294" spans="1:22" x14ac:dyDescent="0.25">
      <c r="A294">
        <f>IF(ISNUMBER(SEARCH('Project Detail'!$B$5,'Data Validation'!B294)),MAX($A$1:A293)+1,0)</f>
        <v>0</v>
      </c>
      <c r="B294" s="218" t="s">
        <v>696</v>
      </c>
      <c r="D294" t="str">
        <f>IFERROR(VLOOKUP(ROWS($D$2:D294),$A$2:$B$1000,2,0),"")</f>
        <v/>
      </c>
      <c r="S294" s="14" t="s">
        <v>1562</v>
      </c>
      <c r="T294" s="14" t="s">
        <v>1563</v>
      </c>
      <c r="U294" s="14" t="s">
        <v>1564</v>
      </c>
      <c r="V294" s="14" t="s">
        <v>766</v>
      </c>
    </row>
    <row r="295" spans="1:22" x14ac:dyDescent="0.25">
      <c r="A295">
        <f>IF(ISNUMBER(SEARCH('Project Detail'!$B$5,'Data Validation'!B295)),MAX($A$1:A294)+1,0)</f>
        <v>0</v>
      </c>
      <c r="B295" s="218" t="s">
        <v>697</v>
      </c>
      <c r="D295" t="str">
        <f>IFERROR(VLOOKUP(ROWS($D$2:D295),$A$2:$B$1000,2,0),"")</f>
        <v/>
      </c>
      <c r="S295" s="14" t="s">
        <v>1565</v>
      </c>
      <c r="T295" s="14" t="s">
        <v>1566</v>
      </c>
      <c r="U295" s="14" t="s">
        <v>1567</v>
      </c>
      <c r="V295" s="14" t="s">
        <v>766</v>
      </c>
    </row>
    <row r="296" spans="1:22" x14ac:dyDescent="0.25">
      <c r="A296">
        <f>IF(ISNUMBER(SEARCH('Project Detail'!$B$5,'Data Validation'!B296)),MAX($A$1:A295)+1,0)</f>
        <v>0</v>
      </c>
      <c r="B296" s="218" t="s">
        <v>698</v>
      </c>
      <c r="D296" t="str">
        <f>IFERROR(VLOOKUP(ROWS($D$2:D296),$A$2:$B$1000,2,0),"")</f>
        <v/>
      </c>
      <c r="S296" s="14" t="s">
        <v>1568</v>
      </c>
      <c r="T296" s="14" t="s">
        <v>1569</v>
      </c>
      <c r="U296" s="14" t="s">
        <v>1570</v>
      </c>
      <c r="V296" s="14" t="s">
        <v>766</v>
      </c>
    </row>
    <row r="297" spans="1:22" x14ac:dyDescent="0.25">
      <c r="A297">
        <f>IF(ISNUMBER(SEARCH('Project Detail'!$B$5,'Data Validation'!B297)),MAX($A$1:A296)+1,0)</f>
        <v>0</v>
      </c>
      <c r="B297" s="218" t="s">
        <v>699</v>
      </c>
      <c r="D297" t="str">
        <f>IFERROR(VLOOKUP(ROWS($D$2:D297),$A$2:$B$1000,2,0),"")</f>
        <v/>
      </c>
      <c r="S297" s="14" t="s">
        <v>1571</v>
      </c>
      <c r="T297" s="14" t="s">
        <v>1572</v>
      </c>
      <c r="U297" s="14" t="s">
        <v>1573</v>
      </c>
      <c r="V297" s="14" t="s">
        <v>766</v>
      </c>
    </row>
    <row r="298" spans="1:22" x14ac:dyDescent="0.25">
      <c r="A298">
        <f>IF(ISNUMBER(SEARCH('Project Detail'!$B$5,'Data Validation'!B298)),MAX($A$1:A297)+1,0)</f>
        <v>0</v>
      </c>
      <c r="B298" s="218" t="s">
        <v>304</v>
      </c>
      <c r="D298" t="str">
        <f>IFERROR(VLOOKUP(ROWS($D$2:D298),$A$2:$B$1000,2,0),"")</f>
        <v/>
      </c>
      <c r="S298" s="14" t="s">
        <v>1574</v>
      </c>
      <c r="T298" s="14" t="s">
        <v>1575</v>
      </c>
      <c r="U298" s="14" t="s">
        <v>1576</v>
      </c>
      <c r="V298" s="14" t="s">
        <v>766</v>
      </c>
    </row>
    <row r="299" spans="1:22" x14ac:dyDescent="0.25">
      <c r="A299">
        <f>IF(ISNUMBER(SEARCH('Project Detail'!$B$5,'Data Validation'!B299)),MAX($A$1:A298)+1,0)</f>
        <v>0</v>
      </c>
      <c r="B299" s="218" t="s">
        <v>212</v>
      </c>
      <c r="D299" t="str">
        <f>IFERROR(VLOOKUP(ROWS($D$2:D299),$A$2:$B$1000,2,0),"")</f>
        <v/>
      </c>
      <c r="S299" s="14" t="s">
        <v>1577</v>
      </c>
      <c r="T299" s="14" t="s">
        <v>1578</v>
      </c>
      <c r="U299" s="14" t="s">
        <v>386</v>
      </c>
      <c r="V299" s="14" t="s">
        <v>766</v>
      </c>
    </row>
    <row r="300" spans="1:22" x14ac:dyDescent="0.25">
      <c r="A300">
        <f>IF(ISNUMBER(SEARCH('Project Detail'!$B$5,'Data Validation'!B300)),MAX($A$1:A299)+1,0)</f>
        <v>0</v>
      </c>
      <c r="B300" s="218" t="s">
        <v>312</v>
      </c>
      <c r="D300" t="str">
        <f>IFERROR(VLOOKUP(ROWS($D$2:D300),$A$2:$B$1000,2,0),"")</f>
        <v/>
      </c>
      <c r="S300" s="14" t="s">
        <v>1579</v>
      </c>
      <c r="T300" s="14" t="s">
        <v>1580</v>
      </c>
      <c r="U300" s="14" t="s">
        <v>1581</v>
      </c>
      <c r="V300" s="14" t="s">
        <v>766</v>
      </c>
    </row>
    <row r="301" spans="1:22" x14ac:dyDescent="0.25">
      <c r="A301">
        <f>IF(ISNUMBER(SEARCH('Project Detail'!$B$5,'Data Validation'!B301)),MAX($A$1:A300)+1,0)</f>
        <v>0</v>
      </c>
      <c r="B301" s="218" t="s">
        <v>278</v>
      </c>
      <c r="D301" t="str">
        <f>IFERROR(VLOOKUP(ROWS($D$2:D301),$A$2:$B$1000,2,0),"")</f>
        <v/>
      </c>
      <c r="S301" s="14" t="s">
        <v>1582</v>
      </c>
      <c r="T301" s="14" t="s">
        <v>1583</v>
      </c>
      <c r="U301" s="14" t="s">
        <v>1584</v>
      </c>
      <c r="V301" s="14" t="s">
        <v>776</v>
      </c>
    </row>
    <row r="302" spans="1:22" x14ac:dyDescent="0.25">
      <c r="A302">
        <f>IF(ISNUMBER(SEARCH('Project Detail'!$B$5,'Data Validation'!B302)),MAX($A$1:A301)+1,0)</f>
        <v>0</v>
      </c>
      <c r="B302" s="218" t="s">
        <v>260</v>
      </c>
      <c r="D302" t="str">
        <f>IFERROR(VLOOKUP(ROWS($D$2:D302),$A$2:$B$1000,2,0),"")</f>
        <v/>
      </c>
      <c r="S302" s="14" t="s">
        <v>1585</v>
      </c>
      <c r="T302" s="14" t="s">
        <v>1586</v>
      </c>
      <c r="U302" s="14" t="s">
        <v>1587</v>
      </c>
      <c r="V302" s="14" t="s">
        <v>776</v>
      </c>
    </row>
    <row r="303" spans="1:22" x14ac:dyDescent="0.25">
      <c r="A303">
        <f>IF(ISNUMBER(SEARCH('Project Detail'!$B$5,'Data Validation'!B303)),MAX($A$1:A302)+1,0)</f>
        <v>0</v>
      </c>
      <c r="B303" s="218" t="s">
        <v>263</v>
      </c>
      <c r="D303" t="str">
        <f>IFERROR(VLOOKUP(ROWS($D$2:D303),$A$2:$B$1000,2,0),"")</f>
        <v/>
      </c>
      <c r="S303" s="14" t="s">
        <v>1588</v>
      </c>
      <c r="T303" s="14" t="s">
        <v>1589</v>
      </c>
      <c r="U303" s="14" t="s">
        <v>1590</v>
      </c>
      <c r="V303" s="14" t="s">
        <v>776</v>
      </c>
    </row>
    <row r="304" spans="1:22" x14ac:dyDescent="0.25">
      <c r="A304">
        <f>IF(ISNUMBER(SEARCH('Project Detail'!$B$5,'Data Validation'!B304)),MAX($A$1:A303)+1,0)</f>
        <v>0</v>
      </c>
      <c r="B304" s="218" t="s">
        <v>316</v>
      </c>
      <c r="D304" t="str">
        <f>IFERROR(VLOOKUP(ROWS($D$2:D304),$A$2:$B$1000,2,0),"")</f>
        <v/>
      </c>
      <c r="S304" s="14" t="s">
        <v>1591</v>
      </c>
      <c r="T304" s="14" t="s">
        <v>1592</v>
      </c>
      <c r="U304" s="14" t="s">
        <v>1593</v>
      </c>
      <c r="V304" s="14" t="s">
        <v>776</v>
      </c>
    </row>
    <row r="305" spans="1:22" x14ac:dyDescent="0.25">
      <c r="A305">
        <f>IF(ISNUMBER(SEARCH('Project Detail'!$B$5,'Data Validation'!B305)),MAX($A$1:A304)+1,0)</f>
        <v>0</v>
      </c>
      <c r="B305" s="218" t="s">
        <v>267</v>
      </c>
      <c r="D305" t="str">
        <f>IFERROR(VLOOKUP(ROWS($D$2:D305),$A$2:$B$1000,2,0),"")</f>
        <v/>
      </c>
      <c r="S305" s="14" t="s">
        <v>1594</v>
      </c>
      <c r="T305" s="14" t="s">
        <v>1595</v>
      </c>
      <c r="U305" s="14" t="s">
        <v>1596</v>
      </c>
      <c r="V305" s="14" t="s">
        <v>776</v>
      </c>
    </row>
    <row r="306" spans="1:22" x14ac:dyDescent="0.25">
      <c r="A306">
        <f>IF(ISNUMBER(SEARCH('Project Detail'!$B$5,'Data Validation'!B306)),MAX($A$1:A305)+1,0)</f>
        <v>0</v>
      </c>
      <c r="B306" s="218" t="s">
        <v>241</v>
      </c>
      <c r="D306" t="str">
        <f>IFERROR(VLOOKUP(ROWS($D$2:D306),$A$2:$B$1000,2,0),"")</f>
        <v/>
      </c>
      <c r="S306" s="14" t="s">
        <v>1597</v>
      </c>
      <c r="T306" s="14" t="s">
        <v>1598</v>
      </c>
      <c r="U306" s="14" t="s">
        <v>1599</v>
      </c>
      <c r="V306" s="14" t="s">
        <v>776</v>
      </c>
    </row>
    <row r="307" spans="1:22" x14ac:dyDescent="0.25">
      <c r="A307">
        <f>IF(ISNUMBER(SEARCH('Project Detail'!$B$5,'Data Validation'!B307)),MAX($A$1:A306)+1,0)</f>
        <v>0</v>
      </c>
      <c r="B307" s="218" t="s">
        <v>277</v>
      </c>
      <c r="D307" t="str">
        <f>IFERROR(VLOOKUP(ROWS($D$2:D307),$A$2:$B$1000,2,0),"")</f>
        <v/>
      </c>
      <c r="S307" s="14" t="s">
        <v>1600</v>
      </c>
      <c r="T307" s="14" t="s">
        <v>1601</v>
      </c>
      <c r="U307" s="14" t="s">
        <v>1602</v>
      </c>
      <c r="V307" s="14" t="s">
        <v>776</v>
      </c>
    </row>
    <row r="308" spans="1:22" x14ac:dyDescent="0.25">
      <c r="A308">
        <f>IF(ISNUMBER(SEARCH('Project Detail'!$B$5,'Data Validation'!B308)),MAX($A$1:A307)+1,0)</f>
        <v>0</v>
      </c>
      <c r="B308" s="218" t="s">
        <v>701</v>
      </c>
      <c r="D308" t="str">
        <f>IFERROR(VLOOKUP(ROWS($D$2:D308),$A$2:$B$1000,2,0),"")</f>
        <v/>
      </c>
      <c r="S308" s="14" t="s">
        <v>1603</v>
      </c>
      <c r="T308" s="14" t="s">
        <v>1604</v>
      </c>
      <c r="U308" s="14" t="s">
        <v>630</v>
      </c>
      <c r="V308" s="14" t="s">
        <v>776</v>
      </c>
    </row>
    <row r="309" spans="1:22" x14ac:dyDescent="0.25">
      <c r="A309">
        <f>IF(ISNUMBER(SEARCH('Project Detail'!$B$5,'Data Validation'!B309)),MAX($A$1:A308)+1,0)</f>
        <v>0</v>
      </c>
      <c r="B309" s="218" t="s">
        <v>348</v>
      </c>
      <c r="D309" t="str">
        <f>IFERROR(VLOOKUP(ROWS($D$2:D309),$A$2:$B$1000,2,0),"")</f>
        <v/>
      </c>
      <c r="S309" s="14" t="s">
        <v>1605</v>
      </c>
      <c r="T309" s="14" t="s">
        <v>1606</v>
      </c>
      <c r="U309" s="14" t="s">
        <v>398</v>
      </c>
      <c r="V309" s="14" t="s">
        <v>776</v>
      </c>
    </row>
    <row r="310" spans="1:22" x14ac:dyDescent="0.25">
      <c r="A310">
        <f>IF(ISNUMBER(SEARCH('Project Detail'!$B$5,'Data Validation'!B310)),MAX($A$1:A309)+1,0)</f>
        <v>0</v>
      </c>
      <c r="B310" s="218" t="s">
        <v>296</v>
      </c>
      <c r="D310" t="str">
        <f>IFERROR(VLOOKUP(ROWS($D$2:D310),$A$2:$B$1000,2,0),"")</f>
        <v/>
      </c>
      <c r="S310" s="14" t="s">
        <v>1607</v>
      </c>
      <c r="T310" s="14" t="s">
        <v>1608</v>
      </c>
      <c r="U310" s="14" t="s">
        <v>389</v>
      </c>
      <c r="V310" s="14" t="s">
        <v>776</v>
      </c>
    </row>
    <row r="311" spans="1:22" x14ac:dyDescent="0.25">
      <c r="A311">
        <f>IF(ISNUMBER(SEARCH('Project Detail'!$B$5,'Data Validation'!B311)),MAX($A$1:A310)+1,0)</f>
        <v>0</v>
      </c>
      <c r="B311" s="218" t="s">
        <v>702</v>
      </c>
      <c r="D311" t="str">
        <f>IFERROR(VLOOKUP(ROWS($D$2:D311),$A$2:$B$1000,2,0),"")</f>
        <v/>
      </c>
      <c r="S311" s="14" t="s">
        <v>1609</v>
      </c>
      <c r="T311" s="14" t="s">
        <v>1610</v>
      </c>
      <c r="U311" s="14" t="s">
        <v>1611</v>
      </c>
      <c r="V311" s="14" t="s">
        <v>776</v>
      </c>
    </row>
    <row r="312" spans="1:22" x14ac:dyDescent="0.25">
      <c r="A312">
        <f>IF(ISNUMBER(SEARCH('Project Detail'!$B$5,'Data Validation'!B312)),MAX($A$1:A311)+1,0)</f>
        <v>0</v>
      </c>
      <c r="B312" s="218" t="s">
        <v>703</v>
      </c>
      <c r="D312" t="str">
        <f>IFERROR(VLOOKUP(ROWS($D$2:D312),$A$2:$B$1000,2,0),"")</f>
        <v/>
      </c>
      <c r="S312" s="14" t="s">
        <v>1612</v>
      </c>
      <c r="T312" s="14" t="s">
        <v>1613</v>
      </c>
      <c r="U312" s="14" t="s">
        <v>1614</v>
      </c>
      <c r="V312" s="14" t="s">
        <v>776</v>
      </c>
    </row>
    <row r="313" spans="1:22" x14ac:dyDescent="0.25">
      <c r="A313">
        <f>IF(ISNUMBER(SEARCH('Project Detail'!$B$5,'Data Validation'!B313)),MAX($A$1:A312)+1,0)</f>
        <v>0</v>
      </c>
      <c r="B313" s="218" t="s">
        <v>704</v>
      </c>
      <c r="D313" t="str">
        <f>IFERROR(VLOOKUP(ROWS($D$2:D313),$A$2:$B$1000,2,0),"")</f>
        <v/>
      </c>
      <c r="S313" s="14" t="s">
        <v>1615</v>
      </c>
      <c r="T313" s="14" t="s">
        <v>1616</v>
      </c>
      <c r="U313" s="14" t="s">
        <v>1617</v>
      </c>
      <c r="V313" s="14" t="s">
        <v>776</v>
      </c>
    </row>
    <row r="314" spans="1:22" x14ac:dyDescent="0.25">
      <c r="A314">
        <f>IF(ISNUMBER(SEARCH('Project Detail'!$B$5,'Data Validation'!B314)),MAX($A$1:A313)+1,0)</f>
        <v>0</v>
      </c>
      <c r="B314" s="218" t="s">
        <v>705</v>
      </c>
      <c r="D314" t="str">
        <f>IFERROR(VLOOKUP(ROWS($D$2:D314),$A$2:$B$1000,2,0),"")</f>
        <v/>
      </c>
      <c r="S314" s="14" t="s">
        <v>1618</v>
      </c>
      <c r="T314" s="14" t="s">
        <v>1619</v>
      </c>
      <c r="U314" s="14" t="s">
        <v>1620</v>
      </c>
      <c r="V314" s="14" t="s">
        <v>776</v>
      </c>
    </row>
    <row r="315" spans="1:22" x14ac:dyDescent="0.25">
      <c r="A315">
        <f>IF(ISNUMBER(SEARCH('Project Detail'!$B$5,'Data Validation'!B315)),MAX($A$1:A314)+1,0)</f>
        <v>0</v>
      </c>
      <c r="B315" s="218" t="s">
        <v>224</v>
      </c>
      <c r="D315" t="str">
        <f>IFERROR(VLOOKUP(ROWS($D$2:D315),$A$2:$B$1000,2,0),"")</f>
        <v/>
      </c>
      <c r="S315" s="14" t="s">
        <v>1621</v>
      </c>
      <c r="T315" s="14" t="s">
        <v>1622</v>
      </c>
      <c r="U315" s="14" t="s">
        <v>1623</v>
      </c>
      <c r="V315" s="14" t="s">
        <v>776</v>
      </c>
    </row>
    <row r="316" spans="1:22" x14ac:dyDescent="0.25">
      <c r="A316">
        <f>IF(ISNUMBER(SEARCH('Project Detail'!$B$5,'Data Validation'!B316)),MAX($A$1:A315)+1,0)</f>
        <v>0</v>
      </c>
      <c r="B316" s="218" t="s">
        <v>261</v>
      </c>
      <c r="D316" t="str">
        <f>IFERROR(VLOOKUP(ROWS($D$2:D316),$A$2:$B$1000,2,0),"")</f>
        <v/>
      </c>
      <c r="S316" s="14" t="s">
        <v>1624</v>
      </c>
      <c r="T316" s="14" t="s">
        <v>1625</v>
      </c>
      <c r="U316" s="14" t="s">
        <v>1626</v>
      </c>
      <c r="V316" s="14" t="s">
        <v>776</v>
      </c>
    </row>
    <row r="317" spans="1:22" x14ac:dyDescent="0.25">
      <c r="A317">
        <f>IF(ISNUMBER(SEARCH('Project Detail'!$B$5,'Data Validation'!B317)),MAX($A$1:A316)+1,0)</f>
        <v>0</v>
      </c>
      <c r="B317" s="218" t="s">
        <v>338</v>
      </c>
      <c r="D317" t="str">
        <f>IFERROR(VLOOKUP(ROWS($D$2:D317),$A$2:$B$1000,2,0),"")</f>
        <v/>
      </c>
      <c r="S317" s="14" t="s">
        <v>1627</v>
      </c>
      <c r="T317" s="14" t="s">
        <v>1628</v>
      </c>
      <c r="U317" s="14" t="s">
        <v>1629</v>
      </c>
      <c r="V317" s="14" t="s">
        <v>776</v>
      </c>
    </row>
    <row r="318" spans="1:22" x14ac:dyDescent="0.25">
      <c r="A318">
        <f>IF(ISNUMBER(SEARCH('Project Detail'!$B$5,'Data Validation'!B318)),MAX($A$1:A317)+1,0)</f>
        <v>0</v>
      </c>
      <c r="B318" s="218" t="s">
        <v>258</v>
      </c>
      <c r="D318" t="str">
        <f>IFERROR(VLOOKUP(ROWS($D$2:D318),$A$2:$B$1000,2,0),"")</f>
        <v/>
      </c>
      <c r="S318" s="14" t="s">
        <v>1630</v>
      </c>
      <c r="T318" s="14" t="s">
        <v>1631</v>
      </c>
      <c r="U318" s="14" t="s">
        <v>1632</v>
      </c>
      <c r="V318" s="14" t="s">
        <v>776</v>
      </c>
    </row>
    <row r="319" spans="1:22" x14ac:dyDescent="0.25">
      <c r="A319">
        <f>IF(ISNUMBER(SEARCH('Project Detail'!$B$5,'Data Validation'!B319)),MAX($A$1:A318)+1,0)</f>
        <v>0</v>
      </c>
      <c r="B319" s="218" t="s">
        <v>262</v>
      </c>
      <c r="D319" t="str">
        <f>IFERROR(VLOOKUP(ROWS($D$2:D319),$A$2:$B$1000,2,0),"")</f>
        <v/>
      </c>
      <c r="S319" s="14" t="s">
        <v>1633</v>
      </c>
      <c r="T319" s="14" t="s">
        <v>1634</v>
      </c>
      <c r="U319" s="14" t="s">
        <v>1635</v>
      </c>
      <c r="V319" s="14" t="s">
        <v>776</v>
      </c>
    </row>
    <row r="320" spans="1:22" x14ac:dyDescent="0.25">
      <c r="A320">
        <f>IF(ISNUMBER(SEARCH('Project Detail'!$B$5,'Data Validation'!B320)),MAX($A$1:A319)+1,0)</f>
        <v>0</v>
      </c>
      <c r="B320" s="218" t="s">
        <v>706</v>
      </c>
      <c r="D320" t="str">
        <f>IFERROR(VLOOKUP(ROWS($D$2:D320),$A$2:$B$1000,2,0),"")</f>
        <v/>
      </c>
      <c r="S320" s="14" t="s">
        <v>1636</v>
      </c>
      <c r="T320" s="14" t="s">
        <v>1637</v>
      </c>
      <c r="U320" s="14" t="s">
        <v>1638</v>
      </c>
      <c r="V320" s="14" t="s">
        <v>776</v>
      </c>
    </row>
    <row r="321" spans="1:22" x14ac:dyDescent="0.25">
      <c r="A321">
        <f>IF(ISNUMBER(SEARCH('Project Detail'!$B$5,'Data Validation'!B321)),MAX($A$1:A320)+1,0)</f>
        <v>0</v>
      </c>
      <c r="B321" s="218" t="s">
        <v>219</v>
      </c>
      <c r="D321" t="str">
        <f>IFERROR(VLOOKUP(ROWS($D$2:D321),$A$2:$B$1000,2,0),"")</f>
        <v/>
      </c>
      <c r="S321" s="14" t="s">
        <v>1639</v>
      </c>
      <c r="T321" s="14" t="s">
        <v>1640</v>
      </c>
      <c r="U321" s="14" t="s">
        <v>1641</v>
      </c>
      <c r="V321" s="14" t="s">
        <v>776</v>
      </c>
    </row>
    <row r="322" spans="1:22" x14ac:dyDescent="0.25">
      <c r="A322">
        <f>IF(ISNUMBER(SEARCH('Project Detail'!$B$5,'Data Validation'!B322)),MAX($A$1:A321)+1,0)</f>
        <v>0</v>
      </c>
      <c r="B322" s="218" t="s">
        <v>351</v>
      </c>
      <c r="D322" t="str">
        <f>IFERROR(VLOOKUP(ROWS($D$2:D322),$A$2:$B$1000,2,0),"")</f>
        <v/>
      </c>
      <c r="S322" s="14" t="s">
        <v>1642</v>
      </c>
      <c r="T322" s="14" t="s">
        <v>1643</v>
      </c>
      <c r="U322" s="14" t="s">
        <v>1644</v>
      </c>
      <c r="V322" s="14" t="s">
        <v>776</v>
      </c>
    </row>
    <row r="323" spans="1:22" x14ac:dyDescent="0.25">
      <c r="A323">
        <f>IF(ISNUMBER(SEARCH('Project Detail'!$B$5,'Data Validation'!B323)),MAX($A$1:A322)+1,0)</f>
        <v>0</v>
      </c>
      <c r="B323" s="218" t="s">
        <v>707</v>
      </c>
      <c r="D323" t="str">
        <f>IFERROR(VLOOKUP(ROWS($D$2:D323),$A$2:$B$1000,2,0),"")</f>
        <v/>
      </c>
      <c r="S323" s="14" t="s">
        <v>1645</v>
      </c>
      <c r="T323" s="14" t="s">
        <v>1646</v>
      </c>
      <c r="U323" s="14" t="s">
        <v>383</v>
      </c>
      <c r="V323" s="14" t="s">
        <v>766</v>
      </c>
    </row>
    <row r="324" spans="1:22" x14ac:dyDescent="0.25">
      <c r="A324">
        <f>IF(ISNUMBER(SEARCH('Project Detail'!$B$5,'Data Validation'!B324)),MAX($A$1:A323)+1,0)</f>
        <v>0</v>
      </c>
      <c r="B324" s="218" t="s">
        <v>218</v>
      </c>
      <c r="D324" t="str">
        <f>IFERROR(VLOOKUP(ROWS($D$2:D324),$A$2:$B$1000,2,0),"")</f>
        <v/>
      </c>
      <c r="S324" s="14" t="s">
        <v>1647</v>
      </c>
      <c r="T324" s="14" t="s">
        <v>1648</v>
      </c>
      <c r="U324" s="14" t="s">
        <v>1649</v>
      </c>
      <c r="V324" s="14" t="s">
        <v>766</v>
      </c>
    </row>
    <row r="325" spans="1:22" x14ac:dyDescent="0.25">
      <c r="A325">
        <f>IF(ISNUMBER(SEARCH('Project Detail'!$B$5,'Data Validation'!B325)),MAX($A$1:A324)+1,0)</f>
        <v>0</v>
      </c>
      <c r="B325" s="218" t="s">
        <v>339</v>
      </c>
      <c r="D325" t="str">
        <f>IFERROR(VLOOKUP(ROWS($D$2:D325),$A$2:$B$1000,2,0),"")</f>
        <v/>
      </c>
      <c r="S325" s="14" t="s">
        <v>1650</v>
      </c>
      <c r="T325" s="14" t="s">
        <v>1651</v>
      </c>
      <c r="U325" s="14" t="s">
        <v>1652</v>
      </c>
      <c r="V325" s="14" t="s">
        <v>776</v>
      </c>
    </row>
    <row r="326" spans="1:22" x14ac:dyDescent="0.25">
      <c r="A326">
        <f>IF(ISNUMBER(SEARCH('Project Detail'!$B$5,'Data Validation'!B326)),MAX($A$1:A325)+1,0)</f>
        <v>0</v>
      </c>
      <c r="B326" s="218" t="s">
        <v>708</v>
      </c>
      <c r="D326" t="str">
        <f>IFERROR(VLOOKUP(ROWS($D$2:D326),$A$2:$B$1000,2,0),"")</f>
        <v/>
      </c>
      <c r="S326" s="14" t="s">
        <v>1653</v>
      </c>
      <c r="T326" s="14" t="s">
        <v>1654</v>
      </c>
      <c r="U326" s="14" t="s">
        <v>1655</v>
      </c>
      <c r="V326" s="14" t="s">
        <v>776</v>
      </c>
    </row>
    <row r="327" spans="1:22" x14ac:dyDescent="0.25">
      <c r="A327">
        <f>IF(ISNUMBER(SEARCH('Project Detail'!$B$5,'Data Validation'!B327)),MAX($A$1:A326)+1,0)</f>
        <v>0</v>
      </c>
      <c r="B327" s="218" t="s">
        <v>320</v>
      </c>
      <c r="D327" t="str">
        <f>IFERROR(VLOOKUP(ROWS($D$2:D327),$A$2:$B$1000,2,0),"")</f>
        <v/>
      </c>
      <c r="S327" s="14" t="s">
        <v>1656</v>
      </c>
      <c r="T327" s="14" t="s">
        <v>1657</v>
      </c>
      <c r="U327" s="14" t="s">
        <v>1658</v>
      </c>
      <c r="V327" s="14" t="s">
        <v>776</v>
      </c>
    </row>
    <row r="328" spans="1:22" x14ac:dyDescent="0.25">
      <c r="A328">
        <f>IF(ISNUMBER(SEARCH('Project Detail'!$B$5,'Data Validation'!B328)),MAX($A$1:A327)+1,0)</f>
        <v>0</v>
      </c>
      <c r="B328" s="218" t="s">
        <v>222</v>
      </c>
      <c r="D328" t="str">
        <f>IFERROR(VLOOKUP(ROWS($D$2:D328),$A$2:$B$1000,2,0),"")</f>
        <v/>
      </c>
      <c r="S328" s="14" t="s">
        <v>1659</v>
      </c>
      <c r="T328" s="14" t="s">
        <v>1660</v>
      </c>
      <c r="U328" s="14" t="s">
        <v>1661</v>
      </c>
      <c r="V328" s="14" t="s">
        <v>776</v>
      </c>
    </row>
    <row r="329" spans="1:22" x14ac:dyDescent="0.25">
      <c r="A329">
        <f>IF(ISNUMBER(SEARCH('Project Detail'!$B$5,'Data Validation'!B329)),MAX($A$1:A328)+1,0)</f>
        <v>0</v>
      </c>
      <c r="B329" s="218" t="s">
        <v>216</v>
      </c>
      <c r="D329" t="str">
        <f>IFERROR(VLOOKUP(ROWS($D$2:D329),$A$2:$B$1000,2,0),"")</f>
        <v/>
      </c>
      <c r="S329" s="14" t="s">
        <v>1662</v>
      </c>
      <c r="T329" s="14" t="s">
        <v>1663</v>
      </c>
      <c r="U329" s="14" t="s">
        <v>1664</v>
      </c>
      <c r="V329" s="14" t="s">
        <v>776</v>
      </c>
    </row>
    <row r="330" spans="1:22" x14ac:dyDescent="0.25">
      <c r="A330">
        <f>IF(ISNUMBER(SEARCH('Project Detail'!$B$5,'Data Validation'!B330)),MAX($A$1:A329)+1,0)</f>
        <v>0</v>
      </c>
      <c r="B330" s="218" t="s">
        <v>318</v>
      </c>
      <c r="D330" t="str">
        <f>IFERROR(VLOOKUP(ROWS($D$2:D330),$A$2:$B$1000,2,0),"")</f>
        <v/>
      </c>
      <c r="S330" s="14" t="s">
        <v>1665</v>
      </c>
      <c r="T330" s="14" t="s">
        <v>1666</v>
      </c>
      <c r="U330" s="14" t="s">
        <v>1667</v>
      </c>
      <c r="V330" s="14" t="s">
        <v>776</v>
      </c>
    </row>
    <row r="331" spans="1:22" x14ac:dyDescent="0.25">
      <c r="A331">
        <f>IF(ISNUMBER(SEARCH('Project Detail'!$B$5,'Data Validation'!B331)),MAX($A$1:A330)+1,0)</f>
        <v>0</v>
      </c>
      <c r="B331" s="218" t="s">
        <v>215</v>
      </c>
      <c r="D331" t="str">
        <f>IFERROR(VLOOKUP(ROWS($D$2:D331),$A$2:$B$1000,2,0),"")</f>
        <v/>
      </c>
      <c r="S331" s="14" t="s">
        <v>1668</v>
      </c>
      <c r="T331" s="14" t="s">
        <v>1669</v>
      </c>
      <c r="U331" s="14" t="s">
        <v>1670</v>
      </c>
      <c r="V331" s="14" t="s">
        <v>776</v>
      </c>
    </row>
    <row r="332" spans="1:22" x14ac:dyDescent="0.25">
      <c r="A332">
        <f>IF(ISNUMBER(SEARCH('Project Detail'!$B$5,'Data Validation'!B332)),MAX($A$1:A331)+1,0)</f>
        <v>0</v>
      </c>
      <c r="B332" s="218" t="s">
        <v>213</v>
      </c>
      <c r="D332" t="str">
        <f>IFERROR(VLOOKUP(ROWS($D$2:D332),$A$2:$B$1000,2,0),"")</f>
        <v/>
      </c>
      <c r="S332" s="14" t="s">
        <v>1671</v>
      </c>
      <c r="T332" s="14" t="s">
        <v>1672</v>
      </c>
      <c r="U332" s="14" t="s">
        <v>1673</v>
      </c>
      <c r="V332" s="14" t="s">
        <v>776</v>
      </c>
    </row>
    <row r="333" spans="1:22" x14ac:dyDescent="0.25">
      <c r="A333">
        <f>IF(ISNUMBER(SEARCH('Project Detail'!$B$5,'Data Validation'!B333)),MAX($A$1:A332)+1,0)</f>
        <v>0</v>
      </c>
      <c r="B333" s="218" t="s">
        <v>337</v>
      </c>
      <c r="D333" t="str">
        <f>IFERROR(VLOOKUP(ROWS($D$2:D333),$A$2:$B$1000,2,0),"")</f>
        <v/>
      </c>
      <c r="S333" s="14" t="s">
        <v>1674</v>
      </c>
      <c r="T333" s="14" t="s">
        <v>1675</v>
      </c>
      <c r="U333" s="14" t="s">
        <v>1676</v>
      </c>
      <c r="V333" s="14" t="s">
        <v>776</v>
      </c>
    </row>
    <row r="334" spans="1:22" x14ac:dyDescent="0.25">
      <c r="A334">
        <f>IF(ISNUMBER(SEARCH('Project Detail'!$B$5,'Data Validation'!B334)),MAX($A$1:A333)+1,0)</f>
        <v>0</v>
      </c>
      <c r="B334" s="218" t="s">
        <v>368</v>
      </c>
      <c r="D334" t="str">
        <f>IFERROR(VLOOKUP(ROWS($D$2:D334),$A$2:$B$1000,2,0),"")</f>
        <v/>
      </c>
      <c r="S334" s="14" t="s">
        <v>1677</v>
      </c>
      <c r="T334" s="14" t="s">
        <v>1678</v>
      </c>
      <c r="U334" s="14" t="s">
        <v>1679</v>
      </c>
      <c r="V334" s="14" t="s">
        <v>776</v>
      </c>
    </row>
    <row r="335" spans="1:22" x14ac:dyDescent="0.25">
      <c r="A335">
        <f>IF(ISNUMBER(SEARCH('Project Detail'!$B$5,'Data Validation'!B335)),MAX($A$1:A334)+1,0)</f>
        <v>0</v>
      </c>
      <c r="B335" s="218" t="s">
        <v>709</v>
      </c>
      <c r="D335" t="str">
        <f>IFERROR(VLOOKUP(ROWS($D$2:D335),$A$2:$B$1000,2,0),"")</f>
        <v/>
      </c>
      <c r="S335" s="14" t="s">
        <v>1680</v>
      </c>
      <c r="T335" s="14" t="s">
        <v>1681</v>
      </c>
      <c r="U335" s="14" t="s">
        <v>1682</v>
      </c>
      <c r="V335" s="14" t="s">
        <v>776</v>
      </c>
    </row>
    <row r="336" spans="1:22" x14ac:dyDescent="0.25">
      <c r="A336">
        <f>IF(ISNUMBER(SEARCH('Project Detail'!$B$5,'Data Validation'!B336)),MAX($A$1:A335)+1,0)</f>
        <v>0</v>
      </c>
      <c r="B336" s="218" t="s">
        <v>319</v>
      </c>
      <c r="D336" t="str">
        <f>IFERROR(VLOOKUP(ROWS($D$2:D336),$A$2:$B$1000,2,0),"")</f>
        <v/>
      </c>
      <c r="S336" s="14" t="s">
        <v>1683</v>
      </c>
      <c r="T336" s="14" t="s">
        <v>1684</v>
      </c>
      <c r="U336" s="14" t="s">
        <v>1685</v>
      </c>
      <c r="V336" s="14" t="s">
        <v>776</v>
      </c>
    </row>
    <row r="337" spans="1:22" x14ac:dyDescent="0.25">
      <c r="A337">
        <f>IF(ISNUMBER(SEARCH('Project Detail'!$B$5,'Data Validation'!B337)),MAX($A$1:A336)+1,0)</f>
        <v>0</v>
      </c>
      <c r="B337" s="218" t="s">
        <v>321</v>
      </c>
      <c r="D337" t="str">
        <f>IFERROR(VLOOKUP(ROWS($D$2:D337),$A$2:$B$1000,2,0),"")</f>
        <v/>
      </c>
      <c r="S337" s="14" t="s">
        <v>1686</v>
      </c>
      <c r="T337" s="14" t="s">
        <v>1687</v>
      </c>
      <c r="U337" s="14" t="s">
        <v>1688</v>
      </c>
      <c r="V337" s="14" t="s">
        <v>776</v>
      </c>
    </row>
    <row r="338" spans="1:22" x14ac:dyDescent="0.25">
      <c r="A338">
        <f>IF(ISNUMBER(SEARCH('Project Detail'!$B$5,'Data Validation'!B338)),MAX($A$1:A337)+1,0)</f>
        <v>0</v>
      </c>
      <c r="B338" s="218" t="s">
        <v>710</v>
      </c>
      <c r="D338" t="str">
        <f>IFERROR(VLOOKUP(ROWS($D$2:D338),$A$2:$B$1000,2,0),"")</f>
        <v/>
      </c>
      <c r="S338" s="14" t="s">
        <v>1689</v>
      </c>
      <c r="T338" s="14" t="s">
        <v>1690</v>
      </c>
      <c r="U338" s="14" t="s">
        <v>1691</v>
      </c>
      <c r="V338" s="14" t="s">
        <v>776</v>
      </c>
    </row>
    <row r="339" spans="1:22" x14ac:dyDescent="0.25">
      <c r="A339">
        <f>IF(ISNUMBER(SEARCH('Project Detail'!$B$5,'Data Validation'!B339)),MAX($A$1:A338)+1,0)</f>
        <v>0</v>
      </c>
      <c r="B339" s="218" t="s">
        <v>359</v>
      </c>
      <c r="D339" t="str">
        <f>IFERROR(VLOOKUP(ROWS($D$2:D339),$A$2:$B$1000,2,0),"")</f>
        <v/>
      </c>
      <c r="S339" s="14" t="s">
        <v>1692</v>
      </c>
      <c r="T339" s="14" t="s">
        <v>1693</v>
      </c>
      <c r="U339" s="14" t="s">
        <v>1694</v>
      </c>
      <c r="V339" s="14" t="s">
        <v>776</v>
      </c>
    </row>
    <row r="340" spans="1:22" x14ac:dyDescent="0.25">
      <c r="A340">
        <f>IF(ISNUMBER(SEARCH('Project Detail'!$B$5,'Data Validation'!B340)),MAX($A$1:A339)+1,0)</f>
        <v>0</v>
      </c>
      <c r="B340" s="218" t="s">
        <v>711</v>
      </c>
      <c r="D340" t="str">
        <f>IFERROR(VLOOKUP(ROWS($D$2:D340),$A$2:$B$1000,2,0),"")</f>
        <v/>
      </c>
      <c r="S340" s="14" t="s">
        <v>1695</v>
      </c>
      <c r="T340" s="14" t="s">
        <v>1696</v>
      </c>
      <c r="U340" s="14" t="s">
        <v>1697</v>
      </c>
      <c r="V340" s="14" t="s">
        <v>776</v>
      </c>
    </row>
    <row r="341" spans="1:22" x14ac:dyDescent="0.25">
      <c r="A341">
        <f>IF(ISNUMBER(SEARCH('Project Detail'!$B$5,'Data Validation'!B341)),MAX($A$1:A340)+1,0)</f>
        <v>0</v>
      </c>
      <c r="B341" s="218" t="s">
        <v>712</v>
      </c>
      <c r="D341" t="str">
        <f>IFERROR(VLOOKUP(ROWS($D$2:D341),$A$2:$B$1000,2,0),"")</f>
        <v/>
      </c>
      <c r="S341" s="14" t="s">
        <v>1698</v>
      </c>
      <c r="T341" s="14" t="s">
        <v>1699</v>
      </c>
      <c r="U341" s="14" t="s">
        <v>1700</v>
      </c>
      <c r="V341" s="14" t="s">
        <v>776</v>
      </c>
    </row>
    <row r="342" spans="1:22" x14ac:dyDescent="0.25">
      <c r="A342">
        <f>IF(ISNUMBER(SEARCH('Project Detail'!$B$5,'Data Validation'!B342)),MAX($A$1:A341)+1,0)</f>
        <v>0</v>
      </c>
      <c r="B342" s="218" t="s">
        <v>357</v>
      </c>
      <c r="D342" t="str">
        <f>IFERROR(VLOOKUP(ROWS($D$2:D342),$A$2:$B$1000,2,0),"")</f>
        <v/>
      </c>
      <c r="S342" s="14" t="s">
        <v>1701</v>
      </c>
      <c r="T342" s="14" t="s">
        <v>1702</v>
      </c>
      <c r="U342" s="14" t="s">
        <v>1703</v>
      </c>
      <c r="V342" s="14" t="s">
        <v>776</v>
      </c>
    </row>
    <row r="343" spans="1:22" x14ac:dyDescent="0.25">
      <c r="A343">
        <f>IF(ISNUMBER(SEARCH('Project Detail'!$B$5,'Data Validation'!B343)),MAX($A$1:A342)+1,0)</f>
        <v>0</v>
      </c>
      <c r="B343" s="218" t="s">
        <v>358</v>
      </c>
      <c r="D343" t="str">
        <f>IFERROR(VLOOKUP(ROWS($D$2:D343),$A$2:$B$1000,2,0),"")</f>
        <v/>
      </c>
      <c r="S343" s="14" t="s">
        <v>1704</v>
      </c>
      <c r="T343" s="14" t="s">
        <v>1705</v>
      </c>
      <c r="U343" s="14" t="s">
        <v>1706</v>
      </c>
      <c r="V343" s="14" t="s">
        <v>776</v>
      </c>
    </row>
    <row r="344" spans="1:22" x14ac:dyDescent="0.25">
      <c r="A344">
        <f>IF(ISNUMBER(SEARCH('Project Detail'!$B$5,'Data Validation'!B344)),MAX($A$1:A343)+1,0)</f>
        <v>0</v>
      </c>
      <c r="B344" s="218" t="s">
        <v>713</v>
      </c>
      <c r="D344" t="str">
        <f>IFERROR(VLOOKUP(ROWS($D$2:D344),$A$2:$B$1000,2,0),"")</f>
        <v/>
      </c>
      <c r="S344" s="14" t="s">
        <v>1707</v>
      </c>
      <c r="T344" s="14" t="s">
        <v>1708</v>
      </c>
      <c r="U344" s="14" t="s">
        <v>1709</v>
      </c>
      <c r="V344" s="14" t="s">
        <v>776</v>
      </c>
    </row>
    <row r="345" spans="1:22" x14ac:dyDescent="0.25">
      <c r="A345">
        <f>IF(ISNUMBER(SEARCH('Project Detail'!$B$5,'Data Validation'!B345)),MAX($A$1:A344)+1,0)</f>
        <v>0</v>
      </c>
      <c r="B345" s="218" t="s">
        <v>714</v>
      </c>
      <c r="D345" t="str">
        <f>IFERROR(VLOOKUP(ROWS($D$2:D345),$A$2:$B$1000,2,0),"")</f>
        <v/>
      </c>
      <c r="S345" s="14" t="s">
        <v>1710</v>
      </c>
      <c r="T345" s="14" t="s">
        <v>1711</v>
      </c>
      <c r="U345" s="14" t="s">
        <v>1712</v>
      </c>
      <c r="V345" s="14" t="s">
        <v>776</v>
      </c>
    </row>
    <row r="346" spans="1:22" x14ac:dyDescent="0.25">
      <c r="A346">
        <f>IF(ISNUMBER(SEARCH('Project Detail'!$B$5,'Data Validation'!B346)),MAX($A$1:A345)+1,0)</f>
        <v>0</v>
      </c>
      <c r="B346" s="218" t="s">
        <v>201</v>
      </c>
      <c r="D346" t="str">
        <f>IFERROR(VLOOKUP(ROWS($D$2:D346),$A$2:$B$1000,2,0),"")</f>
        <v/>
      </c>
      <c r="S346" s="14" t="s">
        <v>1713</v>
      </c>
      <c r="T346" s="14" t="s">
        <v>1714</v>
      </c>
      <c r="U346" s="14" t="s">
        <v>1715</v>
      </c>
      <c r="V346" s="14" t="s">
        <v>776</v>
      </c>
    </row>
    <row r="347" spans="1:22" x14ac:dyDescent="0.25">
      <c r="A347">
        <f>IF(ISNUMBER(SEARCH('Project Detail'!$B$5,'Data Validation'!B347)),MAX($A$1:A346)+1,0)</f>
        <v>0</v>
      </c>
      <c r="B347" s="218" t="s">
        <v>715</v>
      </c>
      <c r="D347" t="str">
        <f>IFERROR(VLOOKUP(ROWS($D$2:D347),$A$2:$B$1000,2,0),"")</f>
        <v/>
      </c>
      <c r="S347" s="14" t="s">
        <v>1716</v>
      </c>
      <c r="T347" s="14" t="s">
        <v>1717</v>
      </c>
      <c r="U347" s="14" t="s">
        <v>1718</v>
      </c>
      <c r="V347" s="14" t="s">
        <v>776</v>
      </c>
    </row>
    <row r="348" spans="1:22" x14ac:dyDescent="0.25">
      <c r="A348">
        <f>IF(ISNUMBER(SEARCH('Project Detail'!$B$5,'Data Validation'!B348)),MAX($A$1:A347)+1,0)</f>
        <v>0</v>
      </c>
      <c r="B348" s="218" t="s">
        <v>716</v>
      </c>
      <c r="D348" t="str">
        <f>IFERROR(VLOOKUP(ROWS($D$2:D348),$A$2:$B$1000,2,0),"")</f>
        <v/>
      </c>
      <c r="S348" s="14" t="s">
        <v>1719</v>
      </c>
      <c r="T348" s="14" t="s">
        <v>1720</v>
      </c>
      <c r="U348" s="14" t="s">
        <v>1721</v>
      </c>
      <c r="V348" s="14" t="s">
        <v>776</v>
      </c>
    </row>
    <row r="349" spans="1:22" x14ac:dyDescent="0.25">
      <c r="A349">
        <f>IF(ISNUMBER(SEARCH('Project Detail'!$B$5,'Data Validation'!B349)),MAX($A$1:A348)+1,0)</f>
        <v>0</v>
      </c>
      <c r="B349" s="218" t="s">
        <v>363</v>
      </c>
      <c r="D349" t="str">
        <f>IFERROR(VLOOKUP(ROWS($D$2:D349),$A$2:$B$1000,2,0),"")</f>
        <v/>
      </c>
      <c r="S349" s="14" t="s">
        <v>1722</v>
      </c>
      <c r="T349" s="14" t="s">
        <v>1723</v>
      </c>
      <c r="U349" s="14" t="s">
        <v>1724</v>
      </c>
      <c r="V349" s="14" t="s">
        <v>776</v>
      </c>
    </row>
    <row r="350" spans="1:22" x14ac:dyDescent="0.25">
      <c r="A350">
        <f>IF(ISNUMBER(SEARCH('Project Detail'!$B$5,'Data Validation'!B350)),MAX($A$1:A349)+1,0)</f>
        <v>0</v>
      </c>
      <c r="B350" s="218" t="s">
        <v>362</v>
      </c>
      <c r="D350" t="str">
        <f>IFERROR(VLOOKUP(ROWS($D$2:D350),$A$2:$B$1000,2,0),"")</f>
        <v/>
      </c>
      <c r="S350" s="14" t="s">
        <v>1725</v>
      </c>
      <c r="T350" s="14" t="s">
        <v>1726</v>
      </c>
      <c r="U350" s="14" t="s">
        <v>1727</v>
      </c>
      <c r="V350" s="14" t="s">
        <v>776</v>
      </c>
    </row>
    <row r="351" spans="1:22" x14ac:dyDescent="0.25">
      <c r="A351">
        <f>IF(ISNUMBER(SEARCH('Project Detail'!$B$5,'Data Validation'!B351)),MAX($A$1:A350)+1,0)</f>
        <v>0</v>
      </c>
      <c r="B351" s="218" t="s">
        <v>183</v>
      </c>
      <c r="D351" t="str">
        <f>IFERROR(VLOOKUP(ROWS($D$2:D351),$A$2:$B$1000,2,0),"")</f>
        <v/>
      </c>
      <c r="S351" s="14" t="s">
        <v>1728</v>
      </c>
      <c r="T351" s="14" t="s">
        <v>1729</v>
      </c>
      <c r="U351" s="14" t="s">
        <v>1730</v>
      </c>
      <c r="V351" s="14" t="s">
        <v>776</v>
      </c>
    </row>
    <row r="352" spans="1:22" x14ac:dyDescent="0.25">
      <c r="A352">
        <f>IF(ISNUMBER(SEARCH('Project Detail'!$B$5,'Data Validation'!B352)),MAX($A$1:A351)+1,0)</f>
        <v>0</v>
      </c>
      <c r="B352" s="218" t="s">
        <v>199</v>
      </c>
      <c r="D352" t="str">
        <f>IFERROR(VLOOKUP(ROWS($D$2:D352),$A$2:$B$1000,2,0),"")</f>
        <v/>
      </c>
      <c r="S352" s="14" t="s">
        <v>1731</v>
      </c>
      <c r="T352" s="14" t="s">
        <v>1732</v>
      </c>
      <c r="U352" s="14" t="s">
        <v>1733</v>
      </c>
      <c r="V352" s="14" t="s">
        <v>776</v>
      </c>
    </row>
    <row r="353" spans="1:22" x14ac:dyDescent="0.25">
      <c r="A353">
        <f>IF(ISNUMBER(SEARCH('Project Detail'!$B$5,'Data Validation'!B353)),MAX($A$1:A352)+1,0)</f>
        <v>0</v>
      </c>
      <c r="B353" s="218" t="s">
        <v>202</v>
      </c>
      <c r="D353" t="str">
        <f>IFERROR(VLOOKUP(ROWS($D$2:D353),$A$2:$B$1000,2,0),"")</f>
        <v/>
      </c>
      <c r="S353" s="14" t="s">
        <v>1734</v>
      </c>
      <c r="T353" s="14" t="s">
        <v>1735</v>
      </c>
      <c r="U353" s="14" t="s">
        <v>1736</v>
      </c>
      <c r="V353" s="14" t="s">
        <v>776</v>
      </c>
    </row>
    <row r="354" spans="1:22" x14ac:dyDescent="0.25">
      <c r="A354">
        <f>IF(ISNUMBER(SEARCH('Project Detail'!$B$5,'Data Validation'!B354)),MAX($A$1:A353)+1,0)</f>
        <v>0</v>
      </c>
      <c r="B354" s="218" t="s">
        <v>717</v>
      </c>
      <c r="D354" t="str">
        <f>IFERROR(VLOOKUP(ROWS($D$2:D354),$A$2:$B$1000,2,0),"")</f>
        <v/>
      </c>
      <c r="S354" s="14" t="s">
        <v>1737</v>
      </c>
      <c r="T354" s="14" t="s">
        <v>1738</v>
      </c>
      <c r="U354" s="14" t="s">
        <v>1739</v>
      </c>
      <c r="V354" s="14" t="s">
        <v>776</v>
      </c>
    </row>
    <row r="355" spans="1:22" x14ac:dyDescent="0.25">
      <c r="A355">
        <f>IF(ISNUMBER(SEARCH('Project Detail'!$B$5,'Data Validation'!B355)),MAX($A$1:A354)+1,0)</f>
        <v>0</v>
      </c>
      <c r="B355" s="218" t="s">
        <v>194</v>
      </c>
      <c r="D355" t="str">
        <f>IFERROR(VLOOKUP(ROWS($D$2:D355),$A$2:$B$1000,2,0),"")</f>
        <v/>
      </c>
      <c r="S355" s="14" t="s">
        <v>1740</v>
      </c>
      <c r="T355" s="14" t="s">
        <v>1741</v>
      </c>
      <c r="U355" s="14" t="s">
        <v>1742</v>
      </c>
      <c r="V355" s="14" t="s">
        <v>776</v>
      </c>
    </row>
    <row r="356" spans="1:22" x14ac:dyDescent="0.25">
      <c r="A356">
        <f>IF(ISNUMBER(SEARCH('Project Detail'!$B$5,'Data Validation'!B356)),MAX($A$1:A355)+1,0)</f>
        <v>0</v>
      </c>
      <c r="B356" s="218" t="s">
        <v>188</v>
      </c>
      <c r="D356" t="str">
        <f>IFERROR(VLOOKUP(ROWS($D$2:D356),$A$2:$B$1000,2,0),"")</f>
        <v/>
      </c>
      <c r="S356" s="14" t="s">
        <v>1743</v>
      </c>
      <c r="T356" s="14" t="s">
        <v>1744</v>
      </c>
      <c r="U356" s="14" t="s">
        <v>1745</v>
      </c>
      <c r="V356" s="14" t="s">
        <v>776</v>
      </c>
    </row>
    <row r="357" spans="1:22" x14ac:dyDescent="0.25">
      <c r="A357">
        <f>IF(ISNUMBER(SEARCH('Project Detail'!$B$5,'Data Validation'!B357)),MAX($A$1:A356)+1,0)</f>
        <v>0</v>
      </c>
      <c r="B357" s="218" t="s">
        <v>192</v>
      </c>
      <c r="D357" t="str">
        <f>IFERROR(VLOOKUP(ROWS($D$2:D357),$A$2:$B$1000,2,0),"")</f>
        <v/>
      </c>
      <c r="S357" s="14" t="s">
        <v>1746</v>
      </c>
      <c r="T357" s="14" t="s">
        <v>1747</v>
      </c>
      <c r="U357" s="14" t="s">
        <v>1748</v>
      </c>
      <c r="V357" s="14" t="s">
        <v>776</v>
      </c>
    </row>
    <row r="358" spans="1:22" x14ac:dyDescent="0.25">
      <c r="A358">
        <f>IF(ISNUMBER(SEARCH('Project Detail'!$B$5,'Data Validation'!B358)),MAX($A$1:A357)+1,0)</f>
        <v>0</v>
      </c>
      <c r="B358" s="218" t="s">
        <v>209</v>
      </c>
      <c r="D358" t="str">
        <f>IFERROR(VLOOKUP(ROWS($D$2:D358),$A$2:$B$1000,2,0),"")</f>
        <v/>
      </c>
      <c r="S358" s="14" t="s">
        <v>1749</v>
      </c>
      <c r="T358" s="14" t="s">
        <v>1750</v>
      </c>
      <c r="U358" s="14" t="s">
        <v>1751</v>
      </c>
      <c r="V358" s="14" t="s">
        <v>776</v>
      </c>
    </row>
    <row r="359" spans="1:22" x14ac:dyDescent="0.25">
      <c r="A359">
        <f>IF(ISNUMBER(SEARCH('Project Detail'!$B$5,'Data Validation'!B359)),MAX($A$1:A358)+1,0)</f>
        <v>0</v>
      </c>
      <c r="B359" s="218" t="s">
        <v>196</v>
      </c>
      <c r="D359" t="str">
        <f>IFERROR(VLOOKUP(ROWS($D$2:D359),$A$2:$B$1000,2,0),"")</f>
        <v/>
      </c>
      <c r="S359" s="14" t="s">
        <v>1752</v>
      </c>
      <c r="T359" s="14" t="s">
        <v>1753</v>
      </c>
      <c r="U359" s="14" t="s">
        <v>1754</v>
      </c>
      <c r="V359" s="14" t="s">
        <v>776</v>
      </c>
    </row>
    <row r="360" spans="1:22" x14ac:dyDescent="0.25">
      <c r="A360">
        <f>IF(ISNUMBER(SEARCH('Project Detail'!$B$5,'Data Validation'!B360)),MAX($A$1:A359)+1,0)</f>
        <v>0</v>
      </c>
      <c r="B360" s="218" t="s">
        <v>205</v>
      </c>
      <c r="D360" t="str">
        <f>IFERROR(VLOOKUP(ROWS($D$2:D360),$A$2:$B$1000,2,0),"")</f>
        <v/>
      </c>
      <c r="S360" s="14" t="s">
        <v>1755</v>
      </c>
      <c r="T360" s="14" t="s">
        <v>1756</v>
      </c>
      <c r="U360" s="14" t="s">
        <v>1757</v>
      </c>
      <c r="V360" s="14" t="s">
        <v>776</v>
      </c>
    </row>
    <row r="361" spans="1:22" x14ac:dyDescent="0.25">
      <c r="A361">
        <f>IF(ISNUMBER(SEARCH('Project Detail'!$B$5,'Data Validation'!B361)),MAX($A$1:A360)+1,0)</f>
        <v>0</v>
      </c>
      <c r="B361" s="218" t="s">
        <v>198</v>
      </c>
      <c r="D361" t="str">
        <f>IFERROR(VLOOKUP(ROWS($D$2:D361),$A$2:$B$1000,2,0),"")</f>
        <v/>
      </c>
      <c r="S361" s="14" t="s">
        <v>1758</v>
      </c>
      <c r="T361" s="14" t="s">
        <v>1759</v>
      </c>
      <c r="U361" s="14" t="s">
        <v>1760</v>
      </c>
      <c r="V361" s="14" t="s">
        <v>776</v>
      </c>
    </row>
    <row r="362" spans="1:22" x14ac:dyDescent="0.25">
      <c r="A362">
        <f>IF(ISNUMBER(SEARCH('Project Detail'!$B$5,'Data Validation'!B362)),MAX($A$1:A361)+1,0)</f>
        <v>0</v>
      </c>
      <c r="B362" s="218" t="s">
        <v>185</v>
      </c>
      <c r="D362" t="str">
        <f>IFERROR(VLOOKUP(ROWS($D$2:D362),$A$2:$B$1000,2,0),"")</f>
        <v/>
      </c>
      <c r="S362" s="14" t="s">
        <v>1761</v>
      </c>
      <c r="T362" s="14" t="s">
        <v>1762</v>
      </c>
      <c r="U362" s="14" t="s">
        <v>1763</v>
      </c>
      <c r="V362" s="14" t="s">
        <v>776</v>
      </c>
    </row>
    <row r="363" spans="1:22" x14ac:dyDescent="0.25">
      <c r="A363">
        <f>IF(ISNUMBER(SEARCH('Project Detail'!$B$5,'Data Validation'!B363)),MAX($A$1:A362)+1,0)</f>
        <v>0</v>
      </c>
      <c r="B363" s="218" t="s">
        <v>718</v>
      </c>
      <c r="D363" t="str">
        <f>IFERROR(VLOOKUP(ROWS($D$2:D363),$A$2:$B$1000,2,0),"")</f>
        <v/>
      </c>
      <c r="S363" s="14" t="s">
        <v>1764</v>
      </c>
      <c r="T363" s="14" t="s">
        <v>1765</v>
      </c>
      <c r="U363" s="14" t="s">
        <v>230</v>
      </c>
      <c r="V363" s="14" t="s">
        <v>776</v>
      </c>
    </row>
    <row r="364" spans="1:22" x14ac:dyDescent="0.25">
      <c r="A364">
        <f>IF(ISNUMBER(SEARCH('Project Detail'!$B$5,'Data Validation'!B364)),MAX($A$1:A363)+1,0)</f>
        <v>0</v>
      </c>
      <c r="B364" s="218" t="s">
        <v>719</v>
      </c>
      <c r="D364" t="str">
        <f>IFERROR(VLOOKUP(ROWS($D$2:D364),$A$2:$B$1000,2,0),"")</f>
        <v/>
      </c>
      <c r="S364" s="14" t="s">
        <v>1766</v>
      </c>
      <c r="T364" s="14" t="s">
        <v>1767</v>
      </c>
      <c r="U364" s="14" t="s">
        <v>1768</v>
      </c>
      <c r="V364" s="14" t="s">
        <v>776</v>
      </c>
    </row>
    <row r="365" spans="1:22" x14ac:dyDescent="0.25">
      <c r="A365">
        <f>IF(ISNUMBER(SEARCH('Project Detail'!$B$5,'Data Validation'!B365)),MAX($A$1:A364)+1,0)</f>
        <v>0</v>
      </c>
      <c r="B365" s="218" t="s">
        <v>291</v>
      </c>
      <c r="D365" t="str">
        <f>IFERROR(VLOOKUP(ROWS($D$2:D365),$A$2:$B$1000,2,0),"")</f>
        <v/>
      </c>
      <c r="S365" s="14" t="s">
        <v>1769</v>
      </c>
      <c r="T365" s="14" t="s">
        <v>1770</v>
      </c>
      <c r="U365" s="14" t="s">
        <v>1771</v>
      </c>
      <c r="V365" s="14" t="s">
        <v>776</v>
      </c>
    </row>
    <row r="366" spans="1:22" x14ac:dyDescent="0.25">
      <c r="A366">
        <f>IF(ISNUMBER(SEARCH('Project Detail'!$B$5,'Data Validation'!B366)),MAX($A$1:A365)+1,0)</f>
        <v>0</v>
      </c>
      <c r="B366" s="218" t="s">
        <v>422</v>
      </c>
      <c r="D366" t="str">
        <f>IFERROR(VLOOKUP(ROWS($D$2:D366),$A$2:$B$1000,2,0),"")</f>
        <v/>
      </c>
      <c r="S366" s="14" t="s">
        <v>1772</v>
      </c>
      <c r="T366" s="14" t="s">
        <v>1773</v>
      </c>
      <c r="U366" s="14" t="s">
        <v>1774</v>
      </c>
      <c r="V366" s="14" t="s">
        <v>776</v>
      </c>
    </row>
    <row r="367" spans="1:22" x14ac:dyDescent="0.25">
      <c r="A367">
        <f>IF(ISNUMBER(SEARCH('Project Detail'!$B$5,'Data Validation'!B367)),MAX($A$1:A366)+1,0)</f>
        <v>0</v>
      </c>
      <c r="B367" s="218" t="s">
        <v>720</v>
      </c>
      <c r="D367" t="str">
        <f>IFERROR(VLOOKUP(ROWS($D$2:D367),$A$2:$B$1000,2,0),"")</f>
        <v/>
      </c>
      <c r="S367" s="14" t="s">
        <v>1775</v>
      </c>
      <c r="T367" s="14" t="s">
        <v>1776</v>
      </c>
      <c r="U367" s="14" t="s">
        <v>1777</v>
      </c>
      <c r="V367" s="14" t="s">
        <v>776</v>
      </c>
    </row>
    <row r="368" spans="1:22" x14ac:dyDescent="0.25">
      <c r="A368">
        <f>IF(ISNUMBER(SEARCH('Project Detail'!$B$5,'Data Validation'!B368)),MAX($A$1:A367)+1,0)</f>
        <v>0</v>
      </c>
      <c r="B368" s="218" t="s">
        <v>721</v>
      </c>
      <c r="D368" t="str">
        <f>IFERROR(VLOOKUP(ROWS($D$2:D368),$A$2:$B$1000,2,0),"")</f>
        <v/>
      </c>
      <c r="S368" s="14" t="s">
        <v>1778</v>
      </c>
      <c r="T368" s="14" t="s">
        <v>1779</v>
      </c>
      <c r="U368" s="14" t="s">
        <v>1780</v>
      </c>
      <c r="V368" s="14" t="s">
        <v>776</v>
      </c>
    </row>
    <row r="369" spans="1:22" x14ac:dyDescent="0.25">
      <c r="A369">
        <f>IF(ISNUMBER(SEARCH('Project Detail'!$B$5,'Data Validation'!B369)),MAX($A$1:A368)+1,0)</f>
        <v>0</v>
      </c>
      <c r="B369" s="218" t="s">
        <v>722</v>
      </c>
      <c r="D369" t="str">
        <f>IFERROR(VLOOKUP(ROWS($D$2:D369),$A$2:$B$1000,2,0),"")</f>
        <v/>
      </c>
      <c r="S369" s="14" t="s">
        <v>1781</v>
      </c>
      <c r="T369" s="14" t="s">
        <v>1782</v>
      </c>
      <c r="U369" s="14" t="s">
        <v>1783</v>
      </c>
      <c r="V369" s="14" t="s">
        <v>776</v>
      </c>
    </row>
    <row r="370" spans="1:22" x14ac:dyDescent="0.25">
      <c r="A370">
        <f>IF(ISNUMBER(SEARCH('Project Detail'!$B$5,'Data Validation'!B370)),MAX($A$1:A369)+1,0)</f>
        <v>0</v>
      </c>
      <c r="B370" s="218" t="s">
        <v>723</v>
      </c>
      <c r="D370" t="str">
        <f>IFERROR(VLOOKUP(ROWS($D$2:D370),$A$2:$B$1000,2,0),"")</f>
        <v/>
      </c>
      <c r="S370" s="14" t="s">
        <v>1784</v>
      </c>
      <c r="T370" s="14" t="s">
        <v>1785</v>
      </c>
      <c r="U370" s="14" t="s">
        <v>1786</v>
      </c>
      <c r="V370" s="14" t="s">
        <v>776</v>
      </c>
    </row>
    <row r="371" spans="1:22" x14ac:dyDescent="0.25">
      <c r="A371">
        <f>IF(ISNUMBER(SEARCH('Project Detail'!$B$5,'Data Validation'!B371)),MAX($A$1:A370)+1,0)</f>
        <v>0</v>
      </c>
      <c r="B371" s="218" t="s">
        <v>327</v>
      </c>
      <c r="D371" t="str">
        <f>IFERROR(VLOOKUP(ROWS($D$2:D371),$A$2:$B$1000,2,0),"")</f>
        <v/>
      </c>
      <c r="S371" s="14" t="s">
        <v>1787</v>
      </c>
      <c r="T371" s="14" t="s">
        <v>1788</v>
      </c>
      <c r="U371" s="14" t="s">
        <v>1789</v>
      </c>
      <c r="V371" s="14" t="s">
        <v>776</v>
      </c>
    </row>
    <row r="372" spans="1:22" x14ac:dyDescent="0.25">
      <c r="A372">
        <f>IF(ISNUMBER(SEARCH('Project Detail'!$B$5,'Data Validation'!B372)),MAX($A$1:A371)+1,0)</f>
        <v>0</v>
      </c>
      <c r="B372" s="218" t="s">
        <v>289</v>
      </c>
      <c r="D372" t="str">
        <f>IFERROR(VLOOKUP(ROWS($D$2:D372),$A$2:$B$1000,2,0),"")</f>
        <v/>
      </c>
      <c r="S372" s="14" t="s">
        <v>1790</v>
      </c>
      <c r="T372" s="14" t="s">
        <v>1791</v>
      </c>
      <c r="U372" s="14" t="s">
        <v>552</v>
      </c>
      <c r="V372" s="14" t="s">
        <v>776</v>
      </c>
    </row>
    <row r="373" spans="1:22" x14ac:dyDescent="0.25">
      <c r="A373">
        <f>IF(ISNUMBER(SEARCH('Project Detail'!$B$5,'Data Validation'!B373)),MAX($A$1:A372)+1,0)</f>
        <v>0</v>
      </c>
      <c r="B373" s="218" t="s">
        <v>724</v>
      </c>
      <c r="D373" t="str">
        <f>IFERROR(VLOOKUP(ROWS($D$2:D373),$A$2:$B$1000,2,0),"")</f>
        <v/>
      </c>
      <c r="S373" s="14" t="s">
        <v>1792</v>
      </c>
      <c r="T373" s="14" t="s">
        <v>1793</v>
      </c>
      <c r="U373" s="14" t="s">
        <v>227</v>
      </c>
      <c r="V373" s="14" t="s">
        <v>776</v>
      </c>
    </row>
    <row r="374" spans="1:22" x14ac:dyDescent="0.25">
      <c r="A374">
        <f>IF(ISNUMBER(SEARCH('Project Detail'!$B$5,'Data Validation'!B374)),MAX($A$1:A373)+1,0)</f>
        <v>0</v>
      </c>
      <c r="B374" s="218" t="s">
        <v>190</v>
      </c>
      <c r="D374" t="str">
        <f>IFERROR(VLOOKUP(ROWS($D$2:D374),$A$2:$B$1000,2,0),"")</f>
        <v/>
      </c>
      <c r="S374" s="14" t="s">
        <v>1794</v>
      </c>
      <c r="T374" s="14" t="s">
        <v>1795</v>
      </c>
      <c r="U374" s="14" t="s">
        <v>1796</v>
      </c>
      <c r="V374" s="14" t="s">
        <v>776</v>
      </c>
    </row>
    <row r="375" spans="1:22" x14ac:dyDescent="0.25">
      <c r="A375">
        <f>IF(ISNUMBER(SEARCH('Project Detail'!$B$5,'Data Validation'!B375)),MAX($A$1:A374)+1,0)</f>
        <v>0</v>
      </c>
      <c r="B375" s="218" t="s">
        <v>725</v>
      </c>
      <c r="D375" t="str">
        <f>IFERROR(VLOOKUP(ROWS($D$2:D375),$A$2:$B$1000,2,0),"")</f>
        <v/>
      </c>
      <c r="S375" s="14" t="s">
        <v>1797</v>
      </c>
      <c r="T375" s="14" t="s">
        <v>1798</v>
      </c>
      <c r="U375" s="14" t="s">
        <v>1799</v>
      </c>
      <c r="V375" s="14" t="s">
        <v>776</v>
      </c>
    </row>
    <row r="376" spans="1:22" x14ac:dyDescent="0.25">
      <c r="A376">
        <f>IF(ISNUMBER(SEARCH('Project Detail'!$B$5,'Data Validation'!B376)),MAX($A$1:A375)+1,0)</f>
        <v>0</v>
      </c>
      <c r="B376" s="218" t="s">
        <v>726</v>
      </c>
      <c r="D376" t="str">
        <f>IFERROR(VLOOKUP(ROWS($D$2:D376),$A$2:$B$1000,2,0),"")</f>
        <v/>
      </c>
      <c r="S376" s="14" t="s">
        <v>1800</v>
      </c>
      <c r="T376" s="14" t="s">
        <v>1801</v>
      </c>
      <c r="U376" s="14" t="s">
        <v>1802</v>
      </c>
      <c r="V376" s="14" t="s">
        <v>776</v>
      </c>
    </row>
    <row r="377" spans="1:22" x14ac:dyDescent="0.25">
      <c r="A377">
        <f>IF(ISNUMBER(SEARCH('Project Detail'!$B$5,'Data Validation'!B377)),MAX($A$1:A376)+1,0)</f>
        <v>0</v>
      </c>
      <c r="B377" s="218" t="s">
        <v>727</v>
      </c>
      <c r="D377" t="str">
        <f>IFERROR(VLOOKUP(ROWS($D$2:D377),$A$2:$B$1000,2,0),"")</f>
        <v/>
      </c>
      <c r="S377" s="14" t="s">
        <v>1803</v>
      </c>
      <c r="T377" s="14" t="s">
        <v>1804</v>
      </c>
      <c r="U377" s="14" t="s">
        <v>1805</v>
      </c>
      <c r="V377" s="14" t="s">
        <v>776</v>
      </c>
    </row>
    <row r="378" spans="1:22" x14ac:dyDescent="0.25">
      <c r="A378">
        <f>IF(ISNUMBER(SEARCH('Project Detail'!$B$5,'Data Validation'!B378)),MAX($A$1:A377)+1,0)</f>
        <v>0</v>
      </c>
      <c r="B378" s="218" t="s">
        <v>728</v>
      </c>
      <c r="D378" t="str">
        <f>IFERROR(VLOOKUP(ROWS($D$2:D378),$A$2:$B$1000,2,0),"")</f>
        <v/>
      </c>
      <c r="S378" s="14" t="s">
        <v>1806</v>
      </c>
      <c r="T378" s="14" t="s">
        <v>1807</v>
      </c>
      <c r="U378" s="14" t="s">
        <v>1808</v>
      </c>
      <c r="V378" s="14" t="s">
        <v>776</v>
      </c>
    </row>
    <row r="379" spans="1:22" x14ac:dyDescent="0.25">
      <c r="A379">
        <f>IF(ISNUMBER(SEARCH('Project Detail'!$B$5,'Data Validation'!B379)),MAX($A$1:A378)+1,0)</f>
        <v>0</v>
      </c>
      <c r="B379" s="218" t="s">
        <v>729</v>
      </c>
      <c r="D379" t="str">
        <f>IFERROR(VLOOKUP(ROWS($D$2:D379),$A$2:$B$1000,2,0),"")</f>
        <v/>
      </c>
      <c r="S379" s="14" t="s">
        <v>1809</v>
      </c>
      <c r="T379" s="14" t="s">
        <v>1810</v>
      </c>
      <c r="U379" s="14" t="s">
        <v>1811</v>
      </c>
      <c r="V379" s="14" t="s">
        <v>776</v>
      </c>
    </row>
    <row r="380" spans="1:22" x14ac:dyDescent="0.25">
      <c r="A380">
        <f>IF(ISNUMBER(SEARCH('Project Detail'!$B$5,'Data Validation'!B380)),MAX($A$1:A379)+1,0)</f>
        <v>0</v>
      </c>
      <c r="B380" s="218" t="s">
        <v>730</v>
      </c>
      <c r="D380" t="str">
        <f>IFERROR(VLOOKUP(ROWS($D$2:D380),$A$2:$B$1000,2,0),"")</f>
        <v/>
      </c>
      <c r="S380" s="14" t="s">
        <v>1812</v>
      </c>
      <c r="T380" s="14" t="s">
        <v>1813</v>
      </c>
      <c r="U380" s="14" t="s">
        <v>1814</v>
      </c>
      <c r="V380" s="14" t="s">
        <v>776</v>
      </c>
    </row>
    <row r="381" spans="1:22" x14ac:dyDescent="0.25">
      <c r="A381">
        <f>IF(ISNUMBER(SEARCH('Project Detail'!$B$5,'Data Validation'!B381)),MAX($A$1:A380)+1,0)</f>
        <v>0</v>
      </c>
      <c r="B381" s="218" t="s">
        <v>221</v>
      </c>
      <c r="D381" t="str">
        <f>IFERROR(VLOOKUP(ROWS($D$2:D381),$A$2:$B$1000,2,0),"")</f>
        <v/>
      </c>
      <c r="S381" s="14" t="s">
        <v>1815</v>
      </c>
      <c r="T381" s="14" t="s">
        <v>1816</v>
      </c>
      <c r="U381" s="14" t="s">
        <v>1817</v>
      </c>
      <c r="V381" s="14" t="s">
        <v>776</v>
      </c>
    </row>
    <row r="382" spans="1:22" x14ac:dyDescent="0.25">
      <c r="A382">
        <f>IF(ISNUMBER(SEARCH('Project Detail'!$B$5,'Data Validation'!B382)),MAX($A$1:A381)+1,0)</f>
        <v>0</v>
      </c>
      <c r="B382" s="218" t="s">
        <v>220</v>
      </c>
      <c r="D382" t="str">
        <f>IFERROR(VLOOKUP(ROWS($D$2:D382),$A$2:$B$1000,2,0),"")</f>
        <v/>
      </c>
      <c r="S382" s="14" t="s">
        <v>1818</v>
      </c>
      <c r="T382" s="14" t="s">
        <v>1819</v>
      </c>
      <c r="U382" s="14" t="s">
        <v>1820</v>
      </c>
      <c r="V382" s="14" t="s">
        <v>776</v>
      </c>
    </row>
    <row r="383" spans="1:22" x14ac:dyDescent="0.25">
      <c r="A383">
        <f>IF(ISNUMBER(SEARCH('Project Detail'!$B$5,'Data Validation'!B383)),MAX($A$1:A382)+1,0)</f>
        <v>0</v>
      </c>
      <c r="B383" s="218" t="s">
        <v>731</v>
      </c>
      <c r="D383" t="str">
        <f>IFERROR(VLOOKUP(ROWS($D$2:D383),$A$2:$B$1000,2,0),"")</f>
        <v/>
      </c>
      <c r="S383" s="14" t="s">
        <v>1821</v>
      </c>
      <c r="T383" s="14" t="s">
        <v>1822</v>
      </c>
      <c r="U383" s="14" t="s">
        <v>1823</v>
      </c>
      <c r="V383" s="14" t="s">
        <v>776</v>
      </c>
    </row>
    <row r="384" spans="1:22" x14ac:dyDescent="0.25">
      <c r="A384">
        <f>IF(ISNUMBER(SEARCH('Project Detail'!$B$5,'Data Validation'!B384)),MAX($A$1:A383)+1,0)</f>
        <v>0</v>
      </c>
      <c r="B384" s="218" t="s">
        <v>2804</v>
      </c>
      <c r="D384" t="str">
        <f>IFERROR(VLOOKUP(ROWS($D$2:D384),$A$2:$B$1000,2,0),"")</f>
        <v/>
      </c>
      <c r="S384" s="14" t="s">
        <v>1824</v>
      </c>
      <c r="T384" s="14" t="s">
        <v>1825</v>
      </c>
      <c r="U384" s="14" t="s">
        <v>1826</v>
      </c>
      <c r="V384" s="14" t="s">
        <v>776</v>
      </c>
    </row>
    <row r="385" spans="1:22" x14ac:dyDescent="0.25">
      <c r="A385">
        <f>IF(ISNUMBER(SEARCH('Project Detail'!$B$5,'Data Validation'!B385)),MAX($A$1:A384)+1,0)</f>
        <v>0</v>
      </c>
      <c r="B385" s="218" t="s">
        <v>732</v>
      </c>
      <c r="D385" t="str">
        <f>IFERROR(VLOOKUP(ROWS($D$2:D385),$A$2:$B$1000,2,0),"")</f>
        <v/>
      </c>
      <c r="S385" s="14" t="s">
        <v>1827</v>
      </c>
      <c r="T385" s="14" t="s">
        <v>1828</v>
      </c>
      <c r="U385" s="14" t="s">
        <v>1829</v>
      </c>
      <c r="V385" s="14" t="s">
        <v>776</v>
      </c>
    </row>
    <row r="386" spans="1:22" x14ac:dyDescent="0.25">
      <c r="A386">
        <f>IF(ISNUMBER(SEARCH('Project Detail'!$B$5,'Data Validation'!B386)),MAX($A$1:A385)+1,0)</f>
        <v>0</v>
      </c>
      <c r="B386" s="218" t="s">
        <v>733</v>
      </c>
      <c r="D386" t="str">
        <f>IFERROR(VLOOKUP(ROWS($D$2:D386),$A$2:$B$1000,2,0),"")</f>
        <v/>
      </c>
      <c r="S386" s="14" t="s">
        <v>1830</v>
      </c>
      <c r="T386" s="14" t="s">
        <v>1831</v>
      </c>
      <c r="U386" s="14" t="s">
        <v>1832</v>
      </c>
      <c r="V386" s="14" t="s">
        <v>776</v>
      </c>
    </row>
    <row r="387" spans="1:22" x14ac:dyDescent="0.25">
      <c r="A387">
        <f>IF(ISNUMBER(SEARCH('Project Detail'!$B$5,'Data Validation'!B387)),MAX($A$1:A386)+1,0)</f>
        <v>0</v>
      </c>
      <c r="B387" s="218" t="s">
        <v>734</v>
      </c>
      <c r="D387" t="str">
        <f>IFERROR(VLOOKUP(ROWS($D$2:D387),$A$2:$B$1000,2,0),"")</f>
        <v/>
      </c>
      <c r="S387" s="14" t="s">
        <v>1833</v>
      </c>
      <c r="T387" s="14" t="s">
        <v>1834</v>
      </c>
      <c r="U387" s="14" t="s">
        <v>1835</v>
      </c>
      <c r="V387" s="14" t="s">
        <v>776</v>
      </c>
    </row>
    <row r="388" spans="1:22" x14ac:dyDescent="0.25">
      <c r="A388">
        <f>IF(ISNUMBER(SEARCH('Project Detail'!$B$5,'Data Validation'!B388)),MAX($A$1:A387)+1,0)</f>
        <v>0</v>
      </c>
      <c r="B388" s="218" t="s">
        <v>735</v>
      </c>
      <c r="D388" t="str">
        <f>IFERROR(VLOOKUP(ROWS($D$2:D388),$A$2:$B$1000,2,0),"")</f>
        <v/>
      </c>
      <c r="S388" s="14" t="s">
        <v>1836</v>
      </c>
      <c r="T388" s="14" t="s">
        <v>1837</v>
      </c>
      <c r="U388" s="14" t="s">
        <v>1838</v>
      </c>
      <c r="V388" s="14" t="s">
        <v>776</v>
      </c>
    </row>
    <row r="389" spans="1:22" x14ac:dyDescent="0.25">
      <c r="A389">
        <f>IF(ISNUMBER(SEARCH('Project Detail'!$B$5,'Data Validation'!B389)),MAX($A$1:A388)+1,0)</f>
        <v>0</v>
      </c>
      <c r="B389" s="218" t="s">
        <v>736</v>
      </c>
      <c r="D389" t="str">
        <f>IFERROR(VLOOKUP(ROWS($D$2:D389),$A$2:$B$1000,2,0),"")</f>
        <v/>
      </c>
      <c r="S389" s="14" t="s">
        <v>1839</v>
      </c>
      <c r="T389" s="14" t="s">
        <v>1840</v>
      </c>
      <c r="U389" s="14" t="s">
        <v>1841</v>
      </c>
      <c r="V389" s="14" t="s">
        <v>776</v>
      </c>
    </row>
    <row r="390" spans="1:22" x14ac:dyDescent="0.25">
      <c r="A390">
        <f>IF(ISNUMBER(SEARCH('Project Detail'!$B$5,'Data Validation'!B390)),MAX($A$1:A389)+1,0)</f>
        <v>0</v>
      </c>
      <c r="B390" s="218" t="s">
        <v>738</v>
      </c>
      <c r="D390" t="str">
        <f>IFERROR(VLOOKUP(ROWS($D$2:D390),$A$2:$B$1000,2,0),"")</f>
        <v/>
      </c>
      <c r="S390" s="14" t="s">
        <v>1842</v>
      </c>
      <c r="T390" s="14" t="s">
        <v>1843</v>
      </c>
      <c r="U390" s="14" t="s">
        <v>1844</v>
      </c>
      <c r="V390" s="14" t="s">
        <v>776</v>
      </c>
    </row>
    <row r="391" spans="1:22" x14ac:dyDescent="0.25">
      <c r="A391">
        <f>IF(ISNUMBER(SEARCH('Project Detail'!$B$5,'Data Validation'!B391)),MAX($A$1:A390)+1,0)</f>
        <v>0</v>
      </c>
      <c r="B391" s="218" t="s">
        <v>739</v>
      </c>
      <c r="D391" t="str">
        <f>IFERROR(VLOOKUP(ROWS($D$2:D391),$A$2:$B$1000,2,0),"")</f>
        <v/>
      </c>
      <c r="S391" s="14" t="s">
        <v>1845</v>
      </c>
      <c r="T391" s="14" t="s">
        <v>1846</v>
      </c>
      <c r="U391" s="14" t="s">
        <v>1847</v>
      </c>
      <c r="V391" s="14" t="s">
        <v>776</v>
      </c>
    </row>
    <row r="392" spans="1:22" x14ac:dyDescent="0.25">
      <c r="A392">
        <f>IF(ISNUMBER(SEARCH('Project Detail'!$B$5,'Data Validation'!B392)),MAX($A$1:A391)+1,0)</f>
        <v>0</v>
      </c>
      <c r="B392" s="218" t="s">
        <v>740</v>
      </c>
      <c r="D392" t="str">
        <f>IFERROR(VLOOKUP(ROWS($D$2:D392),$A$2:$B$1000,2,0),"")</f>
        <v/>
      </c>
      <c r="S392" s="14" t="s">
        <v>1848</v>
      </c>
      <c r="T392" s="14" t="s">
        <v>1849</v>
      </c>
      <c r="U392" s="14" t="s">
        <v>1850</v>
      </c>
      <c r="V392" s="14" t="s">
        <v>776</v>
      </c>
    </row>
    <row r="393" spans="1:22" x14ac:dyDescent="0.25">
      <c r="A393">
        <f>IF(ISNUMBER(SEARCH('Project Detail'!$B$5,'Data Validation'!B393)),MAX($A$1:A392)+1,0)</f>
        <v>0</v>
      </c>
      <c r="B393" s="218" t="s">
        <v>741</v>
      </c>
      <c r="D393" t="str">
        <f>IFERROR(VLOOKUP(ROWS($D$2:D393),$A$2:$B$1000,2,0),"")</f>
        <v/>
      </c>
      <c r="S393" s="14" t="s">
        <v>1851</v>
      </c>
      <c r="T393" s="14" t="s">
        <v>1852</v>
      </c>
      <c r="U393" s="14" t="s">
        <v>1853</v>
      </c>
      <c r="V393" s="14" t="s">
        <v>776</v>
      </c>
    </row>
    <row r="394" spans="1:22" x14ac:dyDescent="0.25">
      <c r="A394">
        <f>IF(ISNUMBER(SEARCH('Project Detail'!$B$5,'Data Validation'!B394)),MAX($A$1:A393)+1,0)</f>
        <v>0</v>
      </c>
      <c r="B394" s="218" t="s">
        <v>742</v>
      </c>
      <c r="D394" t="str">
        <f>IFERROR(VLOOKUP(ROWS($D$2:D394),$A$2:$B$1000,2,0),"")</f>
        <v/>
      </c>
      <c r="S394" s="14" t="s">
        <v>1854</v>
      </c>
      <c r="T394" s="14" t="s">
        <v>1855</v>
      </c>
      <c r="U394" s="14" t="s">
        <v>1856</v>
      </c>
      <c r="V394" s="14" t="s">
        <v>776</v>
      </c>
    </row>
    <row r="395" spans="1:22" x14ac:dyDescent="0.25">
      <c r="A395">
        <f>IF(ISNUMBER(SEARCH('Project Detail'!$B$5,'Data Validation'!B395)),MAX($A$1:A394)+1,0)</f>
        <v>0</v>
      </c>
      <c r="B395" s="218" t="s">
        <v>743</v>
      </c>
      <c r="D395" t="str">
        <f>IFERROR(VLOOKUP(ROWS($D$2:D395),$A$2:$B$1000,2,0),"")</f>
        <v/>
      </c>
      <c r="S395" s="14" t="s">
        <v>1857</v>
      </c>
      <c r="T395" s="14" t="s">
        <v>1858</v>
      </c>
      <c r="U395" s="14" t="s">
        <v>1859</v>
      </c>
      <c r="V395" s="14" t="s">
        <v>776</v>
      </c>
    </row>
    <row r="396" spans="1:22" x14ac:dyDescent="0.25">
      <c r="A396">
        <f>IF(ISNUMBER(SEARCH('Project Detail'!$B$5,'Data Validation'!B396)),MAX($A$1:A395)+1,0)</f>
        <v>0</v>
      </c>
      <c r="B396" s="218" t="s">
        <v>744</v>
      </c>
      <c r="D396" t="str">
        <f>IFERROR(VLOOKUP(ROWS($D$2:D396),$A$2:$B$1000,2,0),"")</f>
        <v/>
      </c>
      <c r="S396" s="14" t="s">
        <v>1860</v>
      </c>
      <c r="T396" s="14" t="s">
        <v>1861</v>
      </c>
      <c r="U396" s="14" t="s">
        <v>1862</v>
      </c>
      <c r="V396" s="14" t="s">
        <v>776</v>
      </c>
    </row>
    <row r="397" spans="1:22" x14ac:dyDescent="0.25">
      <c r="A397">
        <f>IF(ISNUMBER(SEARCH('Project Detail'!$B$5,'Data Validation'!B397)),MAX($A$1:A396)+1,0)</f>
        <v>0</v>
      </c>
      <c r="B397" s="218" t="s">
        <v>745</v>
      </c>
      <c r="D397" t="str">
        <f>IFERROR(VLOOKUP(ROWS($D$2:D397),$A$2:$B$1000,2,0),"")</f>
        <v/>
      </c>
      <c r="S397" s="14" t="s">
        <v>1863</v>
      </c>
      <c r="T397" s="14" t="s">
        <v>1864</v>
      </c>
      <c r="U397" s="14" t="s">
        <v>374</v>
      </c>
      <c r="V397" s="14" t="s">
        <v>776</v>
      </c>
    </row>
    <row r="398" spans="1:22" x14ac:dyDescent="0.25">
      <c r="A398">
        <f>IF(ISNUMBER(SEARCH('Project Detail'!$B$5,'Data Validation'!B398)),MAX($A$1:A397)+1,0)</f>
        <v>0</v>
      </c>
      <c r="B398" s="218" t="s">
        <v>746</v>
      </c>
      <c r="D398" t="str">
        <f>IFERROR(VLOOKUP(ROWS($D$2:D398),$A$2:$B$1000,2,0),"")</f>
        <v/>
      </c>
      <c r="S398" s="14" t="s">
        <v>1865</v>
      </c>
      <c r="T398" s="14" t="s">
        <v>1866</v>
      </c>
      <c r="U398" s="14" t="s">
        <v>1867</v>
      </c>
      <c r="V398" s="14" t="s">
        <v>776</v>
      </c>
    </row>
    <row r="399" spans="1:22" x14ac:dyDescent="0.25">
      <c r="A399">
        <f>IF(ISNUMBER(SEARCH('Project Detail'!$B$5,'Data Validation'!B399)),MAX($A$1:A398)+1,0)</f>
        <v>0</v>
      </c>
      <c r="B399" s="218" t="s">
        <v>748</v>
      </c>
      <c r="D399" t="str">
        <f>IFERROR(VLOOKUP(ROWS($D$2:D399),$A$2:$B$1000,2,0),"")</f>
        <v/>
      </c>
      <c r="S399" s="14" t="s">
        <v>1868</v>
      </c>
      <c r="T399" s="14" t="s">
        <v>1869</v>
      </c>
      <c r="U399" s="14" t="s">
        <v>1869</v>
      </c>
    </row>
    <row r="400" spans="1:22" x14ac:dyDescent="0.25">
      <c r="A400">
        <f>IF(ISNUMBER(SEARCH('Project Detail'!$B$5,'Data Validation'!B400)),MAX($A$1:A399)+1,0)</f>
        <v>0</v>
      </c>
      <c r="B400" s="218" t="s">
        <v>749</v>
      </c>
      <c r="D400" t="str">
        <f>IFERROR(VLOOKUP(ROWS($D$2:D400),$A$2:$B$1000,2,0),"")</f>
        <v/>
      </c>
      <c r="S400" s="14" t="s">
        <v>1870</v>
      </c>
      <c r="T400" s="14" t="s">
        <v>1871</v>
      </c>
      <c r="U400" s="14" t="s">
        <v>1871</v>
      </c>
    </row>
    <row r="401" spans="1:22" x14ac:dyDescent="0.25">
      <c r="A401">
        <f>IF(ISNUMBER(SEARCH('Project Detail'!$B$5,'Data Validation'!B401)),MAX($A$1:A400)+1,0)</f>
        <v>0</v>
      </c>
      <c r="B401" s="218" t="s">
        <v>751</v>
      </c>
      <c r="D401" t="str">
        <f>IFERROR(VLOOKUP(ROWS($D$2:D401),$A$2:$B$1000,2,0),"")</f>
        <v/>
      </c>
      <c r="S401" s="14" t="s">
        <v>1872</v>
      </c>
      <c r="T401" s="14" t="s">
        <v>1873</v>
      </c>
      <c r="U401" s="14" t="s">
        <v>1874</v>
      </c>
      <c r="V401" s="14" t="s">
        <v>766</v>
      </c>
    </row>
    <row r="402" spans="1:22" x14ac:dyDescent="0.25">
      <c r="A402">
        <f>IF(ISNUMBER(SEARCH('Project Detail'!$B$5,'Data Validation'!B402)),MAX($A$1:A401)+1,0)</f>
        <v>0</v>
      </c>
      <c r="B402" s="218" t="s">
        <v>752</v>
      </c>
      <c r="D402" t="str">
        <f>IFERROR(VLOOKUP(ROWS($D$2:D402),$A$2:$B$1000,2,0),"")</f>
        <v/>
      </c>
      <c r="S402" s="14" t="s">
        <v>1875</v>
      </c>
      <c r="T402" s="14" t="s">
        <v>1876</v>
      </c>
      <c r="U402" s="14" t="s">
        <v>1876</v>
      </c>
      <c r="V402" s="14" t="s">
        <v>776</v>
      </c>
    </row>
    <row r="403" spans="1:22" x14ac:dyDescent="0.25">
      <c r="A403">
        <f>IF(ISNUMBER(SEARCH('Project Detail'!$B$5,'Data Validation'!B403)),MAX($A$1:A402)+1,0)</f>
        <v>0</v>
      </c>
      <c r="B403" s="218" t="s">
        <v>753</v>
      </c>
      <c r="D403" t="str">
        <f>IFERROR(VLOOKUP(ROWS($D$2:D403),$A$2:$B$1000,2,0),"")</f>
        <v/>
      </c>
      <c r="S403" s="14" t="s">
        <v>1877</v>
      </c>
      <c r="T403" s="14" t="s">
        <v>1878</v>
      </c>
      <c r="U403" s="14" t="s">
        <v>1879</v>
      </c>
      <c r="V403" s="14" t="s">
        <v>766</v>
      </c>
    </row>
    <row r="404" spans="1:22" x14ac:dyDescent="0.25">
      <c r="A404">
        <f>IF(ISNUMBER(SEARCH('Project Detail'!$B$5,'Data Validation'!B404)),MAX($A$1:A403)+1,0)</f>
        <v>0</v>
      </c>
      <c r="B404" s="218" t="s">
        <v>2467</v>
      </c>
      <c r="D404" t="str">
        <f>IFERROR(VLOOKUP(ROWS($D$2:D404),$A$2:$B$1000,2,0),"")</f>
        <v/>
      </c>
      <c r="S404" s="14" t="s">
        <v>1880</v>
      </c>
      <c r="T404" s="14" t="s">
        <v>1881</v>
      </c>
      <c r="U404" s="14" t="s">
        <v>406</v>
      </c>
      <c r="V404" s="14" t="s">
        <v>766</v>
      </c>
    </row>
    <row r="405" spans="1:22" x14ac:dyDescent="0.25">
      <c r="A405">
        <f>IF(ISNUMBER(SEARCH('Project Detail'!$B$5,'Data Validation'!B405)),MAX($A$1:A404)+1,0)</f>
        <v>0</v>
      </c>
      <c r="B405" s="218" t="s">
        <v>2466</v>
      </c>
      <c r="D405" t="str">
        <f>IFERROR(VLOOKUP(ROWS($D$2:D405),$A$2:$B$1000,2,0),"")</f>
        <v/>
      </c>
      <c r="S405" s="14" t="s">
        <v>1882</v>
      </c>
      <c r="T405" s="14" t="s">
        <v>1883</v>
      </c>
      <c r="U405" s="14" t="s">
        <v>1884</v>
      </c>
      <c r="V405" s="14" t="s">
        <v>776</v>
      </c>
    </row>
    <row r="406" spans="1:22" x14ac:dyDescent="0.25">
      <c r="A406">
        <f>IF(ISNUMBER(SEARCH('Project Detail'!$B$5,'Data Validation'!B406)),MAX($A$1:A405)+1,0)</f>
        <v>0</v>
      </c>
      <c r="B406" s="218" t="s">
        <v>2472</v>
      </c>
      <c r="D406" t="str">
        <f>IFERROR(VLOOKUP(ROWS($D$2:D406),$A$2:$B$1000,2,0),"")</f>
        <v/>
      </c>
      <c r="S406" s="14" t="s">
        <v>1885</v>
      </c>
      <c r="T406" s="14" t="s">
        <v>1886</v>
      </c>
      <c r="U406" s="14" t="s">
        <v>1887</v>
      </c>
      <c r="V406" s="14" t="s">
        <v>766</v>
      </c>
    </row>
    <row r="407" spans="1:22" x14ac:dyDescent="0.25">
      <c r="A407">
        <f>IF(ISNUMBER(SEARCH('Project Detail'!$B$5,'Data Validation'!B407)),MAX($A$1:A406)+1,0)</f>
        <v>0</v>
      </c>
      <c r="B407" s="218" t="s">
        <v>2473</v>
      </c>
      <c r="D407" t="str">
        <f>IFERROR(VLOOKUP(ROWS($D$2:D407),$A$2:$B$1000,2,0),"")</f>
        <v/>
      </c>
      <c r="S407" s="14" t="s">
        <v>1888</v>
      </c>
      <c r="T407" s="14" t="s">
        <v>1889</v>
      </c>
      <c r="U407" s="14" t="s">
        <v>1890</v>
      </c>
      <c r="V407" s="14" t="s">
        <v>766</v>
      </c>
    </row>
    <row r="408" spans="1:22" x14ac:dyDescent="0.25">
      <c r="A408">
        <f>IF(ISNUMBER(SEARCH('Project Detail'!$B$5,'Data Validation'!B408)),MAX($A$1:A407)+1,0)</f>
        <v>0</v>
      </c>
      <c r="B408" s="218" t="s">
        <v>2463</v>
      </c>
      <c r="D408" t="str">
        <f>IFERROR(VLOOKUP(ROWS($D$2:D408),$A$2:$B$1000,2,0),"")</f>
        <v/>
      </c>
      <c r="S408" s="14" t="s">
        <v>1891</v>
      </c>
      <c r="T408" s="14" t="s">
        <v>1892</v>
      </c>
      <c r="U408" s="14" t="s">
        <v>329</v>
      </c>
      <c r="V408" s="14" t="s">
        <v>766</v>
      </c>
    </row>
    <row r="409" spans="1:22" x14ac:dyDescent="0.25">
      <c r="A409">
        <f>IF(ISNUMBER(SEARCH('Project Detail'!$B$5,'Data Validation'!B409)),MAX($A$1:A408)+1,0)</f>
        <v>0</v>
      </c>
      <c r="B409" s="218" t="s">
        <v>2465</v>
      </c>
      <c r="D409" t="str">
        <f>IFERROR(VLOOKUP(ROWS($D$2:D409),$A$2:$B$1000,2,0),"")</f>
        <v/>
      </c>
      <c r="S409" s="14" t="s">
        <v>1893</v>
      </c>
      <c r="T409" s="14" t="s">
        <v>1894</v>
      </c>
      <c r="U409" s="14" t="s">
        <v>1895</v>
      </c>
      <c r="V409" s="14" t="s">
        <v>766</v>
      </c>
    </row>
    <row r="410" spans="1:22" x14ac:dyDescent="0.25">
      <c r="A410">
        <f>IF(ISNUMBER(SEARCH('Project Detail'!$B$5,'Data Validation'!B410)),MAX($A$1:A409)+1,0)</f>
        <v>0</v>
      </c>
      <c r="B410" s="218" t="s">
        <v>2468</v>
      </c>
      <c r="D410" t="str">
        <f>IFERROR(VLOOKUP(ROWS($D$2:D410),$A$2:$B$1000,2,0),"")</f>
        <v/>
      </c>
      <c r="S410" s="14" t="s">
        <v>1896</v>
      </c>
      <c r="T410" s="14" t="s">
        <v>1897</v>
      </c>
      <c r="U410" s="14" t="s">
        <v>1898</v>
      </c>
      <c r="V410" s="14" t="s">
        <v>766</v>
      </c>
    </row>
    <row r="411" spans="1:22" x14ac:dyDescent="0.25">
      <c r="A411">
        <f>IF(ISNUMBER(SEARCH('Project Detail'!$B$5,'Data Validation'!B411)),MAX($A$1:A410)+1,0)</f>
        <v>0</v>
      </c>
      <c r="B411" s="218" t="s">
        <v>2470</v>
      </c>
      <c r="D411" t="str">
        <f>IFERROR(VLOOKUP(ROWS($D$2:D411),$A$2:$B$1000,2,0),"")</f>
        <v/>
      </c>
      <c r="S411" s="14" t="s">
        <v>1899</v>
      </c>
      <c r="T411" s="14" t="s">
        <v>1900</v>
      </c>
      <c r="U411" s="14" t="s">
        <v>236</v>
      </c>
      <c r="V411" s="14" t="s">
        <v>776</v>
      </c>
    </row>
    <row r="412" spans="1:22" x14ac:dyDescent="0.25">
      <c r="A412">
        <f>IF(ISNUMBER(SEARCH('Project Detail'!$B$5,'Data Validation'!B412)),MAX($A$1:A411)+1,0)</f>
        <v>0</v>
      </c>
      <c r="B412" s="218" t="s">
        <v>2469</v>
      </c>
      <c r="D412" t="str">
        <f>IFERROR(VLOOKUP(ROWS($D$2:D412),$A$2:$B$1000,2,0),"")</f>
        <v/>
      </c>
      <c r="S412" s="14" t="s">
        <v>1901</v>
      </c>
      <c r="T412" s="14" t="s">
        <v>1902</v>
      </c>
      <c r="U412" s="14" t="s">
        <v>1903</v>
      </c>
      <c r="V412" s="14" t="s">
        <v>766</v>
      </c>
    </row>
    <row r="413" spans="1:22" x14ac:dyDescent="0.25">
      <c r="A413">
        <f>IF(ISNUMBER(SEARCH('Project Detail'!$B$5,'Data Validation'!B413)),MAX($A$1:A412)+1,0)</f>
        <v>0</v>
      </c>
      <c r="B413" s="218" t="s">
        <v>2476</v>
      </c>
      <c r="D413" t="str">
        <f>IFERROR(VLOOKUP(ROWS($D$2:D413),$A$2:$B$1000,2,0),"")</f>
        <v/>
      </c>
      <c r="S413" s="14" t="s">
        <v>1904</v>
      </c>
      <c r="T413" s="14" t="s">
        <v>1905</v>
      </c>
      <c r="U413" s="14" t="s">
        <v>1906</v>
      </c>
      <c r="V413" s="14" t="s">
        <v>766</v>
      </c>
    </row>
    <row r="414" spans="1:22" x14ac:dyDescent="0.25">
      <c r="A414">
        <f>IF(ISNUMBER(SEARCH('Project Detail'!$B$5,'Data Validation'!B414)),MAX($A$1:A413)+1,0)</f>
        <v>0</v>
      </c>
      <c r="B414" s="218" t="s">
        <v>2464</v>
      </c>
      <c r="D414" t="str">
        <f>IFERROR(VLOOKUP(ROWS($D$2:D414),$A$2:$B$1000,2,0),"")</f>
        <v/>
      </c>
      <c r="S414" s="14" t="s">
        <v>1907</v>
      </c>
      <c r="T414" s="14" t="s">
        <v>1908</v>
      </c>
      <c r="U414" s="14" t="s">
        <v>1909</v>
      </c>
      <c r="V414" s="14" t="s">
        <v>766</v>
      </c>
    </row>
    <row r="415" spans="1:22" x14ac:dyDescent="0.25">
      <c r="A415">
        <f>IF(ISNUMBER(SEARCH('Project Detail'!$B$5,'Data Validation'!B415)),MAX($A$1:A414)+1,0)</f>
        <v>0</v>
      </c>
      <c r="B415" s="218" t="s">
        <v>2590</v>
      </c>
      <c r="D415" t="str">
        <f>IFERROR(VLOOKUP(ROWS($D$2:D415),$A$2:$B$1000,2,0),"")</f>
        <v/>
      </c>
      <c r="S415" s="14" t="s">
        <v>1910</v>
      </c>
      <c r="T415" s="14" t="s">
        <v>1911</v>
      </c>
      <c r="U415" s="14" t="s">
        <v>282</v>
      </c>
      <c r="V415" s="14" t="s">
        <v>766</v>
      </c>
    </row>
    <row r="416" spans="1:22" x14ac:dyDescent="0.25">
      <c r="A416">
        <f>IF(ISNUMBER(SEARCH('Project Detail'!$B$5,'Data Validation'!B416)),MAX($A$1:A415)+1,0)</f>
        <v>0</v>
      </c>
      <c r="B416" s="218" t="s">
        <v>2462</v>
      </c>
      <c r="D416" t="str">
        <f>IFERROR(VLOOKUP(ROWS($D$2:D416),$A$2:$B$1000,2,0),"")</f>
        <v/>
      </c>
      <c r="S416" s="14" t="s">
        <v>1912</v>
      </c>
      <c r="T416" s="14" t="s">
        <v>1913</v>
      </c>
      <c r="U416" s="14" t="s">
        <v>1914</v>
      </c>
      <c r="V416" s="14" t="s">
        <v>766</v>
      </c>
    </row>
    <row r="417" spans="1:22" x14ac:dyDescent="0.25">
      <c r="A417">
        <f>IF(ISNUMBER(SEARCH('Project Detail'!$B$5,'Data Validation'!B417)),MAX($A$1:A416)+1,0)</f>
        <v>0</v>
      </c>
      <c r="B417" s="218" t="s">
        <v>2471</v>
      </c>
      <c r="D417" t="str">
        <f>IFERROR(VLOOKUP(ROWS($D$2:D417),$A$2:$B$1000,2,0),"")</f>
        <v/>
      </c>
      <c r="S417" s="14" t="s">
        <v>1915</v>
      </c>
      <c r="T417" s="14" t="s">
        <v>1916</v>
      </c>
      <c r="U417" s="14" t="s">
        <v>1917</v>
      </c>
      <c r="V417" s="14" t="s">
        <v>776</v>
      </c>
    </row>
    <row r="418" spans="1:22" x14ac:dyDescent="0.25">
      <c r="A418">
        <f>IF(ISNUMBER(SEARCH('Project Detail'!$B$5,'Data Validation'!B418)),MAX($A$1:A417)+1,0)</f>
        <v>0</v>
      </c>
      <c r="B418" s="218" t="s">
        <v>2549</v>
      </c>
      <c r="D418" t="str">
        <f>IFERROR(VLOOKUP(ROWS($D$2:D418),$A$2:$B$1000,2,0),"")</f>
        <v/>
      </c>
      <c r="S418" s="14" t="s">
        <v>1918</v>
      </c>
      <c r="T418" s="14" t="s">
        <v>1919</v>
      </c>
      <c r="U418" s="14" t="s">
        <v>1920</v>
      </c>
      <c r="V418" s="14" t="s">
        <v>766</v>
      </c>
    </row>
    <row r="419" spans="1:22" x14ac:dyDescent="0.25">
      <c r="A419">
        <f>IF(ISNUMBER(SEARCH('Project Detail'!$B$5,'Data Validation'!B419)),MAX($A$1:A418)+1,0)</f>
        <v>0</v>
      </c>
      <c r="B419" s="218" t="s">
        <v>2564</v>
      </c>
      <c r="D419" t="str">
        <f>IFERROR(VLOOKUP(ROWS($D$2:D419),$A$2:$B$1000,2,0),"")</f>
        <v/>
      </c>
      <c r="S419" s="14" t="s">
        <v>1921</v>
      </c>
      <c r="T419" s="14" t="s">
        <v>1922</v>
      </c>
      <c r="U419" s="14" t="s">
        <v>1923</v>
      </c>
      <c r="V419" s="14" t="s">
        <v>776</v>
      </c>
    </row>
    <row r="420" spans="1:22" x14ac:dyDescent="0.25">
      <c r="A420">
        <f>IF(ISNUMBER(SEARCH('Project Detail'!$B$5,'Data Validation'!B420)),MAX($A$1:A419)+1,0)</f>
        <v>0</v>
      </c>
      <c r="B420" s="218" t="s">
        <v>2554</v>
      </c>
      <c r="D420" t="str">
        <f>IFERROR(VLOOKUP(ROWS($D$2:D420),$A$2:$B$1000,2,0),"")</f>
        <v/>
      </c>
      <c r="S420" s="14" t="s">
        <v>1924</v>
      </c>
      <c r="T420" s="14" t="s">
        <v>1925</v>
      </c>
      <c r="U420" s="14" t="s">
        <v>1926</v>
      </c>
      <c r="V420" s="14" t="s">
        <v>776</v>
      </c>
    </row>
    <row r="421" spans="1:22" x14ac:dyDescent="0.25">
      <c r="A421">
        <f>IF(ISNUMBER(SEARCH('Project Detail'!$B$5,'Data Validation'!B421)),MAX($A$1:A420)+1,0)</f>
        <v>0</v>
      </c>
      <c r="B421" s="218" t="s">
        <v>2559</v>
      </c>
      <c r="D421" t="str">
        <f>IFERROR(VLOOKUP(ROWS($D$2:D421),$A$2:$B$1000,2,0),"")</f>
        <v/>
      </c>
      <c r="S421" s="14" t="s">
        <v>1927</v>
      </c>
      <c r="T421" s="14" t="s">
        <v>1928</v>
      </c>
      <c r="U421" s="14" t="s">
        <v>1929</v>
      </c>
      <c r="V421" s="14" t="s">
        <v>776</v>
      </c>
    </row>
    <row r="422" spans="1:22" x14ac:dyDescent="0.25">
      <c r="A422">
        <f>IF(ISNUMBER(SEARCH('Project Detail'!$B$5,'Data Validation'!B422)),MAX($A$1:A421)+1,0)</f>
        <v>0</v>
      </c>
      <c r="B422" s="218" t="s">
        <v>2596</v>
      </c>
      <c r="D422" t="str">
        <f>IFERROR(VLOOKUP(ROWS($D$2:D422),$A$2:$B$1000,2,0),"")</f>
        <v/>
      </c>
      <c r="S422" s="14" t="s">
        <v>1930</v>
      </c>
      <c r="T422" s="14" t="s">
        <v>1931</v>
      </c>
      <c r="U422" s="14" t="s">
        <v>1932</v>
      </c>
      <c r="V422" s="14" t="s">
        <v>776</v>
      </c>
    </row>
    <row r="423" spans="1:22" x14ac:dyDescent="0.25">
      <c r="A423">
        <f>IF(ISNUMBER(SEARCH('Project Detail'!$B$5,'Data Validation'!B423)),MAX($A$1:A422)+1,0)</f>
        <v>0</v>
      </c>
      <c r="B423" s="218" t="s">
        <v>2551</v>
      </c>
      <c r="D423" t="str">
        <f>IFERROR(VLOOKUP(ROWS($D$2:D423),$A$2:$B$1000,2,0),"")</f>
        <v/>
      </c>
      <c r="S423" s="14" t="s">
        <v>1933</v>
      </c>
      <c r="T423" s="14" t="s">
        <v>1934</v>
      </c>
      <c r="U423" s="14" t="s">
        <v>1935</v>
      </c>
      <c r="V423" s="14" t="s">
        <v>776</v>
      </c>
    </row>
    <row r="424" spans="1:22" x14ac:dyDescent="0.25">
      <c r="A424">
        <f>IF(ISNUMBER(SEARCH('Project Detail'!$B$5,'Data Validation'!B424)),MAX($A$1:A423)+1,0)</f>
        <v>0</v>
      </c>
      <c r="B424" s="218" t="s">
        <v>2591</v>
      </c>
      <c r="D424" t="str">
        <f>IFERROR(VLOOKUP(ROWS($D$2:D424),$A$2:$B$1000,2,0),"")</f>
        <v/>
      </c>
      <c r="S424" s="14" t="s">
        <v>1936</v>
      </c>
      <c r="T424" s="14" t="s">
        <v>1937</v>
      </c>
      <c r="U424" s="14" t="s">
        <v>1938</v>
      </c>
      <c r="V424" s="14" t="s">
        <v>776</v>
      </c>
    </row>
    <row r="425" spans="1:22" x14ac:dyDescent="0.25">
      <c r="A425">
        <f>IF(ISNUMBER(SEARCH('Project Detail'!$B$5,'Data Validation'!B425)),MAX($A$1:A424)+1,0)</f>
        <v>0</v>
      </c>
      <c r="B425" s="218" t="s">
        <v>2556</v>
      </c>
      <c r="D425" t="str">
        <f>IFERROR(VLOOKUP(ROWS($D$2:D425),$A$2:$B$1000,2,0),"")</f>
        <v/>
      </c>
      <c r="S425" s="14" t="s">
        <v>1939</v>
      </c>
      <c r="T425" s="14" t="s">
        <v>1940</v>
      </c>
      <c r="U425" s="14" t="s">
        <v>1941</v>
      </c>
      <c r="V425" s="14" t="s">
        <v>776</v>
      </c>
    </row>
    <row r="426" spans="1:22" x14ac:dyDescent="0.25">
      <c r="A426">
        <f>IF(ISNUMBER(SEARCH('Project Detail'!$B$5,'Data Validation'!B426)),MAX($A$1:A425)+1,0)</f>
        <v>0</v>
      </c>
      <c r="B426" s="218" t="s">
        <v>2611</v>
      </c>
      <c r="D426" t="str">
        <f>IFERROR(VLOOKUP(ROWS($D$2:D426),$A$2:$B$1000,2,0),"")</f>
        <v/>
      </c>
      <c r="S426" s="14" t="s">
        <v>1942</v>
      </c>
      <c r="T426" s="14" t="s">
        <v>1943</v>
      </c>
      <c r="U426" s="14" t="s">
        <v>1944</v>
      </c>
      <c r="V426" s="14" t="s">
        <v>776</v>
      </c>
    </row>
    <row r="427" spans="1:22" x14ac:dyDescent="0.25">
      <c r="A427">
        <f>IF(ISNUMBER(SEARCH('Project Detail'!$B$5,'Data Validation'!B427)),MAX($A$1:A426)+1,0)</f>
        <v>0</v>
      </c>
      <c r="B427" s="218" t="s">
        <v>2557</v>
      </c>
      <c r="D427" t="str">
        <f>IFERROR(VLOOKUP(ROWS($D$2:D427),$A$2:$B$1000,2,0),"")</f>
        <v/>
      </c>
      <c r="S427" s="14" t="s">
        <v>1945</v>
      </c>
      <c r="T427" s="14" t="s">
        <v>1946</v>
      </c>
      <c r="U427" s="14" t="s">
        <v>1947</v>
      </c>
      <c r="V427" s="14" t="s">
        <v>776</v>
      </c>
    </row>
    <row r="428" spans="1:22" x14ac:dyDescent="0.25">
      <c r="A428">
        <f>IF(ISNUMBER(SEARCH('Project Detail'!$B$5,'Data Validation'!B428)),MAX($A$1:A427)+1,0)</f>
        <v>0</v>
      </c>
      <c r="B428" s="218" t="s">
        <v>2565</v>
      </c>
      <c r="D428" t="str">
        <f>IFERROR(VLOOKUP(ROWS($D$2:D428),$A$2:$B$1000,2,0),"")</f>
        <v/>
      </c>
      <c r="S428" s="14" t="s">
        <v>1948</v>
      </c>
      <c r="T428" s="14" t="s">
        <v>1949</v>
      </c>
      <c r="U428" s="14" t="s">
        <v>1950</v>
      </c>
      <c r="V428" s="14" t="s">
        <v>776</v>
      </c>
    </row>
    <row r="429" spans="1:22" x14ac:dyDescent="0.25">
      <c r="A429">
        <f>IF(ISNUMBER(SEARCH('Project Detail'!$B$5,'Data Validation'!B429)),MAX($A$1:A428)+1,0)</f>
        <v>0</v>
      </c>
      <c r="B429" s="218" t="s">
        <v>2547</v>
      </c>
      <c r="D429" t="str">
        <f>IFERROR(VLOOKUP(ROWS($D$2:D429),$A$2:$B$1000,2,0),"")</f>
        <v/>
      </c>
      <c r="S429" s="14" t="s">
        <v>1951</v>
      </c>
      <c r="T429" s="14" t="s">
        <v>1952</v>
      </c>
      <c r="U429" s="14" t="s">
        <v>1953</v>
      </c>
      <c r="V429" s="14" t="s">
        <v>776</v>
      </c>
    </row>
    <row r="430" spans="1:22" x14ac:dyDescent="0.25">
      <c r="A430">
        <f>IF(ISNUMBER(SEARCH('Project Detail'!$B$5,'Data Validation'!B430)),MAX($A$1:A429)+1,0)</f>
        <v>0</v>
      </c>
      <c r="B430" s="218" t="s">
        <v>2562</v>
      </c>
      <c r="D430" t="str">
        <f>IFERROR(VLOOKUP(ROWS($D$2:D430),$A$2:$B$1000,2,0),"")</f>
        <v/>
      </c>
      <c r="S430" s="14" t="s">
        <v>1954</v>
      </c>
      <c r="T430" s="14" t="s">
        <v>1955</v>
      </c>
      <c r="U430" s="14" t="s">
        <v>1956</v>
      </c>
      <c r="V430" s="14" t="s">
        <v>776</v>
      </c>
    </row>
    <row r="431" spans="1:22" x14ac:dyDescent="0.25">
      <c r="A431">
        <f>IF(ISNUMBER(SEARCH('Project Detail'!$B$5,'Data Validation'!B431)),MAX($A$1:A430)+1,0)</f>
        <v>0</v>
      </c>
      <c r="B431" s="218" t="s">
        <v>2561</v>
      </c>
      <c r="D431" t="str">
        <f>IFERROR(VLOOKUP(ROWS($D$2:D431),$A$2:$B$1000,2,0),"")</f>
        <v/>
      </c>
      <c r="S431" s="14" t="s">
        <v>1957</v>
      </c>
      <c r="T431" s="14" t="s">
        <v>1958</v>
      </c>
      <c r="U431" s="14" t="s">
        <v>1959</v>
      </c>
      <c r="V431" s="14" t="s">
        <v>766</v>
      </c>
    </row>
    <row r="432" spans="1:22" x14ac:dyDescent="0.25">
      <c r="A432">
        <f>IF(ISNUMBER(SEARCH('Project Detail'!$B$5,'Data Validation'!B432)),MAX($A$1:A431)+1,0)</f>
        <v>0</v>
      </c>
      <c r="B432" s="218" t="s">
        <v>2555</v>
      </c>
      <c r="D432" t="str">
        <f>IFERROR(VLOOKUP(ROWS($D$2:D432),$A$2:$B$1000,2,0),"")</f>
        <v/>
      </c>
      <c r="S432" s="14" t="s">
        <v>1960</v>
      </c>
      <c r="T432" s="14" t="s">
        <v>1961</v>
      </c>
      <c r="U432" s="14" t="s">
        <v>1962</v>
      </c>
      <c r="V432" s="14" t="s">
        <v>766</v>
      </c>
    </row>
    <row r="433" spans="1:22" x14ac:dyDescent="0.25">
      <c r="A433">
        <f>IF(ISNUMBER(SEARCH('Project Detail'!$B$5,'Data Validation'!B433)),MAX($A$1:A432)+1,0)</f>
        <v>0</v>
      </c>
      <c r="B433" s="218" t="s">
        <v>2618</v>
      </c>
      <c r="D433" t="str">
        <f>IFERROR(VLOOKUP(ROWS($D$2:D433),$A$2:$B$1000,2,0),"")</f>
        <v/>
      </c>
      <c r="S433" s="14" t="s">
        <v>1963</v>
      </c>
      <c r="T433" s="14" t="s">
        <v>1964</v>
      </c>
      <c r="U433" s="14" t="s">
        <v>1965</v>
      </c>
      <c r="V433" s="14" t="s">
        <v>776</v>
      </c>
    </row>
    <row r="434" spans="1:22" x14ac:dyDescent="0.25">
      <c r="A434">
        <f>IF(ISNUMBER(SEARCH('Project Detail'!$B$5,'Data Validation'!B434)),MAX($A$1:A433)+1,0)</f>
        <v>0</v>
      </c>
      <c r="B434" s="218" t="s">
        <v>2771</v>
      </c>
      <c r="D434" t="str">
        <f>IFERROR(VLOOKUP(ROWS($D$2:D434),$A$2:$B$1000,2,0),"")</f>
        <v/>
      </c>
      <c r="S434" s="14" t="s">
        <v>1966</v>
      </c>
      <c r="T434" s="14" t="s">
        <v>1967</v>
      </c>
      <c r="U434" s="14" t="s">
        <v>1968</v>
      </c>
      <c r="V434" s="14" t="s">
        <v>776</v>
      </c>
    </row>
    <row r="435" spans="1:22" x14ac:dyDescent="0.25">
      <c r="A435">
        <f>IF(ISNUMBER(SEARCH('Project Detail'!$B$5,'Data Validation'!B435)),MAX($A$1:A434)+1,0)</f>
        <v>0</v>
      </c>
      <c r="B435" s="218" t="s">
        <v>2835</v>
      </c>
      <c r="D435" t="str">
        <f>IFERROR(VLOOKUP(ROWS($D$2:D435),$A$2:$B$1000,2,0),"")</f>
        <v/>
      </c>
      <c r="S435" s="14" t="s">
        <v>1969</v>
      </c>
      <c r="T435" s="14" t="s">
        <v>1970</v>
      </c>
      <c r="U435" s="14" t="s">
        <v>1971</v>
      </c>
      <c r="V435" s="14" t="s">
        <v>776</v>
      </c>
    </row>
    <row r="436" spans="1:22" x14ac:dyDescent="0.25">
      <c r="A436">
        <f>IF(ISNUMBER(SEARCH('Project Detail'!$B$5,'Data Validation'!B436)),MAX($A$1:A435)+1,0)</f>
        <v>0</v>
      </c>
      <c r="B436" s="218" t="s">
        <v>2610</v>
      </c>
      <c r="D436" t="str">
        <f>IFERROR(VLOOKUP(ROWS($D$2:D436),$A$2:$B$1000,2,0),"")</f>
        <v/>
      </c>
      <c r="S436" s="14" t="s">
        <v>1972</v>
      </c>
      <c r="T436" s="14" t="s">
        <v>1973</v>
      </c>
      <c r="U436" s="14" t="s">
        <v>1974</v>
      </c>
      <c r="V436" s="14" t="s">
        <v>776</v>
      </c>
    </row>
    <row r="437" spans="1:22" x14ac:dyDescent="0.25">
      <c r="A437">
        <f>IF(ISNUMBER(SEARCH('Project Detail'!$B$5,'Data Validation'!B437)),MAX($A$1:A436)+1,0)</f>
        <v>0</v>
      </c>
      <c r="B437" s="218" t="s">
        <v>2548</v>
      </c>
      <c r="D437" t="str">
        <f>IFERROR(VLOOKUP(ROWS($D$2:D437),$A$2:$B$1000,2,0),"")</f>
        <v/>
      </c>
      <c r="S437" s="14" t="s">
        <v>1975</v>
      </c>
      <c r="T437" s="14" t="s">
        <v>1976</v>
      </c>
      <c r="U437" s="14" t="s">
        <v>1977</v>
      </c>
      <c r="V437" s="14" t="s">
        <v>776</v>
      </c>
    </row>
    <row r="438" spans="1:22" x14ac:dyDescent="0.25">
      <c r="A438">
        <f>IF(ISNUMBER(SEARCH('Project Detail'!$B$5,'Data Validation'!B438)),MAX($A$1:A437)+1,0)</f>
        <v>0</v>
      </c>
      <c r="B438" s="218" t="s">
        <v>2612</v>
      </c>
      <c r="D438" t="str">
        <f>IFERROR(VLOOKUP(ROWS($D$2:D438),$A$2:$B$1000,2,0),"")</f>
        <v/>
      </c>
      <c r="S438" s="14" t="s">
        <v>1978</v>
      </c>
      <c r="T438" s="14" t="s">
        <v>1979</v>
      </c>
      <c r="U438" s="14" t="s">
        <v>1980</v>
      </c>
      <c r="V438" s="14" t="s">
        <v>776</v>
      </c>
    </row>
    <row r="439" spans="1:22" x14ac:dyDescent="0.25">
      <c r="A439">
        <f>IF(ISNUMBER(SEARCH('Project Detail'!$B$5,'Data Validation'!B439)),MAX($A$1:A438)+1,0)</f>
        <v>0</v>
      </c>
      <c r="B439" s="218" t="s">
        <v>2546</v>
      </c>
      <c r="D439" t="str">
        <f>IFERROR(VLOOKUP(ROWS($D$2:D439),$A$2:$B$1000,2,0),"")</f>
        <v/>
      </c>
      <c r="S439" s="14" t="s">
        <v>1981</v>
      </c>
      <c r="T439" s="14" t="s">
        <v>1982</v>
      </c>
      <c r="U439" s="14" t="s">
        <v>1983</v>
      </c>
      <c r="V439" s="14" t="s">
        <v>776</v>
      </c>
    </row>
    <row r="440" spans="1:22" x14ac:dyDescent="0.25">
      <c r="A440">
        <f>IF(ISNUMBER(SEARCH('Project Detail'!$B$5,'Data Validation'!B440)),MAX($A$1:A439)+1,0)</f>
        <v>0</v>
      </c>
      <c r="B440" s="218" t="s">
        <v>2558</v>
      </c>
      <c r="D440" t="str">
        <f>IFERROR(VLOOKUP(ROWS($D$2:D440),$A$2:$B$1000,2,0),"")</f>
        <v/>
      </c>
      <c r="S440" s="14" t="s">
        <v>1984</v>
      </c>
      <c r="T440" s="14" t="s">
        <v>1985</v>
      </c>
      <c r="U440" s="14" t="s">
        <v>1986</v>
      </c>
      <c r="V440" s="14" t="s">
        <v>776</v>
      </c>
    </row>
    <row r="441" spans="1:22" x14ac:dyDescent="0.25">
      <c r="A441">
        <f>IF(ISNUMBER(SEARCH('Project Detail'!$B$5,'Data Validation'!B441)),MAX($A$1:A440)+1,0)</f>
        <v>0</v>
      </c>
      <c r="B441" s="218" t="s">
        <v>3163</v>
      </c>
      <c r="D441" t="str">
        <f>IFERROR(VLOOKUP(ROWS($D$2:D441),$A$2:$B$1000,2,0),"")</f>
        <v/>
      </c>
      <c r="S441" s="14" t="s">
        <v>1987</v>
      </c>
      <c r="T441" s="14" t="s">
        <v>1988</v>
      </c>
      <c r="U441" s="14" t="s">
        <v>1989</v>
      </c>
      <c r="V441" s="14" t="s">
        <v>776</v>
      </c>
    </row>
    <row r="442" spans="1:22" x14ac:dyDescent="0.25">
      <c r="A442">
        <f>IF(ISNUMBER(SEARCH('Project Detail'!$B$5,'Data Validation'!B442)),MAX($A$1:A441)+1,0)</f>
        <v>0</v>
      </c>
      <c r="B442" s="218" t="s">
        <v>2553</v>
      </c>
      <c r="D442" t="str">
        <f>IFERROR(VLOOKUP(ROWS($D$2:D442),$A$2:$B$1000,2,0),"")</f>
        <v/>
      </c>
      <c r="S442" s="14" t="s">
        <v>1990</v>
      </c>
      <c r="T442" s="14" t="s">
        <v>1991</v>
      </c>
      <c r="U442" s="14" t="s">
        <v>1992</v>
      </c>
      <c r="V442" s="14" t="s">
        <v>776</v>
      </c>
    </row>
    <row r="443" spans="1:22" x14ac:dyDescent="0.25">
      <c r="A443">
        <f>IF(ISNUMBER(SEARCH('Project Detail'!$B$5,'Data Validation'!B443)),MAX($A$1:A442)+1,0)</f>
        <v>0</v>
      </c>
      <c r="B443" s="218" t="s">
        <v>2550</v>
      </c>
      <c r="D443" t="str">
        <f>IFERROR(VLOOKUP(ROWS($D$2:D443),$A$2:$B$1000,2,0),"")</f>
        <v/>
      </c>
      <c r="S443" s="14" t="s">
        <v>1993</v>
      </c>
      <c r="T443" s="14" t="s">
        <v>1994</v>
      </c>
      <c r="U443" s="14" t="s">
        <v>1994</v>
      </c>
      <c r="V443" s="14" t="s">
        <v>776</v>
      </c>
    </row>
    <row r="444" spans="1:22" x14ac:dyDescent="0.25">
      <c r="A444">
        <f>IF(ISNUMBER(SEARCH('Project Detail'!$B$5,'Data Validation'!B444)),MAX($A$1:A443)+1,0)</f>
        <v>0</v>
      </c>
      <c r="B444" s="218" t="s">
        <v>2682</v>
      </c>
      <c r="D444" t="str">
        <f>IFERROR(VLOOKUP(ROWS($D$2:D444),$A$2:$B$1000,2,0),"")</f>
        <v/>
      </c>
      <c r="S444" s="14" t="s">
        <v>1995</v>
      </c>
      <c r="T444" s="14" t="s">
        <v>1996</v>
      </c>
      <c r="U444" s="14" t="s">
        <v>1997</v>
      </c>
      <c r="V444" s="14" t="s">
        <v>776</v>
      </c>
    </row>
    <row r="445" spans="1:22" x14ac:dyDescent="0.25">
      <c r="A445">
        <f>IF(ISNUMBER(SEARCH('Project Detail'!$B$5,'Data Validation'!B445)),MAX($A$1:A444)+1,0)</f>
        <v>0</v>
      </c>
      <c r="B445" s="218" t="s">
        <v>2831</v>
      </c>
      <c r="D445" t="str">
        <f>IFERROR(VLOOKUP(ROWS($D$2:D445),$A$2:$B$1000,2,0),"")</f>
        <v/>
      </c>
      <c r="S445" s="14" t="s">
        <v>1998</v>
      </c>
      <c r="T445" s="14" t="s">
        <v>1999</v>
      </c>
      <c r="U445" s="14" t="s">
        <v>2000</v>
      </c>
      <c r="V445" s="14" t="s">
        <v>776</v>
      </c>
    </row>
    <row r="446" spans="1:22" x14ac:dyDescent="0.25">
      <c r="A446">
        <f>IF(ISNUMBER(SEARCH('Project Detail'!$B$5,'Data Validation'!B446)),MAX($A$1:A445)+1,0)</f>
        <v>0</v>
      </c>
      <c r="B446" s="218" t="s">
        <v>2801</v>
      </c>
      <c r="D446" t="str">
        <f>IFERROR(VLOOKUP(ROWS($D$2:D446),$A$2:$B$1000,2,0),"")</f>
        <v/>
      </c>
      <c r="S446" s="14" t="s">
        <v>2001</v>
      </c>
      <c r="T446" s="14" t="s">
        <v>2002</v>
      </c>
      <c r="U446" s="14" t="s">
        <v>2003</v>
      </c>
      <c r="V446" s="14" t="s">
        <v>776</v>
      </c>
    </row>
    <row r="447" spans="1:22" x14ac:dyDescent="0.25">
      <c r="A447">
        <f>IF(ISNUMBER(SEARCH('Project Detail'!$B$5,'Data Validation'!B447)),MAX($A$1:A446)+1,0)</f>
        <v>0</v>
      </c>
      <c r="B447" s="218" t="s">
        <v>3482</v>
      </c>
      <c r="D447" t="str">
        <f>IFERROR(VLOOKUP(ROWS($D$2:D447),$A$2:$B$1000,2,0),"")</f>
        <v/>
      </c>
      <c r="S447" s="14" t="s">
        <v>2004</v>
      </c>
      <c r="T447" s="14" t="s">
        <v>2005</v>
      </c>
      <c r="U447" s="14" t="s">
        <v>2006</v>
      </c>
      <c r="V447" s="14" t="s">
        <v>776</v>
      </c>
    </row>
    <row r="448" spans="1:22" x14ac:dyDescent="0.25">
      <c r="A448">
        <f>IF(ISNUMBER(SEARCH('Project Detail'!$B$5,'Data Validation'!B448)),MAX($A$1:A447)+1,0)</f>
        <v>0</v>
      </c>
      <c r="B448" s="218" t="s">
        <v>2614</v>
      </c>
      <c r="D448" t="str">
        <f>IFERROR(VLOOKUP(ROWS($D$2:D448),$A$2:$B$1000,2,0),"")</f>
        <v/>
      </c>
      <c r="S448" s="14" t="s">
        <v>2007</v>
      </c>
      <c r="T448" s="14" t="s">
        <v>2008</v>
      </c>
      <c r="U448" s="14" t="s">
        <v>2009</v>
      </c>
      <c r="V448" s="14" t="s">
        <v>766</v>
      </c>
    </row>
    <row r="449" spans="1:22" x14ac:dyDescent="0.25">
      <c r="A449">
        <f>IF(ISNUMBER(SEARCH('Project Detail'!$B$5,'Data Validation'!B449)),MAX($A$1:A448)+1,0)</f>
        <v>0</v>
      </c>
      <c r="B449" s="218" t="s">
        <v>2563</v>
      </c>
      <c r="D449" t="str">
        <f>IFERROR(VLOOKUP(ROWS($D$2:D449),$A$2:$B$1000,2,0),"")</f>
        <v/>
      </c>
      <c r="S449" s="14" t="s">
        <v>2010</v>
      </c>
      <c r="T449" s="14" t="s">
        <v>2011</v>
      </c>
      <c r="U449" s="14" t="s">
        <v>2012</v>
      </c>
      <c r="V449" s="14" t="s">
        <v>776</v>
      </c>
    </row>
    <row r="450" spans="1:22" x14ac:dyDescent="0.25">
      <c r="A450">
        <f>IF(ISNUMBER(SEARCH('Project Detail'!$B$5,'Data Validation'!B450)),MAX($A$1:A449)+1,0)</f>
        <v>0</v>
      </c>
      <c r="B450" s="218" t="s">
        <v>2592</v>
      </c>
      <c r="D450" t="str">
        <f>IFERROR(VLOOKUP(ROWS($D$2:D450),$A$2:$B$1000,2,0),"")</f>
        <v/>
      </c>
      <c r="S450" s="14" t="s">
        <v>2013</v>
      </c>
      <c r="T450" s="14" t="s">
        <v>2014</v>
      </c>
      <c r="U450" s="14" t="s">
        <v>2015</v>
      </c>
      <c r="V450" s="14" t="s">
        <v>776</v>
      </c>
    </row>
    <row r="451" spans="1:22" x14ac:dyDescent="0.25">
      <c r="A451">
        <f>IF(ISNUMBER(SEARCH('Project Detail'!$B$5,'Data Validation'!B451)),MAX($A$1:A450)+1,0)</f>
        <v>0</v>
      </c>
      <c r="B451" s="218" t="s">
        <v>2545</v>
      </c>
      <c r="D451" t="str">
        <f>IFERROR(VLOOKUP(ROWS($D$2:D451),$A$2:$B$1000,2,0),"")</f>
        <v/>
      </c>
      <c r="S451" s="14" t="s">
        <v>2016</v>
      </c>
      <c r="T451" s="14" t="s">
        <v>2017</v>
      </c>
      <c r="U451" s="14" t="s">
        <v>2018</v>
      </c>
      <c r="V451" s="14" t="s">
        <v>776</v>
      </c>
    </row>
    <row r="452" spans="1:22" x14ac:dyDescent="0.25">
      <c r="A452">
        <f>IF(ISNUMBER(SEARCH('Project Detail'!$B$5,'Data Validation'!B452)),MAX($A$1:A451)+1,0)</f>
        <v>0</v>
      </c>
      <c r="B452" s="218" t="s">
        <v>2543</v>
      </c>
      <c r="D452" t="str">
        <f>IFERROR(VLOOKUP(ROWS($D$2:D452),$A$2:$B$1000,2,0),"")</f>
        <v/>
      </c>
      <c r="S452" s="14" t="s">
        <v>2019</v>
      </c>
      <c r="T452" s="14" t="s">
        <v>2020</v>
      </c>
      <c r="U452" s="14" t="s">
        <v>2021</v>
      </c>
      <c r="V452" s="14" t="s">
        <v>776</v>
      </c>
    </row>
    <row r="453" spans="1:22" x14ac:dyDescent="0.25">
      <c r="A453">
        <f>IF(ISNUMBER(SEARCH('Project Detail'!$B$5,'Data Validation'!B453)),MAX($A$1:A452)+1,0)</f>
        <v>0</v>
      </c>
      <c r="B453" s="218" t="s">
        <v>2664</v>
      </c>
      <c r="D453" t="str">
        <f>IFERROR(VLOOKUP(ROWS($D$2:D453),$A$2:$B$1000,2,0),"")</f>
        <v/>
      </c>
      <c r="S453" s="14" t="s">
        <v>2022</v>
      </c>
      <c r="T453" s="14" t="s">
        <v>2011</v>
      </c>
      <c r="U453" s="14" t="s">
        <v>2023</v>
      </c>
      <c r="V453" s="14" t="s">
        <v>776</v>
      </c>
    </row>
    <row r="454" spans="1:22" x14ac:dyDescent="0.25">
      <c r="A454">
        <f>IF(ISNUMBER(SEARCH('Project Detail'!$B$5,'Data Validation'!B454)),MAX($A$1:A453)+1,0)</f>
        <v>0</v>
      </c>
      <c r="B454" s="218" t="s">
        <v>2593</v>
      </c>
      <c r="D454" t="str">
        <f>IFERROR(VLOOKUP(ROWS($D$2:D454),$A$2:$B$1000,2,0),"")</f>
        <v/>
      </c>
      <c r="S454" s="14" t="s">
        <v>2024</v>
      </c>
      <c r="T454" s="14" t="s">
        <v>2025</v>
      </c>
      <c r="U454" s="14" t="s">
        <v>2026</v>
      </c>
      <c r="V454" s="14" t="s">
        <v>776</v>
      </c>
    </row>
    <row r="455" spans="1:22" x14ac:dyDescent="0.25">
      <c r="A455">
        <f>IF(ISNUMBER(SEARCH('Project Detail'!$B$5,'Data Validation'!B455)),MAX($A$1:A454)+1,0)</f>
        <v>0</v>
      </c>
      <c r="B455" s="218" t="s">
        <v>2560</v>
      </c>
      <c r="D455" t="str">
        <f>IFERROR(VLOOKUP(ROWS($D$2:D455),$A$2:$B$1000,2,0),"")</f>
        <v/>
      </c>
      <c r="S455" s="14" t="s">
        <v>2027</v>
      </c>
      <c r="T455" s="14" t="s">
        <v>2028</v>
      </c>
      <c r="U455" s="14" t="s">
        <v>2029</v>
      </c>
      <c r="V455" s="14" t="s">
        <v>776</v>
      </c>
    </row>
    <row r="456" spans="1:22" x14ac:dyDescent="0.25">
      <c r="A456">
        <f>IF(ISNUMBER(SEARCH('Project Detail'!$B$5,'Data Validation'!B456)),MAX($A$1:A455)+1,0)</f>
        <v>0</v>
      </c>
      <c r="B456" s="218" t="s">
        <v>2544</v>
      </c>
      <c r="D456" t="str">
        <f>IFERROR(VLOOKUP(ROWS($D$2:D456),$A$2:$B$1000,2,0),"")</f>
        <v/>
      </c>
      <c r="S456" s="14" t="s">
        <v>2030</v>
      </c>
      <c r="T456" s="14" t="s">
        <v>2031</v>
      </c>
      <c r="U456" s="14" t="s">
        <v>2032</v>
      </c>
      <c r="V456" s="14" t="s">
        <v>766</v>
      </c>
    </row>
    <row r="457" spans="1:22" x14ac:dyDescent="0.25">
      <c r="A457">
        <f>IF(ISNUMBER(SEARCH('Project Detail'!$B$5,'Data Validation'!B457)),MAX($A$1:A456)+1,0)</f>
        <v>0</v>
      </c>
      <c r="B457" s="218" t="s">
        <v>2683</v>
      </c>
      <c r="D457" t="str">
        <f>IFERROR(VLOOKUP(ROWS($D$2:D457),$A$2:$B$1000,2,0),"")</f>
        <v/>
      </c>
      <c r="S457" s="14" t="s">
        <v>2033</v>
      </c>
      <c r="T457" s="14" t="s">
        <v>2034</v>
      </c>
      <c r="U457" s="14" t="s">
        <v>2035</v>
      </c>
      <c r="V457" s="14" t="s">
        <v>776</v>
      </c>
    </row>
    <row r="458" spans="1:22" x14ac:dyDescent="0.25">
      <c r="A458">
        <f>IF(ISNUMBER(SEARCH('Project Detail'!$B$5,'Data Validation'!B458)),MAX($A$1:A457)+1,0)</f>
        <v>0</v>
      </c>
      <c r="B458" s="218" t="s">
        <v>2594</v>
      </c>
      <c r="D458" t="str">
        <f>IFERROR(VLOOKUP(ROWS($D$2:D458),$A$2:$B$1000,2,0),"")</f>
        <v/>
      </c>
      <c r="S458" s="14" t="s">
        <v>2036</v>
      </c>
      <c r="T458" s="14" t="s">
        <v>2037</v>
      </c>
      <c r="U458" s="14" t="s">
        <v>2038</v>
      </c>
      <c r="V458" s="14" t="s">
        <v>776</v>
      </c>
    </row>
    <row r="459" spans="1:22" x14ac:dyDescent="0.25">
      <c r="A459">
        <f>IF(ISNUMBER(SEARCH('Project Detail'!$B$5,'Data Validation'!B459)),MAX($A$1:A458)+1,0)</f>
        <v>0</v>
      </c>
      <c r="B459" s="218" t="s">
        <v>2790</v>
      </c>
      <c r="D459" t="str">
        <f>IFERROR(VLOOKUP(ROWS($D$2:D459),$A$2:$B$1000,2,0),"")</f>
        <v/>
      </c>
      <c r="S459" s="14" t="s">
        <v>2039</v>
      </c>
      <c r="T459" s="14" t="s">
        <v>2040</v>
      </c>
      <c r="U459" s="14" t="s">
        <v>2041</v>
      </c>
      <c r="V459" s="14" t="s">
        <v>776</v>
      </c>
    </row>
    <row r="460" spans="1:22" x14ac:dyDescent="0.25">
      <c r="A460">
        <f>IF(ISNUMBER(SEARCH('Project Detail'!$B$5,'Data Validation'!B460)),MAX($A$1:A459)+1,0)</f>
        <v>0</v>
      </c>
      <c r="B460" s="218" t="s">
        <v>2793</v>
      </c>
      <c r="D460" t="str">
        <f>IFERROR(VLOOKUP(ROWS($D$2:D460),$A$2:$B$1000,2,0),"")</f>
        <v/>
      </c>
      <c r="S460" s="14" t="s">
        <v>2042</v>
      </c>
      <c r="T460" s="14" t="s">
        <v>2043</v>
      </c>
      <c r="U460" s="14" t="s">
        <v>2044</v>
      </c>
      <c r="V460" s="14" t="s">
        <v>776</v>
      </c>
    </row>
    <row r="461" spans="1:22" x14ac:dyDescent="0.25">
      <c r="A461">
        <f>IF(ISNUMBER(SEARCH('Project Detail'!$B$5,'Data Validation'!B461)),MAX($A$1:A460)+1,0)</f>
        <v>0</v>
      </c>
      <c r="B461" s="218" t="s">
        <v>2777</v>
      </c>
      <c r="D461" t="str">
        <f>IFERROR(VLOOKUP(ROWS($D$2:D461),$A$2:$B$1000,2,0),"")</f>
        <v/>
      </c>
      <c r="S461" s="14" t="s">
        <v>2045</v>
      </c>
      <c r="T461" s="14" t="s">
        <v>2046</v>
      </c>
      <c r="U461" s="14" t="s">
        <v>2047</v>
      </c>
      <c r="V461" s="14" t="s">
        <v>776</v>
      </c>
    </row>
    <row r="462" spans="1:22" x14ac:dyDescent="0.25">
      <c r="A462">
        <f>IF(ISNUMBER(SEARCH('Project Detail'!$B$5,'Data Validation'!B462)),MAX($A$1:A461)+1,0)</f>
        <v>0</v>
      </c>
      <c r="B462" s="218" t="s">
        <v>2815</v>
      </c>
      <c r="D462" t="str">
        <f>IFERROR(VLOOKUP(ROWS($D$2:D462),$A$2:$B$1000,2,0),"")</f>
        <v/>
      </c>
      <c r="S462" s="14" t="s">
        <v>2048</v>
      </c>
      <c r="T462" s="14" t="s">
        <v>2049</v>
      </c>
      <c r="U462" s="14" t="s">
        <v>2050</v>
      </c>
      <c r="V462" s="14" t="s">
        <v>776</v>
      </c>
    </row>
    <row r="463" spans="1:22" x14ac:dyDescent="0.25">
      <c r="A463">
        <f>IF(ISNUMBER(SEARCH('Project Detail'!$B$5,'Data Validation'!B463)),MAX($A$1:A462)+1,0)</f>
        <v>0</v>
      </c>
      <c r="B463" s="218" t="s">
        <v>2644</v>
      </c>
      <c r="D463" t="str">
        <f>IFERROR(VLOOKUP(ROWS($D$2:D463),$A$2:$B$1000,2,0),"")</f>
        <v/>
      </c>
      <c r="S463" s="14" t="s">
        <v>2051</v>
      </c>
      <c r="T463" s="14" t="s">
        <v>2052</v>
      </c>
      <c r="U463" s="14" t="s">
        <v>2053</v>
      </c>
      <c r="V463" s="14" t="s">
        <v>776</v>
      </c>
    </row>
    <row r="464" spans="1:22" x14ac:dyDescent="0.25">
      <c r="A464">
        <f>IF(ISNUMBER(SEARCH('Project Detail'!$B$5,'Data Validation'!B464)),MAX($A$1:A463)+1,0)</f>
        <v>0</v>
      </c>
      <c r="B464" s="218" t="s">
        <v>2673</v>
      </c>
      <c r="D464" t="str">
        <f>IFERROR(VLOOKUP(ROWS($D$2:D464),$A$2:$B$1000,2,0),"")</f>
        <v/>
      </c>
      <c r="S464" s="14" t="s">
        <v>2054</v>
      </c>
      <c r="T464" s="14" t="s">
        <v>2055</v>
      </c>
      <c r="U464" s="14" t="s">
        <v>2056</v>
      </c>
      <c r="V464" s="14" t="s">
        <v>776</v>
      </c>
    </row>
    <row r="465" spans="1:22" x14ac:dyDescent="0.25">
      <c r="A465">
        <f>IF(ISNUMBER(SEARCH('Project Detail'!$B$5,'Data Validation'!B465)),MAX($A$1:A464)+1,0)</f>
        <v>0</v>
      </c>
      <c r="B465" s="218" t="s">
        <v>2685</v>
      </c>
      <c r="D465" t="str">
        <f>IFERROR(VLOOKUP(ROWS($D$2:D465),$A$2:$B$1000,2,0),"")</f>
        <v/>
      </c>
      <c r="S465" s="14" t="s">
        <v>2057</v>
      </c>
      <c r="T465" s="14" t="s">
        <v>2058</v>
      </c>
      <c r="U465" s="14" t="s">
        <v>2059</v>
      </c>
      <c r="V465" s="14" t="s">
        <v>776</v>
      </c>
    </row>
    <row r="466" spans="1:22" x14ac:dyDescent="0.25">
      <c r="A466">
        <f>IF(ISNUMBER(SEARCH('Project Detail'!$B$5,'Data Validation'!B466)),MAX($A$1:A465)+1,0)</f>
        <v>0</v>
      </c>
      <c r="B466" s="218" t="s">
        <v>3881</v>
      </c>
      <c r="D466" t="str">
        <f>IFERROR(VLOOKUP(ROWS($D$2:D466),$A$2:$B$1000,2,0),"")</f>
        <v/>
      </c>
      <c r="S466" s="14" t="s">
        <v>2060</v>
      </c>
      <c r="T466" s="14" t="s">
        <v>2061</v>
      </c>
      <c r="U466" s="14" t="s">
        <v>2062</v>
      </c>
      <c r="V466" s="14" t="s">
        <v>776</v>
      </c>
    </row>
    <row r="467" spans="1:22" x14ac:dyDescent="0.25">
      <c r="A467">
        <f>IF(ISNUMBER(SEARCH('Project Detail'!$B$5,'Data Validation'!B467)),MAX($A$1:A466)+1,0)</f>
        <v>0</v>
      </c>
      <c r="B467" s="218" t="s">
        <v>2645</v>
      </c>
      <c r="D467" t="str">
        <f>IFERROR(VLOOKUP(ROWS($D$2:D467),$A$2:$B$1000,2,0),"")</f>
        <v/>
      </c>
      <c r="S467" s="14" t="s">
        <v>2063</v>
      </c>
      <c r="T467" s="14" t="s">
        <v>2064</v>
      </c>
      <c r="U467" s="14" t="s">
        <v>2065</v>
      </c>
      <c r="V467" s="14" t="s">
        <v>776</v>
      </c>
    </row>
    <row r="468" spans="1:22" x14ac:dyDescent="0.25">
      <c r="A468">
        <f>IF(ISNUMBER(SEARCH('Project Detail'!$B$5,'Data Validation'!B468)),MAX($A$1:A467)+1,0)</f>
        <v>0</v>
      </c>
      <c r="B468" s="218" t="s">
        <v>2681</v>
      </c>
      <c r="D468" t="str">
        <f>IFERROR(VLOOKUP(ROWS($D$2:D468),$A$2:$B$1000,2,0),"")</f>
        <v/>
      </c>
      <c r="S468" s="14" t="s">
        <v>2066</v>
      </c>
      <c r="T468" s="14" t="s">
        <v>2067</v>
      </c>
      <c r="U468" s="14" t="s">
        <v>2067</v>
      </c>
      <c r="V468" s="14" t="s">
        <v>776</v>
      </c>
    </row>
    <row r="469" spans="1:22" x14ac:dyDescent="0.25">
      <c r="A469">
        <f>IF(ISNUMBER(SEARCH('Project Detail'!$B$5,'Data Validation'!B469)),MAX($A$1:A468)+1,0)</f>
        <v>0</v>
      </c>
      <c r="B469" s="218" t="s">
        <v>3164</v>
      </c>
      <c r="D469" t="str">
        <f>IFERROR(VLOOKUP(ROWS($D$2:D469),$A$2:$B$1000,2,0),"")</f>
        <v/>
      </c>
      <c r="S469" s="14" t="s">
        <v>2068</v>
      </c>
      <c r="T469" s="14" t="s">
        <v>2069</v>
      </c>
      <c r="U469" s="14" t="s">
        <v>2069</v>
      </c>
      <c r="V469" s="14" t="s">
        <v>766</v>
      </c>
    </row>
    <row r="470" spans="1:22" x14ac:dyDescent="0.25">
      <c r="A470">
        <f>IF(ISNUMBER(SEARCH('Project Detail'!$B$5,'Data Validation'!B470)),MAX($A$1:A469)+1,0)</f>
        <v>0</v>
      </c>
      <c r="B470" s="218" t="s">
        <v>2818</v>
      </c>
      <c r="D470" t="str">
        <f>IFERROR(VLOOKUP(ROWS($D$2:D470),$A$2:$B$1000,2,0),"")</f>
        <v/>
      </c>
      <c r="S470" s="14" t="s">
        <v>2070</v>
      </c>
      <c r="T470" s="14" t="s">
        <v>2071</v>
      </c>
      <c r="U470" s="14" t="s">
        <v>2072</v>
      </c>
      <c r="V470" s="14" t="s">
        <v>776</v>
      </c>
    </row>
    <row r="471" spans="1:22" x14ac:dyDescent="0.25">
      <c r="A471">
        <f>IF(ISNUMBER(SEARCH('Project Detail'!$B$5,'Data Validation'!B471)),MAX($A$1:A470)+1,0)</f>
        <v>0</v>
      </c>
      <c r="B471" s="218" t="s">
        <v>2595</v>
      </c>
      <c r="D471" t="str">
        <f>IFERROR(VLOOKUP(ROWS($D$2:D471),$A$2:$B$1000,2,0),"")</f>
        <v/>
      </c>
      <c r="S471" s="14" t="s">
        <v>2073</v>
      </c>
      <c r="T471" s="14" t="s">
        <v>2074</v>
      </c>
      <c r="U471" s="14" t="s">
        <v>2075</v>
      </c>
      <c r="V471" s="14" t="s">
        <v>776</v>
      </c>
    </row>
    <row r="472" spans="1:22" x14ac:dyDescent="0.25">
      <c r="A472">
        <f>IF(ISNUMBER(SEARCH('Project Detail'!$B$5,'Data Validation'!B472)),MAX($A$1:A471)+1,0)</f>
        <v>0</v>
      </c>
      <c r="B472" s="218" t="s">
        <v>2769</v>
      </c>
      <c r="D472" t="str">
        <f>IFERROR(VLOOKUP(ROWS($D$2:D472),$A$2:$B$1000,2,0),"")</f>
        <v/>
      </c>
      <c r="S472" s="14" t="s">
        <v>2076</v>
      </c>
      <c r="T472" s="14" t="s">
        <v>2077</v>
      </c>
      <c r="U472" s="14" t="s">
        <v>2078</v>
      </c>
      <c r="V472" s="14" t="s">
        <v>776</v>
      </c>
    </row>
    <row r="473" spans="1:22" x14ac:dyDescent="0.25">
      <c r="A473">
        <f>IF(ISNUMBER(SEARCH('Project Detail'!$B$5,'Data Validation'!B473)),MAX($A$1:A472)+1,0)</f>
        <v>0</v>
      </c>
      <c r="B473" s="218" t="s">
        <v>2820</v>
      </c>
      <c r="D473" t="str">
        <f>IFERROR(VLOOKUP(ROWS($D$2:D473),$A$2:$B$1000,2,0),"")</f>
        <v/>
      </c>
      <c r="S473" s="14" t="s">
        <v>2079</v>
      </c>
      <c r="T473" s="14" t="s">
        <v>2080</v>
      </c>
      <c r="U473" s="14" t="s">
        <v>390</v>
      </c>
      <c r="V473" s="14" t="s">
        <v>776</v>
      </c>
    </row>
    <row r="474" spans="1:22" x14ac:dyDescent="0.25">
      <c r="A474">
        <f>IF(ISNUMBER(SEARCH('Project Detail'!$B$5,'Data Validation'!B474)),MAX($A$1:A473)+1,0)</f>
        <v>0</v>
      </c>
      <c r="B474" s="218" t="s">
        <v>3356</v>
      </c>
      <c r="D474" t="str">
        <f>IFERROR(VLOOKUP(ROWS($D$2:D474),$A$2:$B$1000,2,0),"")</f>
        <v/>
      </c>
      <c r="S474" s="14" t="s">
        <v>2081</v>
      </c>
      <c r="T474" s="14" t="s">
        <v>2082</v>
      </c>
      <c r="U474" s="14" t="s">
        <v>2083</v>
      </c>
      <c r="V474" s="14" t="s">
        <v>776</v>
      </c>
    </row>
    <row r="475" spans="1:22" x14ac:dyDescent="0.25">
      <c r="A475">
        <f>IF(ISNUMBER(SEARCH('Project Detail'!$B$5,'Data Validation'!B475)),MAX($A$1:A474)+1,0)</f>
        <v>0</v>
      </c>
      <c r="B475" s="218" t="s">
        <v>2679</v>
      </c>
      <c r="D475" t="str">
        <f>IFERROR(VLOOKUP(ROWS($D$2:D475),$A$2:$B$1000,2,0),"")</f>
        <v/>
      </c>
      <c r="S475" s="14" t="s">
        <v>2084</v>
      </c>
      <c r="T475" s="14" t="s">
        <v>2085</v>
      </c>
      <c r="U475" s="14" t="s">
        <v>2086</v>
      </c>
      <c r="V475" s="14" t="s">
        <v>776</v>
      </c>
    </row>
    <row r="476" spans="1:22" x14ac:dyDescent="0.25">
      <c r="A476">
        <f>IF(ISNUMBER(SEARCH('Project Detail'!$B$5,'Data Validation'!B476)),MAX($A$1:A475)+1,0)</f>
        <v>0</v>
      </c>
      <c r="B476" s="218" t="s">
        <v>2674</v>
      </c>
      <c r="D476" t="str">
        <f>IFERROR(VLOOKUP(ROWS($D$2:D476),$A$2:$B$1000,2,0),"")</f>
        <v/>
      </c>
      <c r="S476" s="14" t="s">
        <v>2087</v>
      </c>
      <c r="T476" s="14" t="s">
        <v>2088</v>
      </c>
      <c r="U476" s="14" t="s">
        <v>2089</v>
      </c>
      <c r="V476" s="14" t="s">
        <v>766</v>
      </c>
    </row>
    <row r="477" spans="1:22" x14ac:dyDescent="0.25">
      <c r="A477">
        <f>IF(ISNUMBER(SEARCH('Project Detail'!$B$5,'Data Validation'!B477)),MAX($A$1:A476)+1,0)</f>
        <v>0</v>
      </c>
      <c r="B477" s="218" t="s">
        <v>2649</v>
      </c>
      <c r="D477" t="str">
        <f>IFERROR(VLOOKUP(ROWS($D$2:D477),$A$2:$B$1000,2,0),"")</f>
        <v/>
      </c>
      <c r="S477" s="14" t="s">
        <v>2090</v>
      </c>
      <c r="T477" s="14" t="s">
        <v>2091</v>
      </c>
      <c r="U477" s="14" t="s">
        <v>2092</v>
      </c>
      <c r="V477" s="14" t="s">
        <v>766</v>
      </c>
    </row>
    <row r="478" spans="1:22" x14ac:dyDescent="0.25">
      <c r="A478">
        <f>IF(ISNUMBER(SEARCH('Project Detail'!$B$5,'Data Validation'!B478)),MAX($A$1:A477)+1,0)</f>
        <v>0</v>
      </c>
      <c r="B478" s="218" t="s">
        <v>2684</v>
      </c>
      <c r="D478" t="str">
        <f>IFERROR(VLOOKUP(ROWS($D$2:D478),$A$2:$B$1000,2,0),"")</f>
        <v/>
      </c>
      <c r="S478" s="14" t="s">
        <v>2093</v>
      </c>
      <c r="T478" s="14" t="s">
        <v>2094</v>
      </c>
      <c r="U478" s="14" t="s">
        <v>2095</v>
      </c>
      <c r="V478" s="14" t="s">
        <v>776</v>
      </c>
    </row>
    <row r="479" spans="1:22" x14ac:dyDescent="0.25">
      <c r="A479">
        <f>IF(ISNUMBER(SEARCH('Project Detail'!$B$5,'Data Validation'!B479)),MAX($A$1:A478)+1,0)</f>
        <v>0</v>
      </c>
      <c r="B479" s="218" t="s">
        <v>2833</v>
      </c>
      <c r="D479" t="str">
        <f>IFERROR(VLOOKUP(ROWS($D$2:D479),$A$2:$B$1000,2,0),"")</f>
        <v/>
      </c>
      <c r="S479" s="14" t="s">
        <v>2096</v>
      </c>
      <c r="T479" s="14" t="s">
        <v>2097</v>
      </c>
      <c r="U479" s="14" t="s">
        <v>2098</v>
      </c>
      <c r="V479" s="14" t="s">
        <v>776</v>
      </c>
    </row>
    <row r="480" spans="1:22" x14ac:dyDescent="0.25">
      <c r="A480">
        <f>IF(ISNUMBER(SEARCH('Project Detail'!$B$5,'Data Validation'!B480)),MAX($A$1:A479)+1,0)</f>
        <v>0</v>
      </c>
      <c r="B480" s="218" t="s">
        <v>2767</v>
      </c>
      <c r="D480" t="str">
        <f>IFERROR(VLOOKUP(ROWS($D$2:D480),$A$2:$B$1000,2,0),"")</f>
        <v/>
      </c>
      <c r="S480" s="14" t="s">
        <v>2099</v>
      </c>
      <c r="T480" s="14" t="s">
        <v>2100</v>
      </c>
      <c r="U480" s="14" t="s">
        <v>2101</v>
      </c>
      <c r="V480" s="14" t="s">
        <v>776</v>
      </c>
    </row>
    <row r="481" spans="1:22" x14ac:dyDescent="0.25">
      <c r="A481">
        <f>IF(ISNUMBER(SEARCH('Project Detail'!$B$5,'Data Validation'!B481)),MAX($A$1:A480)+1,0)</f>
        <v>0</v>
      </c>
      <c r="B481" s="218" t="s">
        <v>2762</v>
      </c>
      <c r="D481" t="str">
        <f>IFERROR(VLOOKUP(ROWS($D$2:D481),$A$2:$B$1000,2,0),"")</f>
        <v/>
      </c>
      <c r="S481" s="14" t="s">
        <v>2102</v>
      </c>
      <c r="T481" s="14" t="s">
        <v>612</v>
      </c>
      <c r="U481" s="14" t="s">
        <v>2103</v>
      </c>
      <c r="V481" s="14" t="s">
        <v>776</v>
      </c>
    </row>
    <row r="482" spans="1:22" x14ac:dyDescent="0.25">
      <c r="A482">
        <f>IF(ISNUMBER(SEARCH('Project Detail'!$B$5,'Data Validation'!B482)),MAX($A$1:A481)+1,0)</f>
        <v>0</v>
      </c>
      <c r="B482" s="218" t="s">
        <v>2823</v>
      </c>
      <c r="D482" t="str">
        <f>IFERROR(VLOOKUP(ROWS($D$2:D482),$A$2:$B$1000,2,0),"")</f>
        <v/>
      </c>
      <c r="S482" s="14" t="s">
        <v>2104</v>
      </c>
      <c r="T482" s="14" t="s">
        <v>2105</v>
      </c>
      <c r="U482" s="14" t="s">
        <v>2106</v>
      </c>
      <c r="V482" s="14" t="s">
        <v>776</v>
      </c>
    </row>
    <row r="483" spans="1:22" x14ac:dyDescent="0.25">
      <c r="A483">
        <f>IF(ISNUMBER(SEARCH('Project Detail'!$B$5,'Data Validation'!B483)),MAX($A$1:A482)+1,0)</f>
        <v>0</v>
      </c>
      <c r="B483" s="218" t="s">
        <v>2810</v>
      </c>
      <c r="D483" t="str">
        <f>IFERROR(VLOOKUP(ROWS($D$2:D483),$A$2:$B$1000,2,0),"")</f>
        <v/>
      </c>
      <c r="S483" s="14" t="s">
        <v>2107</v>
      </c>
      <c r="T483" s="14" t="s">
        <v>2108</v>
      </c>
      <c r="U483" s="14" t="s">
        <v>2109</v>
      </c>
      <c r="V483" s="14" t="s">
        <v>776</v>
      </c>
    </row>
    <row r="484" spans="1:22" x14ac:dyDescent="0.25">
      <c r="A484">
        <f>IF(ISNUMBER(SEARCH('Project Detail'!$B$5,'Data Validation'!B484)),MAX($A$1:A483)+1,0)</f>
        <v>0</v>
      </c>
      <c r="B484" s="218" t="s">
        <v>2663</v>
      </c>
      <c r="D484" t="str">
        <f>IFERROR(VLOOKUP(ROWS($D$2:D484),$A$2:$B$1000,2,0),"")</f>
        <v/>
      </c>
      <c r="S484" s="14" t="s">
        <v>2110</v>
      </c>
      <c r="T484" s="14" t="s">
        <v>2111</v>
      </c>
      <c r="U484" s="14" t="s">
        <v>2112</v>
      </c>
      <c r="V484" s="14" t="s">
        <v>776</v>
      </c>
    </row>
    <row r="485" spans="1:22" x14ac:dyDescent="0.25">
      <c r="A485">
        <f>IF(ISNUMBER(SEARCH('Project Detail'!$B$5,'Data Validation'!B485)),MAX($A$1:A484)+1,0)</f>
        <v>0</v>
      </c>
      <c r="B485" s="218" t="s">
        <v>2680</v>
      </c>
      <c r="D485" t="str">
        <f>IFERROR(VLOOKUP(ROWS($D$2:D485),$A$2:$B$1000,2,0),"")</f>
        <v/>
      </c>
      <c r="S485" s="14" t="s">
        <v>2113</v>
      </c>
      <c r="T485" s="14" t="s">
        <v>2114</v>
      </c>
      <c r="U485" s="14" t="s">
        <v>2114</v>
      </c>
      <c r="V485" s="14" t="s">
        <v>776</v>
      </c>
    </row>
    <row r="486" spans="1:22" x14ac:dyDescent="0.25">
      <c r="A486">
        <f>IF(ISNUMBER(SEARCH('Project Detail'!$B$5,'Data Validation'!B486)),MAX($A$1:A485)+1,0)</f>
        <v>0</v>
      </c>
      <c r="B486" s="218" t="s">
        <v>2813</v>
      </c>
      <c r="D486" t="str">
        <f>IFERROR(VLOOKUP(ROWS($D$2:D486),$A$2:$B$1000,2,0),"")</f>
        <v/>
      </c>
      <c r="S486" s="14" t="s">
        <v>2115</v>
      </c>
      <c r="T486" s="14" t="s">
        <v>2116</v>
      </c>
      <c r="U486" s="14" t="s">
        <v>2117</v>
      </c>
      <c r="V486" s="14" t="s">
        <v>776</v>
      </c>
    </row>
    <row r="487" spans="1:22" x14ac:dyDescent="0.25">
      <c r="A487">
        <f>IF(ISNUMBER(SEARCH('Project Detail'!$B$5,'Data Validation'!B487)),MAX($A$1:A486)+1,0)</f>
        <v>0</v>
      </c>
      <c r="B487" s="218" t="s">
        <v>2648</v>
      </c>
      <c r="D487" t="str">
        <f>IFERROR(VLOOKUP(ROWS($D$2:D487),$A$2:$B$1000,2,0),"")</f>
        <v/>
      </c>
      <c r="S487" s="14" t="s">
        <v>2118</v>
      </c>
      <c r="T487" s="14" t="s">
        <v>2119</v>
      </c>
      <c r="U487" s="14" t="s">
        <v>2119</v>
      </c>
      <c r="V487" s="14" t="s">
        <v>776</v>
      </c>
    </row>
    <row r="488" spans="1:22" x14ac:dyDescent="0.25">
      <c r="A488">
        <f>IF(ISNUMBER(SEARCH('Project Detail'!$B$5,'Data Validation'!B488)),MAX($A$1:A487)+1,0)</f>
        <v>0</v>
      </c>
      <c r="B488" s="218" t="s">
        <v>2776</v>
      </c>
      <c r="D488" t="str">
        <f>IFERROR(VLOOKUP(ROWS($D$2:D488),$A$2:$B$1000,2,0),"")</f>
        <v/>
      </c>
      <c r="S488" s="14" t="s">
        <v>2120</v>
      </c>
      <c r="T488" s="14" t="s">
        <v>2121</v>
      </c>
      <c r="U488" s="14" t="s">
        <v>2121</v>
      </c>
      <c r="V488" s="14" t="s">
        <v>776</v>
      </c>
    </row>
    <row r="489" spans="1:22" x14ac:dyDescent="0.25">
      <c r="A489">
        <f>IF(ISNUMBER(SEARCH('Project Detail'!$B$5,'Data Validation'!B489)),MAX($A$1:A488)+1,0)</f>
        <v>0</v>
      </c>
      <c r="B489" s="218" t="s">
        <v>2773</v>
      </c>
      <c r="D489" t="str">
        <f>IFERROR(VLOOKUP(ROWS($D$2:D489),$A$2:$B$1000,2,0),"")</f>
        <v/>
      </c>
      <c r="S489" s="14" t="s">
        <v>2122</v>
      </c>
      <c r="T489" s="14" t="s">
        <v>2123</v>
      </c>
      <c r="U489" s="14" t="s">
        <v>2123</v>
      </c>
      <c r="V489" s="14" t="s">
        <v>776</v>
      </c>
    </row>
    <row r="490" spans="1:22" x14ac:dyDescent="0.25">
      <c r="A490">
        <f>IF(ISNUMBER(SEARCH('Project Detail'!$B$5,'Data Validation'!B490)),MAX($A$1:A489)+1,0)</f>
        <v>0</v>
      </c>
      <c r="B490" s="218" t="s">
        <v>2650</v>
      </c>
      <c r="D490" t="str">
        <f>IFERROR(VLOOKUP(ROWS($D$2:D490),$A$2:$B$1000,2,0),"")</f>
        <v/>
      </c>
      <c r="S490" s="14" t="s">
        <v>2124</v>
      </c>
      <c r="T490" s="14" t="s">
        <v>2125</v>
      </c>
      <c r="U490" s="14" t="s">
        <v>2125</v>
      </c>
      <c r="V490" s="14" t="s">
        <v>776</v>
      </c>
    </row>
    <row r="491" spans="1:22" x14ac:dyDescent="0.25">
      <c r="A491">
        <f>IF(ISNUMBER(SEARCH('Project Detail'!$B$5,'Data Validation'!B491)),MAX($A$1:A490)+1,0)</f>
        <v>0</v>
      </c>
      <c r="B491" s="218" t="s">
        <v>3176</v>
      </c>
      <c r="D491" t="str">
        <f>IFERROR(VLOOKUP(ROWS($D$2:D491),$A$2:$B$1000,2,0),"")</f>
        <v/>
      </c>
      <c r="S491" s="14" t="s">
        <v>2126</v>
      </c>
      <c r="T491" s="14" t="s">
        <v>2127</v>
      </c>
      <c r="U491" s="14" t="s">
        <v>2127</v>
      </c>
      <c r="V491" s="14" t="s">
        <v>776</v>
      </c>
    </row>
    <row r="492" spans="1:22" x14ac:dyDescent="0.25">
      <c r="A492">
        <f>IF(ISNUMBER(SEARCH('Project Detail'!$B$5,'Data Validation'!B492)),MAX($A$1:A491)+1,0)</f>
        <v>0</v>
      </c>
      <c r="B492" s="218" t="s">
        <v>2666</v>
      </c>
      <c r="D492" t="str">
        <f>IFERROR(VLOOKUP(ROWS($D$2:D492),$A$2:$B$1000,2,0),"")</f>
        <v/>
      </c>
      <c r="S492" s="14" t="s">
        <v>2128</v>
      </c>
      <c r="T492" s="14" t="s">
        <v>2129</v>
      </c>
      <c r="U492" s="14" t="s">
        <v>2129</v>
      </c>
      <c r="V492" s="14" t="s">
        <v>776</v>
      </c>
    </row>
    <row r="493" spans="1:22" x14ac:dyDescent="0.25">
      <c r="A493">
        <f>IF(ISNUMBER(SEARCH('Project Detail'!$B$5,'Data Validation'!B493)),MAX($A$1:A492)+1,0)</f>
        <v>0</v>
      </c>
      <c r="B493" s="218" t="s">
        <v>2675</v>
      </c>
      <c r="D493" t="str">
        <f>IFERROR(VLOOKUP(ROWS($D$2:D493),$A$2:$B$1000,2,0),"")</f>
        <v/>
      </c>
      <c r="S493" s="14" t="s">
        <v>2130</v>
      </c>
      <c r="T493" s="14" t="s">
        <v>2131</v>
      </c>
      <c r="U493" s="14" t="s">
        <v>2131</v>
      </c>
      <c r="V493" s="14" t="s">
        <v>776</v>
      </c>
    </row>
    <row r="494" spans="1:22" x14ac:dyDescent="0.25">
      <c r="A494">
        <f>IF(ISNUMBER(SEARCH('Project Detail'!$B$5,'Data Validation'!B494)),MAX($A$1:A493)+1,0)</f>
        <v>0</v>
      </c>
      <c r="B494" s="218" t="s">
        <v>2641</v>
      </c>
      <c r="D494" t="str">
        <f>IFERROR(VLOOKUP(ROWS($D$2:D494),$A$2:$B$1000,2,0),"")</f>
        <v/>
      </c>
      <c r="S494" s="14" t="s">
        <v>2132</v>
      </c>
      <c r="T494" s="14" t="s">
        <v>2133</v>
      </c>
      <c r="U494" s="14" t="s">
        <v>2134</v>
      </c>
      <c r="V494" s="14" t="s">
        <v>776</v>
      </c>
    </row>
    <row r="495" spans="1:22" x14ac:dyDescent="0.25">
      <c r="A495">
        <f>IF(ISNUMBER(SEARCH('Project Detail'!$B$5,'Data Validation'!B495)),MAX($A$1:A494)+1,0)</f>
        <v>0</v>
      </c>
      <c r="B495" s="218" t="s">
        <v>2659</v>
      </c>
      <c r="D495" t="str">
        <f>IFERROR(VLOOKUP(ROWS($D$2:D495),$A$2:$B$1000,2,0),"")</f>
        <v/>
      </c>
      <c r="S495" s="14" t="s">
        <v>2135</v>
      </c>
      <c r="T495" s="14" t="s">
        <v>2136</v>
      </c>
      <c r="U495" s="14" t="s">
        <v>2136</v>
      </c>
      <c r="V495" s="14" t="s">
        <v>776</v>
      </c>
    </row>
    <row r="496" spans="1:22" x14ac:dyDescent="0.25">
      <c r="A496">
        <f>IF(ISNUMBER(SEARCH('Project Detail'!$B$5,'Data Validation'!B496)),MAX($A$1:A495)+1,0)</f>
        <v>0</v>
      </c>
      <c r="B496" s="218" t="s">
        <v>2653</v>
      </c>
      <c r="D496" t="str">
        <f>IFERROR(VLOOKUP(ROWS($D$2:D496),$A$2:$B$1000,2,0),"")</f>
        <v/>
      </c>
      <c r="S496" s="14" t="s">
        <v>2137</v>
      </c>
      <c r="T496" s="14" t="s">
        <v>2138</v>
      </c>
      <c r="U496" s="14" t="s">
        <v>2139</v>
      </c>
      <c r="V496" s="14" t="s">
        <v>776</v>
      </c>
    </row>
    <row r="497" spans="1:22" x14ac:dyDescent="0.25">
      <c r="A497">
        <f>IF(ISNUMBER(SEARCH('Project Detail'!$B$5,'Data Validation'!B497)),MAX($A$1:A496)+1,0)</f>
        <v>0</v>
      </c>
      <c r="B497" s="218" t="s">
        <v>2654</v>
      </c>
      <c r="D497" t="str">
        <f>IFERROR(VLOOKUP(ROWS($D$2:D497),$A$2:$B$1000,2,0),"")</f>
        <v/>
      </c>
      <c r="S497" s="14" t="s">
        <v>2140</v>
      </c>
      <c r="T497" s="14" t="s">
        <v>2141</v>
      </c>
      <c r="U497" s="14" t="s">
        <v>2142</v>
      </c>
      <c r="V497" s="14" t="s">
        <v>776</v>
      </c>
    </row>
    <row r="498" spans="1:22" x14ac:dyDescent="0.25">
      <c r="A498">
        <f>IF(ISNUMBER(SEARCH('Project Detail'!$B$5,'Data Validation'!B498)),MAX($A$1:A497)+1,0)</f>
        <v>0</v>
      </c>
      <c r="B498" s="218" t="s">
        <v>2651</v>
      </c>
      <c r="D498" t="str">
        <f>IFERROR(VLOOKUP(ROWS($D$2:D498),$A$2:$B$1000,2,0),"")</f>
        <v/>
      </c>
      <c r="S498" s="14" t="s">
        <v>2143</v>
      </c>
      <c r="T498" s="14" t="s">
        <v>2144</v>
      </c>
      <c r="U498" s="14" t="s">
        <v>2145</v>
      </c>
      <c r="V498" s="14" t="s">
        <v>776</v>
      </c>
    </row>
    <row r="499" spans="1:22" x14ac:dyDescent="0.25">
      <c r="A499">
        <f>IF(ISNUMBER(SEARCH('Project Detail'!$B$5,'Data Validation'!B499)),MAX($A$1:A498)+1,0)</f>
        <v>0</v>
      </c>
      <c r="B499" s="218" t="s">
        <v>2760</v>
      </c>
      <c r="D499" t="str">
        <f>IFERROR(VLOOKUP(ROWS($D$2:D499),$A$2:$B$1000,2,0),"")</f>
        <v/>
      </c>
      <c r="S499" s="14" t="s">
        <v>2146</v>
      </c>
      <c r="T499" s="14" t="s">
        <v>2147</v>
      </c>
      <c r="U499" s="14" t="s">
        <v>2148</v>
      </c>
      <c r="V499" s="14" t="s">
        <v>776</v>
      </c>
    </row>
    <row r="500" spans="1:22" x14ac:dyDescent="0.25">
      <c r="A500">
        <f>IF(ISNUMBER(SEARCH('Project Detail'!$B$5,'Data Validation'!B500)),MAX($A$1:A499)+1,0)</f>
        <v>0</v>
      </c>
      <c r="B500" s="218" t="s">
        <v>2826</v>
      </c>
      <c r="D500" t="str">
        <f>IFERROR(VLOOKUP(ROWS($D$2:D500),$A$2:$B$1000,2,0),"")</f>
        <v/>
      </c>
      <c r="S500" s="14" t="s">
        <v>2149</v>
      </c>
      <c r="T500" s="14" t="s">
        <v>2150</v>
      </c>
      <c r="U500" s="14" t="s">
        <v>2151</v>
      </c>
      <c r="V500" s="14" t="s">
        <v>776</v>
      </c>
    </row>
    <row r="501" spans="1:22" x14ac:dyDescent="0.25">
      <c r="A501">
        <f>IF(ISNUMBER(SEARCH('Project Detail'!$B$5,'Data Validation'!B501)),MAX($A$1:A500)+1,0)</f>
        <v>0</v>
      </c>
      <c r="B501" s="218" t="s">
        <v>2646</v>
      </c>
      <c r="D501" t="str">
        <f>IFERROR(VLOOKUP(ROWS($D$2:D501),$A$2:$B$1000,2,0),"")</f>
        <v/>
      </c>
      <c r="S501" s="14" t="s">
        <v>2152</v>
      </c>
      <c r="T501" s="14" t="s">
        <v>2153</v>
      </c>
      <c r="U501" s="14" t="s">
        <v>2154</v>
      </c>
      <c r="V501" s="14" t="s">
        <v>776</v>
      </c>
    </row>
    <row r="502" spans="1:22" x14ac:dyDescent="0.25">
      <c r="A502">
        <f>IF(ISNUMBER(SEARCH('Project Detail'!$B$5,'Data Validation'!B502)),MAX($A$1:A501)+1,0)</f>
        <v>0</v>
      </c>
      <c r="B502" s="218" t="s">
        <v>2678</v>
      </c>
      <c r="D502" t="str">
        <f>IFERROR(VLOOKUP(ROWS($D$2:D502),$A$2:$B$1000,2,0),"")</f>
        <v/>
      </c>
      <c r="S502" s="14" t="s">
        <v>2155</v>
      </c>
      <c r="T502" s="14" t="s">
        <v>2156</v>
      </c>
      <c r="U502" s="14" t="s">
        <v>2156</v>
      </c>
      <c r="V502" s="14" t="s">
        <v>776</v>
      </c>
    </row>
    <row r="503" spans="1:22" x14ac:dyDescent="0.25">
      <c r="A503">
        <f>IF(ISNUMBER(SEARCH('Project Detail'!$B$5,'Data Validation'!B503)),MAX($A$1:A502)+1,0)</f>
        <v>0</v>
      </c>
      <c r="B503" s="218" t="s">
        <v>2754</v>
      </c>
      <c r="D503" t="str">
        <f>IFERROR(VLOOKUP(ROWS($D$2:D503),$A$2:$B$1000,2,0),"")</f>
        <v/>
      </c>
      <c r="S503" s="14" t="s">
        <v>2157</v>
      </c>
      <c r="T503" s="14" t="s">
        <v>2158</v>
      </c>
      <c r="U503" s="14" t="s">
        <v>2158</v>
      </c>
      <c r="V503" s="14" t="s">
        <v>776</v>
      </c>
    </row>
    <row r="504" spans="1:22" x14ac:dyDescent="0.25">
      <c r="A504">
        <f>IF(ISNUMBER(SEARCH('Project Detail'!$B$5,'Data Validation'!B504)),MAX($A$1:A503)+1,0)</f>
        <v>0</v>
      </c>
      <c r="B504" s="218" t="s">
        <v>2756</v>
      </c>
      <c r="D504" t="str">
        <f>IFERROR(VLOOKUP(ROWS($D$2:D504),$A$2:$B$1000,2,0),"")</f>
        <v/>
      </c>
      <c r="S504" s="14" t="s">
        <v>2159</v>
      </c>
      <c r="T504" s="14" t="s">
        <v>237</v>
      </c>
      <c r="U504" s="14" t="s">
        <v>237</v>
      </c>
      <c r="V504" s="14" t="s">
        <v>776</v>
      </c>
    </row>
    <row r="505" spans="1:22" x14ac:dyDescent="0.25">
      <c r="A505">
        <f>IF(ISNUMBER(SEARCH('Project Detail'!$B$5,'Data Validation'!B505)),MAX($A$1:A504)+1,0)</f>
        <v>0</v>
      </c>
      <c r="B505" s="218" t="s">
        <v>3154</v>
      </c>
      <c r="D505" t="str">
        <f>IFERROR(VLOOKUP(ROWS($D$2:D505),$A$2:$B$1000,2,0),"")</f>
        <v/>
      </c>
      <c r="S505" s="14" t="s">
        <v>2160</v>
      </c>
      <c r="T505" s="14" t="s">
        <v>2161</v>
      </c>
      <c r="U505" s="14" t="s">
        <v>2161</v>
      </c>
      <c r="V505" s="14" t="s">
        <v>776</v>
      </c>
    </row>
    <row r="506" spans="1:22" x14ac:dyDescent="0.25">
      <c r="A506">
        <f>IF(ISNUMBER(SEARCH('Project Detail'!$B$5,'Data Validation'!B506)),MAX($A$1:A505)+1,0)</f>
        <v>0</v>
      </c>
      <c r="B506" s="218" t="s">
        <v>2655</v>
      </c>
      <c r="D506" t="str">
        <f>IFERROR(VLOOKUP(ROWS($D$2:D506),$A$2:$B$1000,2,0),"")</f>
        <v/>
      </c>
      <c r="S506" s="14" t="s">
        <v>2162</v>
      </c>
      <c r="T506" s="14" t="s">
        <v>2163</v>
      </c>
      <c r="U506" s="14" t="s">
        <v>2163</v>
      </c>
      <c r="V506" s="14" t="s">
        <v>776</v>
      </c>
    </row>
    <row r="507" spans="1:22" x14ac:dyDescent="0.25">
      <c r="A507">
        <f>IF(ISNUMBER(SEARCH('Project Detail'!$B$5,'Data Validation'!B507)),MAX($A$1:A506)+1,0)</f>
        <v>0</v>
      </c>
      <c r="B507" s="218" t="s">
        <v>2661</v>
      </c>
      <c r="D507" t="str">
        <f>IFERROR(VLOOKUP(ROWS($D$2:D507),$A$2:$B$1000,2,0),"")</f>
        <v/>
      </c>
      <c r="S507" s="14" t="s">
        <v>2164</v>
      </c>
      <c r="T507" s="14" t="s">
        <v>2165</v>
      </c>
      <c r="U507" s="14" t="s">
        <v>2165</v>
      </c>
      <c r="V507" s="14" t="s">
        <v>776</v>
      </c>
    </row>
    <row r="508" spans="1:22" x14ac:dyDescent="0.25">
      <c r="A508">
        <f>IF(ISNUMBER(SEARCH('Project Detail'!$B$5,'Data Validation'!B508)),MAX($A$1:A507)+1,0)</f>
        <v>0</v>
      </c>
      <c r="B508" s="218" t="s">
        <v>2660</v>
      </c>
      <c r="D508" t="str">
        <f>IFERROR(VLOOKUP(ROWS($D$2:D508),$A$2:$B$1000,2,0),"")</f>
        <v/>
      </c>
      <c r="S508" s="14" t="s">
        <v>2166</v>
      </c>
      <c r="T508" s="14" t="s">
        <v>2167</v>
      </c>
      <c r="U508" s="14" t="s">
        <v>2167</v>
      </c>
      <c r="V508" s="14" t="s">
        <v>776</v>
      </c>
    </row>
    <row r="509" spans="1:22" x14ac:dyDescent="0.25">
      <c r="A509">
        <f>IF(ISNUMBER(SEARCH('Project Detail'!$B$5,'Data Validation'!B509)),MAX($A$1:A508)+1,0)</f>
        <v>0</v>
      </c>
      <c r="B509" s="218" t="s">
        <v>2640</v>
      </c>
      <c r="D509" t="str">
        <f>IFERROR(VLOOKUP(ROWS($D$2:D509),$A$2:$B$1000,2,0),"")</f>
        <v/>
      </c>
      <c r="S509" s="14" t="s">
        <v>2168</v>
      </c>
      <c r="T509" s="14" t="s">
        <v>2169</v>
      </c>
      <c r="U509" s="14" t="s">
        <v>2169</v>
      </c>
      <c r="V509" s="14" t="s">
        <v>776</v>
      </c>
    </row>
    <row r="510" spans="1:22" x14ac:dyDescent="0.25">
      <c r="A510">
        <f>IF(ISNUMBER(SEARCH('Project Detail'!$B$5,'Data Validation'!B510)),MAX($A$1:A509)+1,0)</f>
        <v>0</v>
      </c>
      <c r="B510" s="218" t="s">
        <v>2658</v>
      </c>
      <c r="D510" t="str">
        <f>IFERROR(VLOOKUP(ROWS($D$2:D510),$A$2:$B$1000,2,0),"")</f>
        <v/>
      </c>
      <c r="S510" s="14" t="s">
        <v>2170</v>
      </c>
      <c r="T510" s="14" t="s">
        <v>2171</v>
      </c>
      <c r="U510" s="14" t="s">
        <v>2172</v>
      </c>
      <c r="V510" s="14" t="s">
        <v>776</v>
      </c>
    </row>
    <row r="511" spans="1:22" x14ac:dyDescent="0.25">
      <c r="A511">
        <f>IF(ISNUMBER(SEARCH('Project Detail'!$B$5,'Data Validation'!B511)),MAX($A$1:A510)+1,0)</f>
        <v>0</v>
      </c>
      <c r="B511" s="218" t="s">
        <v>2665</v>
      </c>
      <c r="D511" t="str">
        <f>IFERROR(VLOOKUP(ROWS($D$2:D511),$A$2:$B$1000,2,0),"")</f>
        <v/>
      </c>
      <c r="S511" s="14" t="s">
        <v>2173</v>
      </c>
      <c r="T511" s="14" t="s">
        <v>2174</v>
      </c>
      <c r="U511" s="14" t="s">
        <v>2175</v>
      </c>
      <c r="V511" s="14" t="s">
        <v>776</v>
      </c>
    </row>
    <row r="512" spans="1:22" x14ac:dyDescent="0.25">
      <c r="A512">
        <f>IF(ISNUMBER(SEARCH('Project Detail'!$B$5,'Data Validation'!B512)),MAX($A$1:A511)+1,0)</f>
        <v>0</v>
      </c>
      <c r="B512" s="218" t="s">
        <v>2758</v>
      </c>
      <c r="D512" t="str">
        <f>IFERROR(VLOOKUP(ROWS($D$2:D512),$A$2:$B$1000,2,0),"")</f>
        <v/>
      </c>
      <c r="S512" s="14" t="s">
        <v>2176</v>
      </c>
      <c r="T512" s="14" t="s">
        <v>2177</v>
      </c>
      <c r="U512" s="14" t="s">
        <v>2178</v>
      </c>
      <c r="V512" s="14" t="s">
        <v>776</v>
      </c>
    </row>
    <row r="513" spans="1:22" x14ac:dyDescent="0.25">
      <c r="A513">
        <f>IF(ISNUMBER(SEARCH('Project Detail'!$B$5,'Data Validation'!B513)),MAX($A$1:A512)+1,0)</f>
        <v>0</v>
      </c>
      <c r="B513" s="218" t="s">
        <v>2668</v>
      </c>
      <c r="D513" t="str">
        <f>IFERROR(VLOOKUP(ROWS($D$2:D513),$A$2:$B$1000,2,0),"")</f>
        <v/>
      </c>
      <c r="S513" s="14" t="s">
        <v>2179</v>
      </c>
      <c r="T513" s="14" t="s">
        <v>2180</v>
      </c>
      <c r="U513" s="14" t="s">
        <v>2181</v>
      </c>
      <c r="V513" s="14" t="s">
        <v>776</v>
      </c>
    </row>
    <row r="514" spans="1:22" x14ac:dyDescent="0.25">
      <c r="A514">
        <f>IF(ISNUMBER(SEARCH('Project Detail'!$B$5,'Data Validation'!B514)),MAX($A$1:A513)+1,0)</f>
        <v>0</v>
      </c>
      <c r="B514" s="218" t="s">
        <v>2669</v>
      </c>
      <c r="D514" t="str">
        <f>IFERROR(VLOOKUP(ROWS($D$2:D514),$A$2:$B$1000,2,0),"")</f>
        <v/>
      </c>
      <c r="S514" s="14" t="s">
        <v>2182</v>
      </c>
      <c r="T514" s="14" t="s">
        <v>2183</v>
      </c>
      <c r="U514" s="14" t="s">
        <v>2184</v>
      </c>
      <c r="V514" s="14" t="s">
        <v>776</v>
      </c>
    </row>
    <row r="515" spans="1:22" x14ac:dyDescent="0.25">
      <c r="A515">
        <f>IF(ISNUMBER(SEARCH('Project Detail'!$B$5,'Data Validation'!B515)),MAX($A$1:A514)+1,0)</f>
        <v>0</v>
      </c>
      <c r="B515" s="218" t="s">
        <v>2670</v>
      </c>
      <c r="D515" t="str">
        <f>IFERROR(VLOOKUP(ROWS($D$2:D515),$A$2:$B$1000,2,0),"")</f>
        <v/>
      </c>
      <c r="S515" s="14" t="s">
        <v>2185</v>
      </c>
      <c r="T515" s="14" t="s">
        <v>2186</v>
      </c>
      <c r="U515" s="14" t="s">
        <v>2187</v>
      </c>
      <c r="V515" s="14" t="s">
        <v>776</v>
      </c>
    </row>
    <row r="516" spans="1:22" x14ac:dyDescent="0.25">
      <c r="A516">
        <f>IF(ISNUMBER(SEARCH('Project Detail'!$B$5,'Data Validation'!B516)),MAX($A$1:A515)+1,0)</f>
        <v>0</v>
      </c>
      <c r="B516" s="218" t="s">
        <v>2671</v>
      </c>
      <c r="D516" t="str">
        <f>IFERROR(VLOOKUP(ROWS($D$2:D516),$A$2:$B$1000,2,0),"")</f>
        <v/>
      </c>
      <c r="S516" s="14" t="s">
        <v>2188</v>
      </c>
      <c r="T516" s="14" t="s">
        <v>2189</v>
      </c>
      <c r="U516" s="14" t="s">
        <v>2190</v>
      </c>
      <c r="V516" s="14" t="s">
        <v>776</v>
      </c>
    </row>
    <row r="517" spans="1:22" x14ac:dyDescent="0.25">
      <c r="A517">
        <f>IF(ISNUMBER(SEARCH('Project Detail'!$B$5,'Data Validation'!B517)),MAX($A$1:A516)+1,0)</f>
        <v>0</v>
      </c>
      <c r="B517" s="218" t="s">
        <v>2672</v>
      </c>
      <c r="D517" t="str">
        <f>IFERROR(VLOOKUP(ROWS($D$2:D517),$A$2:$B$1000,2,0),"")</f>
        <v/>
      </c>
      <c r="S517" s="14" t="s">
        <v>2191</v>
      </c>
      <c r="T517" s="14" t="s">
        <v>2192</v>
      </c>
      <c r="U517" s="14" t="s">
        <v>2192</v>
      </c>
    </row>
    <row r="518" spans="1:22" x14ac:dyDescent="0.25">
      <c r="A518">
        <f>IF(ISNUMBER(SEARCH('Project Detail'!$B$5,'Data Validation'!B518)),MAX($A$1:A517)+1,0)</f>
        <v>0</v>
      </c>
      <c r="B518" s="218" t="s">
        <v>2667</v>
      </c>
      <c r="D518" t="str">
        <f>IFERROR(VLOOKUP(ROWS($D$2:D518),$A$2:$B$1000,2,0),"")</f>
        <v/>
      </c>
      <c r="S518" s="14" t="s">
        <v>2193</v>
      </c>
      <c r="T518" s="14" t="s">
        <v>2194</v>
      </c>
      <c r="U518" s="14" t="s">
        <v>2195</v>
      </c>
      <c r="V518" s="14" t="s">
        <v>776</v>
      </c>
    </row>
    <row r="519" spans="1:22" x14ac:dyDescent="0.25">
      <c r="A519">
        <f>IF(ISNUMBER(SEARCH('Project Detail'!$B$5,'Data Validation'!B519)),MAX($A$1:A518)+1,0)</f>
        <v>0</v>
      </c>
      <c r="B519" s="218" t="s">
        <v>2642</v>
      </c>
      <c r="D519" t="str">
        <f>IFERROR(VLOOKUP(ROWS($D$2:D519),$A$2:$B$1000,2,0),"")</f>
        <v/>
      </c>
      <c r="S519" s="14" t="s">
        <v>2196</v>
      </c>
      <c r="T519" s="14" t="s">
        <v>2197</v>
      </c>
      <c r="U519" s="14" t="s">
        <v>251</v>
      </c>
      <c r="V519" s="14" t="s">
        <v>766</v>
      </c>
    </row>
    <row r="520" spans="1:22" x14ac:dyDescent="0.25">
      <c r="A520">
        <f>IF(ISNUMBER(SEARCH('Project Detail'!$B$5,'Data Validation'!B520)),MAX($A$1:A519)+1,0)</f>
        <v>0</v>
      </c>
      <c r="B520" s="218" t="s">
        <v>2652</v>
      </c>
      <c r="D520" t="str">
        <f>IFERROR(VLOOKUP(ROWS($D$2:D520),$A$2:$B$1000,2,0),"")</f>
        <v/>
      </c>
      <c r="S520" s="14" t="s">
        <v>2198</v>
      </c>
      <c r="T520" s="14" t="s">
        <v>2199</v>
      </c>
      <c r="U520" s="14" t="s">
        <v>2200</v>
      </c>
      <c r="V520" s="14" t="s">
        <v>776</v>
      </c>
    </row>
    <row r="521" spans="1:22" x14ac:dyDescent="0.25">
      <c r="A521">
        <f>IF(ISNUMBER(SEARCH('Project Detail'!$B$5,'Data Validation'!B521)),MAX($A$1:A520)+1,0)</f>
        <v>0</v>
      </c>
      <c r="B521" s="218" t="s">
        <v>2643</v>
      </c>
      <c r="D521" t="str">
        <f>IFERROR(VLOOKUP(ROWS($D$2:D521),$A$2:$B$1000,2,0),"")</f>
        <v/>
      </c>
      <c r="S521" s="14" t="s">
        <v>2201</v>
      </c>
      <c r="T521" s="14" t="s">
        <v>2202</v>
      </c>
      <c r="U521" s="14" t="s">
        <v>2202</v>
      </c>
    </row>
    <row r="522" spans="1:22" x14ac:dyDescent="0.25">
      <c r="A522">
        <f>IF(ISNUMBER(SEARCH('Project Detail'!$B$5,'Data Validation'!B522)),MAX($A$1:A521)+1,0)</f>
        <v>0</v>
      </c>
      <c r="B522" s="218" t="s">
        <v>2765</v>
      </c>
      <c r="D522" t="str">
        <f>IFERROR(VLOOKUP(ROWS($D$2:D522),$A$2:$B$1000,2,0),"")</f>
        <v/>
      </c>
      <c r="S522" s="14" t="s">
        <v>2203</v>
      </c>
      <c r="T522" s="14" t="s">
        <v>2204</v>
      </c>
      <c r="U522" s="14" t="s">
        <v>2204</v>
      </c>
    </row>
    <row r="523" spans="1:22" x14ac:dyDescent="0.25">
      <c r="A523">
        <f>IF(ISNUMBER(SEARCH('Project Detail'!$B$5,'Data Validation'!B523)),MAX($A$1:A522)+1,0)</f>
        <v>0</v>
      </c>
      <c r="B523" s="218" t="s">
        <v>3161</v>
      </c>
      <c r="D523" t="str">
        <f>IFERROR(VLOOKUP(ROWS($D$2:D523),$A$2:$B$1000,2,0),"")</f>
        <v/>
      </c>
      <c r="S523" s="14" t="s">
        <v>2205</v>
      </c>
      <c r="T523" s="14" t="s">
        <v>2206</v>
      </c>
      <c r="U523" s="14" t="s">
        <v>2206</v>
      </c>
    </row>
    <row r="524" spans="1:22" x14ac:dyDescent="0.25">
      <c r="A524">
        <f>IF(ISNUMBER(SEARCH('Project Detail'!$B$5,'Data Validation'!B524)),MAX($A$1:A523)+1,0)</f>
        <v>0</v>
      </c>
      <c r="B524" s="218" t="s">
        <v>3157</v>
      </c>
      <c r="D524" t="str">
        <f>IFERROR(VLOOKUP(ROWS($D$2:D524),$A$2:$B$1000,2,0),"")</f>
        <v/>
      </c>
      <c r="S524" s="14" t="s">
        <v>2207</v>
      </c>
      <c r="T524" s="14" t="s">
        <v>2208</v>
      </c>
      <c r="U524" s="14" t="s">
        <v>2208</v>
      </c>
    </row>
    <row r="525" spans="1:22" x14ac:dyDescent="0.25">
      <c r="A525">
        <f>IF(ISNUMBER(SEARCH('Project Detail'!$B$5,'Data Validation'!B525)),MAX($A$1:A524)+1,0)</f>
        <v>0</v>
      </c>
      <c r="B525" s="218" t="s">
        <v>2647</v>
      </c>
      <c r="D525" t="str">
        <f>IFERROR(VLOOKUP(ROWS($D$2:D525),$A$2:$B$1000,2,0),"")</f>
        <v/>
      </c>
      <c r="S525" s="14" t="s">
        <v>2209</v>
      </c>
      <c r="T525" s="14" t="s">
        <v>211</v>
      </c>
      <c r="U525" s="14" t="s">
        <v>211</v>
      </c>
    </row>
    <row r="526" spans="1:22" x14ac:dyDescent="0.25">
      <c r="A526">
        <f>IF(ISNUMBER(SEARCH('Project Detail'!$B$5,'Data Validation'!B526)),MAX($A$1:A525)+1,0)</f>
        <v>0</v>
      </c>
      <c r="B526" s="218" t="s">
        <v>2677</v>
      </c>
      <c r="D526" t="str">
        <f>IFERROR(VLOOKUP(ROWS($D$2:D526),$A$2:$B$1000,2,0),"")</f>
        <v/>
      </c>
      <c r="S526" s="14" t="s">
        <v>2210</v>
      </c>
      <c r="T526" s="14" t="s">
        <v>2211</v>
      </c>
      <c r="U526" s="14" t="s">
        <v>2211</v>
      </c>
    </row>
    <row r="527" spans="1:22" x14ac:dyDescent="0.25">
      <c r="A527">
        <f>IF(ISNUMBER(SEARCH('Project Detail'!$B$5,'Data Validation'!B527)),MAX($A$1:A526)+1,0)</f>
        <v>0</v>
      </c>
      <c r="B527" s="218" t="s">
        <v>2676</v>
      </c>
      <c r="D527" t="str">
        <f>IFERROR(VLOOKUP(ROWS($D$2:D527),$A$2:$B$1000,2,0),"")</f>
        <v/>
      </c>
      <c r="S527" s="14" t="s">
        <v>2212</v>
      </c>
      <c r="T527" s="14" t="s">
        <v>2213</v>
      </c>
      <c r="U527" s="14" t="s">
        <v>2213</v>
      </c>
    </row>
    <row r="528" spans="1:22" x14ac:dyDescent="0.25">
      <c r="A528">
        <f>IF(ISNUMBER(SEARCH('Project Detail'!$B$5,'Data Validation'!B528)),MAX($A$1:A527)+1,0)</f>
        <v>0</v>
      </c>
      <c r="B528" s="218" t="s">
        <v>2752</v>
      </c>
      <c r="D528" t="str">
        <f>IFERROR(VLOOKUP(ROWS($D$2:D528),$A$2:$B$1000,2,0),"")</f>
        <v/>
      </c>
      <c r="S528" s="14" t="s">
        <v>2214</v>
      </c>
      <c r="T528" s="14" t="s">
        <v>2215</v>
      </c>
      <c r="U528" s="14" t="s">
        <v>2215</v>
      </c>
    </row>
    <row r="529" spans="1:21" x14ac:dyDescent="0.25">
      <c r="A529">
        <f>IF(ISNUMBER(SEARCH('Project Detail'!$B$5,'Data Validation'!B529)),MAX($A$1:A528)+1,0)</f>
        <v>0</v>
      </c>
      <c r="B529" s="218" t="s">
        <v>2763</v>
      </c>
      <c r="D529" t="str">
        <f>IFERROR(VLOOKUP(ROWS($D$2:D529),$A$2:$B$1000,2,0),"")</f>
        <v/>
      </c>
      <c r="S529" s="14" t="s">
        <v>2216</v>
      </c>
      <c r="T529" s="14" t="s">
        <v>2217</v>
      </c>
      <c r="U529" s="14" t="s">
        <v>2217</v>
      </c>
    </row>
    <row r="530" spans="1:21" x14ac:dyDescent="0.25">
      <c r="A530">
        <f>IF(ISNUMBER(SEARCH('Project Detail'!$B$5,'Data Validation'!B530)),MAX($A$1:A529)+1,0)</f>
        <v>0</v>
      </c>
      <c r="B530" s="218" t="s">
        <v>2656</v>
      </c>
      <c r="D530" t="str">
        <f>IFERROR(VLOOKUP(ROWS($D$2:D530),$A$2:$B$1000,2,0),"")</f>
        <v/>
      </c>
      <c r="S530" s="14" t="s">
        <v>2218</v>
      </c>
      <c r="T530" s="14" t="s">
        <v>2219</v>
      </c>
      <c r="U530" s="14" t="s">
        <v>2219</v>
      </c>
    </row>
    <row r="531" spans="1:21" x14ac:dyDescent="0.25">
      <c r="A531">
        <f>IF(ISNUMBER(SEARCH('Project Detail'!$B$5,'Data Validation'!B531)),MAX($A$1:A530)+1,0)</f>
        <v>0</v>
      </c>
      <c r="B531" s="218" t="s">
        <v>2662</v>
      </c>
      <c r="D531" t="str">
        <f>IFERROR(VLOOKUP(ROWS($D$2:D531),$A$2:$B$1000,2,0),"")</f>
        <v/>
      </c>
      <c r="S531" s="14" t="s">
        <v>2220</v>
      </c>
      <c r="T531" s="14" t="s">
        <v>2221</v>
      </c>
      <c r="U531" s="14" t="s">
        <v>2221</v>
      </c>
    </row>
    <row r="532" spans="1:21" x14ac:dyDescent="0.25">
      <c r="A532">
        <f>IF(ISNUMBER(SEARCH('Project Detail'!$B$5,'Data Validation'!B532)),MAX($A$1:A531)+1,0)</f>
        <v>0</v>
      </c>
      <c r="B532" s="218" t="s">
        <v>2657</v>
      </c>
      <c r="D532" t="str">
        <f>IFERROR(VLOOKUP(ROWS($D$2:D532),$A$2:$B$1000,2,0),"")</f>
        <v/>
      </c>
      <c r="S532" s="14" t="s">
        <v>2222</v>
      </c>
      <c r="T532" s="14" t="s">
        <v>2223</v>
      </c>
      <c r="U532" s="14" t="s">
        <v>2223</v>
      </c>
    </row>
    <row r="533" spans="1:21" x14ac:dyDescent="0.25">
      <c r="A533">
        <f>IF(ISNUMBER(SEARCH('Project Detail'!$B$5,'Data Validation'!B533)),MAX($A$1:A532)+1,0)</f>
        <v>0</v>
      </c>
      <c r="B533" s="218" t="s">
        <v>2829</v>
      </c>
      <c r="D533" t="str">
        <f>IFERROR(VLOOKUP(ROWS($D$2:D533),$A$2:$B$1000,2,0),"")</f>
        <v/>
      </c>
      <c r="S533" s="14" t="s">
        <v>2224</v>
      </c>
      <c r="T533" s="14" t="s">
        <v>2225</v>
      </c>
      <c r="U533" s="14" t="s">
        <v>2225</v>
      </c>
    </row>
    <row r="534" spans="1:21" x14ac:dyDescent="0.25">
      <c r="A534">
        <f>IF(ISNUMBER(SEARCH('Project Detail'!$B$5,'Data Validation'!B534)),MAX($A$1:A533)+1,0)</f>
        <v>0</v>
      </c>
      <c r="B534" s="218" t="s">
        <v>2749</v>
      </c>
      <c r="D534" t="str">
        <f>IFERROR(VLOOKUP(ROWS($D$2:D534),$A$2:$B$1000,2,0),"")</f>
        <v/>
      </c>
      <c r="S534" s="14" t="s">
        <v>2226</v>
      </c>
      <c r="T534" s="14" t="s">
        <v>2227</v>
      </c>
      <c r="U534" s="14" t="s">
        <v>2227</v>
      </c>
    </row>
    <row r="535" spans="1:21" x14ac:dyDescent="0.25">
      <c r="A535">
        <f>IF(ISNUMBER(SEARCH('Project Detail'!$B$5,'Data Validation'!B535)),MAX($A$1:A534)+1,0)</f>
        <v>0</v>
      </c>
      <c r="B535" s="218" t="s">
        <v>2751</v>
      </c>
      <c r="D535" t="str">
        <f>IFERROR(VLOOKUP(ROWS($D$2:D535),$A$2:$B$1000,2,0),"")</f>
        <v/>
      </c>
      <c r="S535" s="14" t="s">
        <v>2228</v>
      </c>
      <c r="T535" s="14" t="s">
        <v>2229</v>
      </c>
      <c r="U535" s="14" t="s">
        <v>2229</v>
      </c>
    </row>
    <row r="536" spans="1:21" x14ac:dyDescent="0.25">
      <c r="A536">
        <f>IF(ISNUMBER(SEARCH('Project Detail'!$B$5,'Data Validation'!B536)),MAX($A$1:A535)+1,0)</f>
        <v>0</v>
      </c>
      <c r="B536" s="218" t="s">
        <v>3160</v>
      </c>
      <c r="D536" t="str">
        <f>IFERROR(VLOOKUP(ROWS($D$2:D536),$A$2:$B$1000,2,0),"")</f>
        <v/>
      </c>
      <c r="S536" s="14" t="s">
        <v>2230</v>
      </c>
      <c r="T536" s="14" t="s">
        <v>2231</v>
      </c>
      <c r="U536" s="14" t="s">
        <v>2231</v>
      </c>
    </row>
    <row r="537" spans="1:21" x14ac:dyDescent="0.25">
      <c r="A537">
        <f>IF(ISNUMBER(SEARCH('Project Detail'!$B$5,'Data Validation'!B537)),MAX($A$1:A536)+1,0)</f>
        <v>0</v>
      </c>
      <c r="B537" s="218" t="s">
        <v>3211</v>
      </c>
      <c r="D537" t="str">
        <f>IFERROR(VLOOKUP(ROWS($D$2:D537),$A$2:$B$1000,2,0),"")</f>
        <v/>
      </c>
      <c r="S537" s="14" t="s">
        <v>2232</v>
      </c>
      <c r="T537" s="14" t="s">
        <v>2233</v>
      </c>
      <c r="U537" s="14" t="s">
        <v>2233</v>
      </c>
    </row>
    <row r="538" spans="1:21" x14ac:dyDescent="0.25">
      <c r="A538">
        <f>IF(ISNUMBER(SEARCH('Project Detail'!$B$5,'Data Validation'!B538)),MAX($A$1:A537)+1,0)</f>
        <v>0</v>
      </c>
      <c r="B538" s="218" t="s">
        <v>3213</v>
      </c>
      <c r="D538" t="str">
        <f>IFERROR(VLOOKUP(ROWS($D$2:D538),$A$2:$B$1000,2,0),"")</f>
        <v/>
      </c>
      <c r="S538" s="14" t="s">
        <v>2234</v>
      </c>
      <c r="T538" s="14" t="s">
        <v>2235</v>
      </c>
      <c r="U538" s="14" t="s">
        <v>2235</v>
      </c>
    </row>
    <row r="539" spans="1:21" x14ac:dyDescent="0.25">
      <c r="A539">
        <f>IF(ISNUMBER(SEARCH('Project Detail'!$B$5,'Data Validation'!B539)),MAX($A$1:A538)+1,0)</f>
        <v>0</v>
      </c>
      <c r="B539" s="218" t="s">
        <v>3205</v>
      </c>
      <c r="D539" t="str">
        <f>IFERROR(VLOOKUP(ROWS($D$2:D539),$A$2:$B$1000,2,0),"")</f>
        <v/>
      </c>
      <c r="S539" s="14" t="s">
        <v>2236</v>
      </c>
      <c r="T539" s="14" t="s">
        <v>2237</v>
      </c>
      <c r="U539" s="14" t="s">
        <v>2237</v>
      </c>
    </row>
    <row r="540" spans="1:21" x14ac:dyDescent="0.25">
      <c r="A540">
        <f>IF(ISNUMBER(SEARCH('Project Detail'!$B$5,'Data Validation'!B540)),MAX($A$1:A539)+1,0)</f>
        <v>0</v>
      </c>
      <c r="B540" s="218" t="s">
        <v>3207</v>
      </c>
      <c r="D540" t="str">
        <f>IFERROR(VLOOKUP(ROWS($D$2:D540),$A$2:$B$1000,2,0),"")</f>
        <v/>
      </c>
      <c r="S540" s="14" t="s">
        <v>2238</v>
      </c>
      <c r="T540" s="14" t="s">
        <v>2239</v>
      </c>
      <c r="U540" s="14" t="s">
        <v>2239</v>
      </c>
    </row>
    <row r="541" spans="1:21" x14ac:dyDescent="0.25">
      <c r="A541">
        <f>IF(ISNUMBER(SEARCH('Project Detail'!$B$5,'Data Validation'!B541)),MAX($A$1:A540)+1,0)</f>
        <v>0</v>
      </c>
      <c r="B541" s="218" t="s">
        <v>3209</v>
      </c>
      <c r="D541" t="str">
        <f>IFERROR(VLOOKUP(ROWS($D$2:D541),$A$2:$B$1000,2,0),"")</f>
        <v/>
      </c>
      <c r="S541" s="14" t="s">
        <v>2240</v>
      </c>
      <c r="T541" s="14" t="s">
        <v>2241</v>
      </c>
      <c r="U541" s="14" t="s">
        <v>2241</v>
      </c>
    </row>
    <row r="542" spans="1:21" x14ac:dyDescent="0.25">
      <c r="A542">
        <f>IF(ISNUMBER(SEARCH('Project Detail'!$B$5,'Data Validation'!B542)),MAX($A$1:A541)+1,0)</f>
        <v>0</v>
      </c>
      <c r="B542" s="218" t="s">
        <v>3166</v>
      </c>
      <c r="D542" t="str">
        <f>IFERROR(VLOOKUP(ROWS($D$2:D542),$A$2:$B$1000,2,0),"")</f>
        <v/>
      </c>
      <c r="S542" s="14" t="s">
        <v>2242</v>
      </c>
      <c r="T542" s="14" t="s">
        <v>2243</v>
      </c>
      <c r="U542" s="14" t="s">
        <v>2243</v>
      </c>
    </row>
    <row r="543" spans="1:21" x14ac:dyDescent="0.25">
      <c r="A543">
        <f>IF(ISNUMBER(SEARCH('Project Detail'!$B$5,'Data Validation'!B543)),MAX($A$1:A542)+1,0)</f>
        <v>0</v>
      </c>
      <c r="B543" s="218" t="s">
        <v>3107</v>
      </c>
      <c r="D543" t="str">
        <f>IFERROR(VLOOKUP(ROWS($D$2:D543),$A$2:$B$1000,2,0),"")</f>
        <v/>
      </c>
      <c r="S543" s="14" t="s">
        <v>2244</v>
      </c>
      <c r="T543" s="14" t="s">
        <v>2245</v>
      </c>
      <c r="U543" s="14" t="s">
        <v>2245</v>
      </c>
    </row>
    <row r="544" spans="1:21" x14ac:dyDescent="0.25">
      <c r="A544">
        <f>IF(ISNUMBER(SEARCH('Project Detail'!$B$5,'Data Validation'!B544)),MAX($A$1:A543)+1,0)</f>
        <v>0</v>
      </c>
      <c r="B544" s="218" t="s">
        <v>3210</v>
      </c>
      <c r="D544" t="str">
        <f>IFERROR(VLOOKUP(ROWS($D$2:D544),$A$2:$B$1000,2,0),"")</f>
        <v/>
      </c>
      <c r="S544" s="14" t="s">
        <v>2246</v>
      </c>
      <c r="T544" s="14" t="s">
        <v>2247</v>
      </c>
      <c r="U544" s="14" t="s">
        <v>2247</v>
      </c>
    </row>
    <row r="545" spans="1:21" x14ac:dyDescent="0.25">
      <c r="A545">
        <f>IF(ISNUMBER(SEARCH('Project Detail'!$B$5,'Data Validation'!B545)),MAX($A$1:A544)+1,0)</f>
        <v>0</v>
      </c>
      <c r="B545" s="218" t="s">
        <v>3150</v>
      </c>
      <c r="D545" t="str">
        <f>IFERROR(VLOOKUP(ROWS($D$2:D545),$A$2:$B$1000,2,0),"")</f>
        <v/>
      </c>
      <c r="S545" s="14" t="s">
        <v>2248</v>
      </c>
      <c r="T545" s="14" t="s">
        <v>2249</v>
      </c>
      <c r="U545" s="14" t="s">
        <v>2249</v>
      </c>
    </row>
    <row r="546" spans="1:21" x14ac:dyDescent="0.25">
      <c r="A546">
        <f>IF(ISNUMBER(SEARCH('Project Detail'!$B$5,'Data Validation'!B546)),MAX($A$1:A545)+1,0)</f>
        <v>0</v>
      </c>
      <c r="B546" s="218" t="s">
        <v>3203</v>
      </c>
      <c r="D546" t="str">
        <f>IFERROR(VLOOKUP(ROWS($D$2:D546),$A$2:$B$1000,2,0),"")</f>
        <v/>
      </c>
      <c r="S546" s="14" t="s">
        <v>2250</v>
      </c>
      <c r="T546" s="14" t="s">
        <v>2251</v>
      </c>
      <c r="U546" s="14" t="s">
        <v>2251</v>
      </c>
    </row>
    <row r="547" spans="1:21" x14ac:dyDescent="0.25">
      <c r="A547">
        <f>IF(ISNUMBER(SEARCH('Project Detail'!$B$5,'Data Validation'!B547)),MAX($A$1:A546)+1,0)</f>
        <v>0</v>
      </c>
      <c r="B547" s="218" t="s">
        <v>3173</v>
      </c>
      <c r="D547" t="str">
        <f>IFERROR(VLOOKUP(ROWS($D$2:D547),$A$2:$B$1000,2,0),"")</f>
        <v/>
      </c>
      <c r="S547" s="14" t="s">
        <v>2252</v>
      </c>
      <c r="T547" s="14" t="s">
        <v>2253</v>
      </c>
      <c r="U547" s="14" t="s">
        <v>2253</v>
      </c>
    </row>
    <row r="548" spans="1:21" x14ac:dyDescent="0.25">
      <c r="A548">
        <f>IF(ISNUMBER(SEARCH('Project Detail'!$B$5,'Data Validation'!B548)),MAX($A$1:A547)+1,0)</f>
        <v>0</v>
      </c>
      <c r="B548" s="218" t="s">
        <v>3172</v>
      </c>
      <c r="D548" t="str">
        <f>IFERROR(VLOOKUP(ROWS($D$2:D548),$A$2:$B$1000,2,0),"")</f>
        <v/>
      </c>
      <c r="S548" s="14" t="s">
        <v>2254</v>
      </c>
      <c r="T548" s="14" t="s">
        <v>1180</v>
      </c>
      <c r="U548" s="14" t="s">
        <v>1180</v>
      </c>
    </row>
    <row r="549" spans="1:21" x14ac:dyDescent="0.25">
      <c r="A549">
        <f>IF(ISNUMBER(SEARCH('Project Detail'!$B$5,'Data Validation'!B549)),MAX($A$1:A548)+1,0)</f>
        <v>0</v>
      </c>
      <c r="B549" s="218" t="s">
        <v>3202</v>
      </c>
      <c r="D549" t="str">
        <f>IFERROR(VLOOKUP(ROWS($D$2:D549),$A$2:$B$1000,2,0),"")</f>
        <v/>
      </c>
      <c r="S549" s="14" t="s">
        <v>2255</v>
      </c>
      <c r="T549" s="14" t="s">
        <v>2256</v>
      </c>
      <c r="U549" s="14" t="s">
        <v>2256</v>
      </c>
    </row>
    <row r="550" spans="1:21" x14ac:dyDescent="0.25">
      <c r="A550">
        <f>IF(ISNUMBER(SEARCH('Project Detail'!$B$5,'Data Validation'!B550)),MAX($A$1:A549)+1,0)</f>
        <v>0</v>
      </c>
      <c r="B550" s="218" t="s">
        <v>2775</v>
      </c>
      <c r="D550" t="str">
        <f>IFERROR(VLOOKUP(ROWS($D$2:D550),$A$2:$B$1000,2,0),"")</f>
        <v/>
      </c>
      <c r="S550" s="14" t="s">
        <v>2257</v>
      </c>
      <c r="T550" s="14" t="s">
        <v>869</v>
      </c>
      <c r="U550" s="14" t="s">
        <v>869</v>
      </c>
    </row>
    <row r="551" spans="1:21" x14ac:dyDescent="0.25">
      <c r="A551">
        <f>IF(ISNUMBER(SEARCH('Project Detail'!$B$5,'Data Validation'!B551)),MAX($A$1:A550)+1,0)</f>
        <v>0</v>
      </c>
      <c r="B551" s="218" t="s">
        <v>3184</v>
      </c>
      <c r="D551" t="str">
        <f>IFERROR(VLOOKUP(ROWS($D$2:D551),$A$2:$B$1000,2,0),"")</f>
        <v/>
      </c>
      <c r="S551" s="14" t="s">
        <v>2258</v>
      </c>
      <c r="T551" s="14" t="s">
        <v>1070</v>
      </c>
      <c r="U551" s="14" t="s">
        <v>1070</v>
      </c>
    </row>
    <row r="552" spans="1:21" x14ac:dyDescent="0.25">
      <c r="A552">
        <f>IF(ISNUMBER(SEARCH('Project Detail'!$B$5,'Data Validation'!B552)),MAX($A$1:A551)+1,0)</f>
        <v>0</v>
      </c>
      <c r="B552" s="218" t="s">
        <v>754</v>
      </c>
      <c r="D552" t="str">
        <f>IFERROR(VLOOKUP(ROWS($D$2:D552),$A$2:$B$1000,2,0),"")</f>
        <v/>
      </c>
      <c r="S552" s="14" t="s">
        <v>2259</v>
      </c>
      <c r="T552" s="14" t="s">
        <v>2260</v>
      </c>
      <c r="U552" s="14" t="s">
        <v>2260</v>
      </c>
    </row>
    <row r="553" spans="1:21" x14ac:dyDescent="0.25">
      <c r="A553">
        <f>IF(ISNUMBER(SEARCH('Project Detail'!$B$5,'Data Validation'!B553)),MAX($A$1:A552)+1,0)</f>
        <v>0</v>
      </c>
      <c r="B553" s="218" t="s">
        <v>2479</v>
      </c>
      <c r="D553" t="str">
        <f>IFERROR(VLOOKUP(ROWS($D$2:D553),$A$2:$B$1000,2,0),"")</f>
        <v/>
      </c>
      <c r="S553" s="14" t="s">
        <v>2261</v>
      </c>
      <c r="T553" s="14" t="s">
        <v>2262</v>
      </c>
      <c r="U553" s="14" t="s">
        <v>2262</v>
      </c>
    </row>
    <row r="554" spans="1:21" x14ac:dyDescent="0.25">
      <c r="A554">
        <f>IF(ISNUMBER(SEARCH('Project Detail'!$B$5,'Data Validation'!B554)),MAX($A$1:A553)+1,0)</f>
        <v>0</v>
      </c>
      <c r="B554" s="218" t="s">
        <v>259</v>
      </c>
      <c r="D554" t="str">
        <f>IFERROR(VLOOKUP(ROWS($D$2:D554),$A$2:$B$1000,2,0),"")</f>
        <v/>
      </c>
      <c r="S554" s="14" t="s">
        <v>2263</v>
      </c>
      <c r="T554" s="14" t="s">
        <v>2264</v>
      </c>
      <c r="U554" s="14" t="s">
        <v>2264</v>
      </c>
    </row>
    <row r="555" spans="1:21" x14ac:dyDescent="0.25">
      <c r="A555">
        <f>IF(ISNUMBER(SEARCH('Project Detail'!$B$5,'Data Validation'!B555)),MAX($A$1:A554)+1,0)</f>
        <v>0</v>
      </c>
      <c r="B555" s="218" t="s">
        <v>325</v>
      </c>
      <c r="D555" t="str">
        <f>IFERROR(VLOOKUP(ROWS($D$2:D555),$A$2:$B$1000,2,0),"")</f>
        <v/>
      </c>
      <c r="S555" s="14" t="s">
        <v>2265</v>
      </c>
      <c r="T555" s="14" t="s">
        <v>2266</v>
      </c>
      <c r="U555" s="14" t="s">
        <v>2266</v>
      </c>
    </row>
    <row r="556" spans="1:21" x14ac:dyDescent="0.25">
      <c r="A556">
        <f>IF(ISNUMBER(SEARCH('Project Detail'!$B$5,'Data Validation'!B556)),MAX($A$1:A555)+1,0)</f>
        <v>0</v>
      </c>
      <c r="B556" s="218" t="s">
        <v>755</v>
      </c>
      <c r="D556" t="str">
        <f>IFERROR(VLOOKUP(ROWS($D$2:D556),$A$2:$B$1000,2,0),"")</f>
        <v/>
      </c>
      <c r="S556" s="14" t="s">
        <v>2267</v>
      </c>
      <c r="T556" s="14" t="s">
        <v>2268</v>
      </c>
      <c r="U556" s="14" t="s">
        <v>2268</v>
      </c>
    </row>
    <row r="557" spans="1:21" x14ac:dyDescent="0.25">
      <c r="A557">
        <f>IF(ISNUMBER(SEARCH('Project Detail'!$B$5,'Data Validation'!B557)),MAX($A$1:A556)+1,0)</f>
        <v>0</v>
      </c>
      <c r="B557" s="218" t="s">
        <v>2474</v>
      </c>
      <c r="D557" t="str">
        <f>IFERROR(VLOOKUP(ROWS($D$2:D557),$A$2:$B$1000,2,0),"")</f>
        <v/>
      </c>
      <c r="S557" s="14" t="s">
        <v>2269</v>
      </c>
      <c r="T557" s="14" t="s">
        <v>2270</v>
      </c>
      <c r="U557" s="14" t="s">
        <v>2270</v>
      </c>
    </row>
    <row r="558" spans="1:21" x14ac:dyDescent="0.25">
      <c r="A558">
        <f>IF(ISNUMBER(SEARCH('Project Detail'!$B$5,'Data Validation'!B558)),MAX($A$1:A557)+1,0)</f>
        <v>0</v>
      </c>
      <c r="B558" s="218" t="s">
        <v>3169</v>
      </c>
      <c r="D558" t="str">
        <f>IFERROR(VLOOKUP(ROWS($D$2:D558),$A$2:$B$1000,2,0),"")</f>
        <v/>
      </c>
      <c r="S558" s="14" t="s">
        <v>2271</v>
      </c>
      <c r="T558" s="14" t="s">
        <v>2272</v>
      </c>
      <c r="U558" s="14" t="s">
        <v>2272</v>
      </c>
    </row>
    <row r="559" spans="1:21" x14ac:dyDescent="0.25">
      <c r="A559">
        <f>IF(ISNUMBER(SEARCH('Project Detail'!$B$5,'Data Validation'!B559)),MAX($A$1:A558)+1,0)</f>
        <v>0</v>
      </c>
      <c r="B559" s="218" t="s">
        <v>3357</v>
      </c>
      <c r="D559" t="str">
        <f>IFERROR(VLOOKUP(ROWS($D$2:D559),$A$2:$B$1000,2,0),"")</f>
        <v/>
      </c>
      <c r="S559" s="14" t="s">
        <v>2273</v>
      </c>
      <c r="T559" s="14" t="s">
        <v>2274</v>
      </c>
      <c r="U559" s="14" t="s">
        <v>2274</v>
      </c>
    </row>
    <row r="560" spans="1:21" x14ac:dyDescent="0.25">
      <c r="A560">
        <f>IF(ISNUMBER(SEARCH('Project Detail'!$B$5,'Data Validation'!B560)),MAX($A$1:A559)+1,0)</f>
        <v>0</v>
      </c>
      <c r="B560" s="218" t="s">
        <v>3168</v>
      </c>
      <c r="D560" t="str">
        <f>IFERROR(VLOOKUP(ROWS($D$2:D560),$A$2:$B$1000,2,0),"")</f>
        <v/>
      </c>
      <c r="S560" s="14" t="s">
        <v>2275</v>
      </c>
      <c r="T560" s="14" t="s">
        <v>2276</v>
      </c>
      <c r="U560" s="14" t="s">
        <v>2276</v>
      </c>
    </row>
    <row r="561" spans="1:21" x14ac:dyDescent="0.25">
      <c r="A561">
        <f>IF(ISNUMBER(SEARCH('Project Detail'!$B$5,'Data Validation'!B561)),MAX($A$1:A560)+1,0)</f>
        <v>0</v>
      </c>
      <c r="B561" s="218" t="s">
        <v>3170</v>
      </c>
      <c r="D561" t="str">
        <f>IFERROR(VLOOKUP(ROWS($D$2:D561),$A$2:$B$1000,2,0),"")</f>
        <v/>
      </c>
      <c r="S561" s="14" t="s">
        <v>2277</v>
      </c>
      <c r="T561" s="14" t="s">
        <v>2278</v>
      </c>
      <c r="U561" s="14" t="s">
        <v>2278</v>
      </c>
    </row>
    <row r="562" spans="1:21" x14ac:dyDescent="0.25">
      <c r="A562">
        <f>IF(ISNUMBER(SEARCH('Project Detail'!$B$5,'Data Validation'!B562)),MAX($A$1:A561)+1,0)</f>
        <v>0</v>
      </c>
      <c r="B562" s="218" t="s">
        <v>3196</v>
      </c>
      <c r="D562" t="str">
        <f>IFERROR(VLOOKUP(ROWS($D$2:D562),$A$2:$B$1000,2,0),"")</f>
        <v/>
      </c>
      <c r="S562" s="14" t="s">
        <v>2279</v>
      </c>
      <c r="T562" s="14" t="s">
        <v>2280</v>
      </c>
      <c r="U562" s="14" t="s">
        <v>2280</v>
      </c>
    </row>
    <row r="563" spans="1:21" x14ac:dyDescent="0.25">
      <c r="A563">
        <f>IF(ISNUMBER(SEARCH('Project Detail'!$B$5,'Data Validation'!B563)),MAX($A$1:A562)+1,0)</f>
        <v>0</v>
      </c>
      <c r="B563" s="218" t="s">
        <v>3183</v>
      </c>
      <c r="D563" t="str">
        <f>IFERROR(VLOOKUP(ROWS($D$2:D563),$A$2:$B$1000,2,0),"")</f>
        <v/>
      </c>
      <c r="S563" s="14" t="s">
        <v>2281</v>
      </c>
      <c r="T563" s="14" t="s">
        <v>2282</v>
      </c>
      <c r="U563" s="14" t="s">
        <v>2282</v>
      </c>
    </row>
    <row r="564" spans="1:21" x14ac:dyDescent="0.25">
      <c r="A564">
        <f>IF(ISNUMBER(SEARCH('Project Detail'!$B$5,'Data Validation'!B564)),MAX($A$1:A563)+1,0)</f>
        <v>0</v>
      </c>
      <c r="B564" s="218" t="s">
        <v>3185</v>
      </c>
      <c r="D564" t="str">
        <f>IFERROR(VLOOKUP(ROWS($D$2:D564),$A$2:$B$1000,2,0),"")</f>
        <v/>
      </c>
      <c r="S564" s="14" t="s">
        <v>2283</v>
      </c>
      <c r="T564" s="14" t="s">
        <v>2284</v>
      </c>
      <c r="U564" s="14" t="s">
        <v>2284</v>
      </c>
    </row>
    <row r="565" spans="1:21" x14ac:dyDescent="0.25">
      <c r="A565">
        <f>IF(ISNUMBER(SEARCH('Project Detail'!$B$5,'Data Validation'!B565)),MAX($A$1:A564)+1,0)</f>
        <v>0</v>
      </c>
      <c r="B565" s="218" t="s">
        <v>3186</v>
      </c>
      <c r="D565" t="str">
        <f>IFERROR(VLOOKUP(ROWS($D$2:D565),$A$2:$B$1000,2,0),"")</f>
        <v/>
      </c>
      <c r="S565" s="14" t="s">
        <v>2285</v>
      </c>
      <c r="T565" s="14" t="s">
        <v>2286</v>
      </c>
      <c r="U565" s="14" t="s">
        <v>2286</v>
      </c>
    </row>
    <row r="566" spans="1:21" x14ac:dyDescent="0.25">
      <c r="A566">
        <f>IF(ISNUMBER(SEARCH('Project Detail'!$B$5,'Data Validation'!B566)),MAX($A$1:A565)+1,0)</f>
        <v>0</v>
      </c>
      <c r="B566" s="218" t="s">
        <v>3182</v>
      </c>
      <c r="D566" t="str">
        <f>IFERROR(VLOOKUP(ROWS($D$2:D566),$A$2:$B$1000,2,0),"")</f>
        <v/>
      </c>
      <c r="S566" s="14" t="s">
        <v>2287</v>
      </c>
      <c r="T566" s="14" t="s">
        <v>2288</v>
      </c>
      <c r="U566" s="14" t="s">
        <v>2288</v>
      </c>
    </row>
    <row r="567" spans="1:21" x14ac:dyDescent="0.25">
      <c r="A567">
        <f>IF(ISNUMBER(SEARCH('Project Detail'!$B$5,'Data Validation'!B567)),MAX($A$1:A566)+1,0)</f>
        <v>0</v>
      </c>
      <c r="B567" s="218" t="s">
        <v>3358</v>
      </c>
      <c r="D567" t="str">
        <f>IFERROR(VLOOKUP(ROWS($D$2:D567),$A$2:$B$1000,2,0),"")</f>
        <v/>
      </c>
      <c r="S567" s="14" t="s">
        <v>2289</v>
      </c>
      <c r="T567" s="14" t="s">
        <v>2290</v>
      </c>
      <c r="U567" s="14" t="s">
        <v>2290</v>
      </c>
    </row>
    <row r="568" spans="1:21" x14ac:dyDescent="0.25">
      <c r="A568">
        <f>IF(ISNUMBER(SEARCH('Project Detail'!$B$5,'Data Validation'!B568)),MAX($A$1:A567)+1,0)</f>
        <v>0</v>
      </c>
      <c r="B568" s="218" t="s">
        <v>3155</v>
      </c>
      <c r="D568" t="str">
        <f>IFERROR(VLOOKUP(ROWS($D$2:D568),$A$2:$B$1000,2,0),"")</f>
        <v/>
      </c>
      <c r="S568" s="14" t="s">
        <v>2291</v>
      </c>
      <c r="T568" s="14" t="s">
        <v>2292</v>
      </c>
      <c r="U568" s="14" t="s">
        <v>2292</v>
      </c>
    </row>
    <row r="569" spans="1:21" x14ac:dyDescent="0.25">
      <c r="A569">
        <f>IF(ISNUMBER(SEARCH('Project Detail'!$B$5,'Data Validation'!B569)),MAX($A$1:A568)+1,0)</f>
        <v>0</v>
      </c>
      <c r="B569" s="218" t="s">
        <v>3156</v>
      </c>
      <c r="D569" t="str">
        <f>IFERROR(VLOOKUP(ROWS($D$2:D569),$A$2:$B$1000,2,0),"")</f>
        <v/>
      </c>
      <c r="S569" s="14" t="s">
        <v>2293</v>
      </c>
      <c r="T569" s="14" t="s">
        <v>2294</v>
      </c>
      <c r="U569" s="14" t="s">
        <v>2294</v>
      </c>
    </row>
    <row r="570" spans="1:21" x14ac:dyDescent="0.25">
      <c r="A570">
        <f>IF(ISNUMBER(SEARCH('Project Detail'!$B$5,'Data Validation'!B570)),MAX($A$1:A569)+1,0)</f>
        <v>0</v>
      </c>
      <c r="B570" s="218" t="s">
        <v>3366</v>
      </c>
      <c r="D570" t="str">
        <f>IFERROR(VLOOKUP(ROWS($D$2:D570),$A$2:$B$1000,2,0),"")</f>
        <v/>
      </c>
      <c r="S570" s="14" t="s">
        <v>2295</v>
      </c>
      <c r="T570" s="14" t="s">
        <v>2296</v>
      </c>
      <c r="U570" s="14" t="s">
        <v>2296</v>
      </c>
    </row>
    <row r="571" spans="1:21" x14ac:dyDescent="0.25">
      <c r="A571">
        <f>IF(ISNUMBER(SEARCH('Project Detail'!$B$5,'Data Validation'!B571)),MAX($A$1:A570)+1,0)</f>
        <v>0</v>
      </c>
      <c r="B571" s="218" t="s">
        <v>3179</v>
      </c>
      <c r="D571" t="str">
        <f>IFERROR(VLOOKUP(ROWS($D$2:D571),$A$2:$B$1000,2,0),"")</f>
        <v/>
      </c>
      <c r="S571" s="14" t="s">
        <v>2297</v>
      </c>
      <c r="T571" s="14" t="s">
        <v>2298</v>
      </c>
      <c r="U571" s="14" t="s">
        <v>2298</v>
      </c>
    </row>
    <row r="572" spans="1:21" x14ac:dyDescent="0.25">
      <c r="A572">
        <f>IF(ISNUMBER(SEARCH('Project Detail'!$B$5,'Data Validation'!B572)),MAX($A$1:A571)+1,0)</f>
        <v>0</v>
      </c>
      <c r="B572" s="218" t="s">
        <v>3181</v>
      </c>
      <c r="D572" t="str">
        <f>IFERROR(VLOOKUP(ROWS($D$2:D572),$A$2:$B$1000,2,0),"")</f>
        <v/>
      </c>
      <c r="S572" s="14" t="s">
        <v>2299</v>
      </c>
      <c r="T572" s="14" t="s">
        <v>2300</v>
      </c>
      <c r="U572" s="14" t="s">
        <v>2300</v>
      </c>
    </row>
    <row r="573" spans="1:21" x14ac:dyDescent="0.25">
      <c r="A573">
        <f>IF(ISNUMBER(SEARCH('Project Detail'!$B$5,'Data Validation'!B573)),MAX($A$1:A572)+1,0)</f>
        <v>0</v>
      </c>
      <c r="B573" s="218" t="s">
        <v>3198</v>
      </c>
      <c r="D573" t="str">
        <f>IFERROR(VLOOKUP(ROWS($D$2:D573),$A$2:$B$1000,2,0),"")</f>
        <v/>
      </c>
      <c r="S573" s="14" t="s">
        <v>2301</v>
      </c>
      <c r="T573" s="14" t="s">
        <v>2302</v>
      </c>
      <c r="U573" s="14" t="s">
        <v>2302</v>
      </c>
    </row>
    <row r="574" spans="1:21" x14ac:dyDescent="0.25">
      <c r="A574">
        <f>IF(ISNUMBER(SEARCH('Project Detail'!$B$5,'Data Validation'!B574)),MAX($A$1:A573)+1,0)</f>
        <v>0</v>
      </c>
      <c r="B574" s="218" t="s">
        <v>3188</v>
      </c>
      <c r="D574" t="str">
        <f>IFERROR(VLOOKUP(ROWS($D$2:D574),$A$2:$B$1000,2,0),"")</f>
        <v/>
      </c>
      <c r="S574" s="14" t="s">
        <v>2303</v>
      </c>
      <c r="T574" s="14" t="s">
        <v>2304</v>
      </c>
      <c r="U574" s="14" t="s">
        <v>2304</v>
      </c>
    </row>
    <row r="575" spans="1:21" x14ac:dyDescent="0.25">
      <c r="A575">
        <f>IF(ISNUMBER(SEARCH('Project Detail'!$B$5,'Data Validation'!B575)),MAX($A$1:A574)+1,0)</f>
        <v>0</v>
      </c>
      <c r="B575" s="218" t="s">
        <v>3158</v>
      </c>
      <c r="D575" t="str">
        <f>IFERROR(VLOOKUP(ROWS($D$2:D575),$A$2:$B$1000,2,0),"")</f>
        <v/>
      </c>
      <c r="S575" s="14" t="s">
        <v>2305</v>
      </c>
      <c r="T575" s="14" t="s">
        <v>2306</v>
      </c>
      <c r="U575" s="14" t="s">
        <v>2306</v>
      </c>
    </row>
    <row r="576" spans="1:21" x14ac:dyDescent="0.25">
      <c r="A576">
        <f>IF(ISNUMBER(SEARCH('Project Detail'!$B$5,'Data Validation'!B576)),MAX($A$1:A575)+1,0)</f>
        <v>0</v>
      </c>
      <c r="B576" s="218" t="s">
        <v>3167</v>
      </c>
      <c r="D576" t="str">
        <f>IFERROR(VLOOKUP(ROWS($D$2:D576),$A$2:$B$1000,2,0),"")</f>
        <v/>
      </c>
      <c r="S576" s="14" t="s">
        <v>2307</v>
      </c>
      <c r="T576" s="14" t="s">
        <v>2308</v>
      </c>
      <c r="U576" s="14" t="s">
        <v>2308</v>
      </c>
    </row>
    <row r="577" spans="1:21" x14ac:dyDescent="0.25">
      <c r="A577">
        <f>IF(ISNUMBER(SEARCH('Project Detail'!$B$5,'Data Validation'!B577)),MAX($A$1:A576)+1,0)</f>
        <v>0</v>
      </c>
      <c r="B577" s="218" t="s">
        <v>3359</v>
      </c>
      <c r="D577" t="str">
        <f>IFERROR(VLOOKUP(ROWS($D$2:D577),$A$2:$B$1000,2,0),"")</f>
        <v/>
      </c>
      <c r="S577" s="14" t="s">
        <v>2309</v>
      </c>
      <c r="T577" s="14" t="s">
        <v>2310</v>
      </c>
      <c r="U577" s="14" t="s">
        <v>2310</v>
      </c>
    </row>
    <row r="578" spans="1:21" x14ac:dyDescent="0.25">
      <c r="A578">
        <f>IF(ISNUMBER(SEARCH('Project Detail'!$B$5,'Data Validation'!B578)),MAX($A$1:A577)+1,0)</f>
        <v>0</v>
      </c>
      <c r="B578" s="218" t="s">
        <v>3189</v>
      </c>
      <c r="D578" t="str">
        <f>IFERROR(VLOOKUP(ROWS($D$2:D578),$A$2:$B$1000,2,0),"")</f>
        <v/>
      </c>
      <c r="S578" s="14" t="s">
        <v>2311</v>
      </c>
      <c r="T578" s="14" t="s">
        <v>2312</v>
      </c>
      <c r="U578" s="14" t="s">
        <v>2312</v>
      </c>
    </row>
    <row r="579" spans="1:21" x14ac:dyDescent="0.25">
      <c r="A579">
        <f>IF(ISNUMBER(SEARCH('Project Detail'!$B$5,'Data Validation'!B579)),MAX($A$1:A578)+1,0)</f>
        <v>0</v>
      </c>
      <c r="B579" s="218" t="s">
        <v>3360</v>
      </c>
      <c r="D579" t="str">
        <f>IFERROR(VLOOKUP(ROWS($D$2:D579),$A$2:$B$1000,2,0),"")</f>
        <v/>
      </c>
      <c r="S579" s="14" t="s">
        <v>2313</v>
      </c>
      <c r="T579" s="14" t="s">
        <v>2314</v>
      </c>
      <c r="U579" s="14" t="s">
        <v>2314</v>
      </c>
    </row>
    <row r="580" spans="1:21" x14ac:dyDescent="0.25">
      <c r="A580">
        <f>IF(ISNUMBER(SEARCH('Project Detail'!$B$5,'Data Validation'!B580)),MAX($A$1:A579)+1,0)</f>
        <v>0</v>
      </c>
      <c r="B580" s="218" t="s">
        <v>3212</v>
      </c>
      <c r="D580" t="str">
        <f>IFERROR(VLOOKUP(ROWS($D$2:D580),$A$2:$B$1000,2,0),"")</f>
        <v/>
      </c>
      <c r="S580" s="14" t="s">
        <v>2315</v>
      </c>
      <c r="T580" s="14" t="s">
        <v>2316</v>
      </c>
      <c r="U580" s="14" t="s">
        <v>2316</v>
      </c>
    </row>
    <row r="581" spans="1:21" x14ac:dyDescent="0.25">
      <c r="A581">
        <f>IF(ISNUMBER(SEARCH('Project Detail'!$B$5,'Data Validation'!B581)),MAX($A$1:A580)+1,0)</f>
        <v>0</v>
      </c>
      <c r="B581" s="218" t="s">
        <v>3206</v>
      </c>
      <c r="D581" t="str">
        <f>IFERROR(VLOOKUP(ROWS($D$2:D581),$A$2:$B$1000,2,0),"")</f>
        <v/>
      </c>
      <c r="S581" s="14" t="s">
        <v>2317</v>
      </c>
      <c r="T581" s="14" t="s">
        <v>2318</v>
      </c>
      <c r="U581" s="14" t="s">
        <v>2318</v>
      </c>
    </row>
    <row r="582" spans="1:21" x14ac:dyDescent="0.25">
      <c r="A582">
        <f>IF(ISNUMBER(SEARCH('Project Detail'!$B$5,'Data Validation'!B582)),MAX($A$1:A581)+1,0)</f>
        <v>0</v>
      </c>
      <c r="B582" s="218" t="s">
        <v>3204</v>
      </c>
      <c r="D582" t="str">
        <f>IFERROR(VLOOKUP(ROWS($D$2:D582),$A$2:$B$1000,2,0),"")</f>
        <v/>
      </c>
      <c r="S582" s="14" t="s">
        <v>2319</v>
      </c>
      <c r="T582" s="14" t="s">
        <v>2320</v>
      </c>
      <c r="U582" s="14" t="s">
        <v>2320</v>
      </c>
    </row>
    <row r="583" spans="1:21" x14ac:dyDescent="0.25">
      <c r="A583">
        <f>IF(ISNUMBER(SEARCH('Project Detail'!$B$5,'Data Validation'!B583)),MAX($A$1:A582)+1,0)</f>
        <v>0</v>
      </c>
      <c r="B583" s="218" t="s">
        <v>3208</v>
      </c>
      <c r="D583" t="str">
        <f>IFERROR(VLOOKUP(ROWS($D$2:D583),$A$2:$B$1000,2,0),"")</f>
        <v/>
      </c>
      <c r="S583" s="14" t="s">
        <v>2321</v>
      </c>
      <c r="T583" s="14" t="s">
        <v>2322</v>
      </c>
      <c r="U583" s="14" t="s">
        <v>2322</v>
      </c>
    </row>
    <row r="584" spans="1:21" x14ac:dyDescent="0.25">
      <c r="A584">
        <f>IF(ISNUMBER(SEARCH('Project Detail'!$B$5,'Data Validation'!B584)),MAX($A$1:A583)+1,0)</f>
        <v>0</v>
      </c>
      <c r="B584" s="218" t="s">
        <v>3178</v>
      </c>
      <c r="D584" t="str">
        <f>IFERROR(VLOOKUP(ROWS($D$2:D584),$A$2:$B$1000,2,0),"")</f>
        <v/>
      </c>
      <c r="S584" s="14" t="s">
        <v>2323</v>
      </c>
      <c r="T584" s="14" t="s">
        <v>2324</v>
      </c>
      <c r="U584" s="14" t="s">
        <v>2324</v>
      </c>
    </row>
    <row r="585" spans="1:21" x14ac:dyDescent="0.25">
      <c r="A585">
        <f>IF(ISNUMBER(SEARCH('Project Detail'!$B$5,'Data Validation'!B585)),MAX($A$1:A584)+1,0)</f>
        <v>0</v>
      </c>
      <c r="B585" s="218" t="s">
        <v>3159</v>
      </c>
      <c r="D585" t="str">
        <f>IFERROR(VLOOKUP(ROWS($D$2:D585),$A$2:$B$1000,2,0),"")</f>
        <v/>
      </c>
      <c r="S585" s="14" t="s">
        <v>2325</v>
      </c>
      <c r="T585" s="14" t="s">
        <v>2326</v>
      </c>
      <c r="U585" s="14" t="s">
        <v>2326</v>
      </c>
    </row>
    <row r="586" spans="1:21" x14ac:dyDescent="0.25">
      <c r="A586">
        <f>IF(ISNUMBER(SEARCH('Project Detail'!$B$5,'Data Validation'!B586)),MAX($A$1:A585)+1,0)</f>
        <v>0</v>
      </c>
      <c r="B586" s="218" t="s">
        <v>3162</v>
      </c>
      <c r="D586" t="str">
        <f>IFERROR(VLOOKUP(ROWS($D$2:D586),$A$2:$B$1000,2,0),"")</f>
        <v/>
      </c>
      <c r="S586" s="14" t="s">
        <v>2327</v>
      </c>
      <c r="T586" s="14" t="s">
        <v>2328</v>
      </c>
      <c r="U586" s="14" t="s">
        <v>2328</v>
      </c>
    </row>
    <row r="587" spans="1:21" x14ac:dyDescent="0.25">
      <c r="A587">
        <f>IF(ISNUMBER(SEARCH('Project Detail'!$B$5,'Data Validation'!B587)),MAX($A$1:A586)+1,0)</f>
        <v>0</v>
      </c>
      <c r="B587" s="218" t="s">
        <v>3165</v>
      </c>
      <c r="D587" t="str">
        <f>IFERROR(VLOOKUP(ROWS($D$2:D587),$A$2:$B$1000,2,0),"")</f>
        <v/>
      </c>
      <c r="S587" s="14" t="s">
        <v>2329</v>
      </c>
      <c r="T587" s="14" t="s">
        <v>2330</v>
      </c>
      <c r="U587" s="14" t="s">
        <v>2330</v>
      </c>
    </row>
    <row r="588" spans="1:21" x14ac:dyDescent="0.25">
      <c r="A588">
        <f>IF(ISNUMBER(SEARCH('Project Detail'!$B$5,'Data Validation'!B588)),MAX($A$1:A587)+1,0)</f>
        <v>0</v>
      </c>
      <c r="B588" s="218" t="s">
        <v>3152</v>
      </c>
      <c r="D588" t="str">
        <f>IFERROR(VLOOKUP(ROWS($D$2:D588),$A$2:$B$1000,2,0),"")</f>
        <v/>
      </c>
      <c r="S588" s="14" t="s">
        <v>2331</v>
      </c>
      <c r="T588" s="14" t="s">
        <v>2332</v>
      </c>
      <c r="U588" s="14" t="s">
        <v>2332</v>
      </c>
    </row>
    <row r="589" spans="1:21" x14ac:dyDescent="0.25">
      <c r="A589">
        <f>IF(ISNUMBER(SEARCH('Project Detail'!$B$5,'Data Validation'!B589)),MAX($A$1:A588)+1,0)</f>
        <v>0</v>
      </c>
      <c r="B589" s="218" t="s">
        <v>3361</v>
      </c>
      <c r="D589" t="str">
        <f>IFERROR(VLOOKUP(ROWS($D$2:D589),$A$2:$B$1000,2,0),"")</f>
        <v/>
      </c>
      <c r="S589" s="14" t="s">
        <v>2333</v>
      </c>
      <c r="T589" s="14" t="s">
        <v>2334</v>
      </c>
      <c r="U589" s="14" t="s">
        <v>2334</v>
      </c>
    </row>
    <row r="590" spans="1:21" x14ac:dyDescent="0.25">
      <c r="A590">
        <f>IF(ISNUMBER(SEARCH('Project Detail'!$B$5,'Data Validation'!B590)),MAX($A$1:A589)+1,0)</f>
        <v>0</v>
      </c>
      <c r="B590" s="218" t="s">
        <v>3177</v>
      </c>
      <c r="D590" t="str">
        <f>IFERROR(VLOOKUP(ROWS($D$2:D590),$A$2:$B$1000,2,0),"")</f>
        <v/>
      </c>
      <c r="S590" s="14" t="s">
        <v>2335</v>
      </c>
      <c r="T590" s="14" t="s">
        <v>2336</v>
      </c>
      <c r="U590" s="14" t="s">
        <v>2336</v>
      </c>
    </row>
    <row r="591" spans="1:21" x14ac:dyDescent="0.25">
      <c r="A591">
        <f>IF(ISNUMBER(SEARCH('Project Detail'!$B$5,'Data Validation'!B591)),MAX($A$1:A590)+1,0)</f>
        <v>0</v>
      </c>
      <c r="B591" s="218" t="s">
        <v>3367</v>
      </c>
      <c r="D591" t="str">
        <f>IFERROR(VLOOKUP(ROWS($D$2:D591),$A$2:$B$1000,2,0),"")</f>
        <v/>
      </c>
      <c r="S591" s="14" t="s">
        <v>2337</v>
      </c>
      <c r="T591" s="14" t="s">
        <v>2338</v>
      </c>
      <c r="U591" s="14" t="s">
        <v>2338</v>
      </c>
    </row>
    <row r="592" spans="1:21" x14ac:dyDescent="0.25">
      <c r="A592">
        <f>IF(ISNUMBER(SEARCH('Project Detail'!$B$5,'Data Validation'!B592)),MAX($A$1:A591)+1,0)</f>
        <v>0</v>
      </c>
      <c r="B592" s="218" t="s">
        <v>3180</v>
      </c>
      <c r="D592" t="str">
        <f>IFERROR(VLOOKUP(ROWS($D$2:D592),$A$2:$B$1000,2,0),"")</f>
        <v/>
      </c>
      <c r="S592" s="14" t="s">
        <v>2339</v>
      </c>
      <c r="T592" s="14" t="s">
        <v>2340</v>
      </c>
      <c r="U592" s="14" t="s">
        <v>2340</v>
      </c>
    </row>
    <row r="593" spans="1:21" x14ac:dyDescent="0.25">
      <c r="A593">
        <f>IF(ISNUMBER(SEARCH('Project Detail'!$B$5,'Data Validation'!B593)),MAX($A$1:A592)+1,0)</f>
        <v>0</v>
      </c>
      <c r="B593" s="218" t="s">
        <v>3174</v>
      </c>
      <c r="D593" t="str">
        <f>IFERROR(VLOOKUP(ROWS($D$2:D593),$A$2:$B$1000,2,0),"")</f>
        <v/>
      </c>
      <c r="S593" s="14" t="s">
        <v>2341</v>
      </c>
      <c r="T593" s="14" t="s">
        <v>2342</v>
      </c>
      <c r="U593" s="14" t="s">
        <v>2342</v>
      </c>
    </row>
    <row r="594" spans="1:21" x14ac:dyDescent="0.25">
      <c r="A594">
        <f>IF(ISNUMBER(SEARCH('Project Detail'!$B$5,'Data Validation'!B594)),MAX($A$1:A593)+1,0)</f>
        <v>0</v>
      </c>
      <c r="B594" s="218" t="s">
        <v>3195</v>
      </c>
      <c r="D594" t="str">
        <f>IFERROR(VLOOKUP(ROWS($D$2:D594),$A$2:$B$1000,2,0),"")</f>
        <v/>
      </c>
      <c r="S594" s="14" t="s">
        <v>2343</v>
      </c>
      <c r="T594" s="14" t="s">
        <v>2298</v>
      </c>
      <c r="U594" s="14" t="s">
        <v>2298</v>
      </c>
    </row>
    <row r="595" spans="1:21" x14ac:dyDescent="0.25">
      <c r="A595">
        <f>IF(ISNUMBER(SEARCH('Project Detail'!$B$5,'Data Validation'!B595)),MAX($A$1:A594)+1,0)</f>
        <v>0</v>
      </c>
      <c r="B595" s="218" t="s">
        <v>3194</v>
      </c>
      <c r="D595" t="str">
        <f>IFERROR(VLOOKUP(ROWS($D$2:D595),$A$2:$B$1000,2,0),"")</f>
        <v/>
      </c>
      <c r="S595" s="14" t="s">
        <v>2344</v>
      </c>
      <c r="T595" s="14" t="s">
        <v>2345</v>
      </c>
      <c r="U595" s="14" t="s">
        <v>2345</v>
      </c>
    </row>
    <row r="596" spans="1:21" x14ac:dyDescent="0.25">
      <c r="A596">
        <f>IF(ISNUMBER(SEARCH('Project Detail'!$B$5,'Data Validation'!B596)),MAX($A$1:A595)+1,0)</f>
        <v>1</v>
      </c>
      <c r="B596" s="218" t="s">
        <v>3190</v>
      </c>
      <c r="D596" t="str">
        <f>IFERROR(VLOOKUP(ROWS($D$2:D596),$A$2:$B$1000,2,0),"")</f>
        <v/>
      </c>
      <c r="S596" s="14" t="s">
        <v>2346</v>
      </c>
      <c r="T596" s="14" t="s">
        <v>2347</v>
      </c>
      <c r="U596" s="14" t="s">
        <v>2347</v>
      </c>
    </row>
    <row r="597" spans="1:21" x14ac:dyDescent="0.25">
      <c r="A597">
        <f>IF(ISNUMBER(SEARCH('Project Detail'!$B$5,'Data Validation'!B597)),MAX($A$1:A596)+1,0)</f>
        <v>0</v>
      </c>
      <c r="B597" s="218" t="s">
        <v>3171</v>
      </c>
      <c r="D597" t="str">
        <f>IFERROR(VLOOKUP(ROWS($D$2:D597),$A$2:$B$1000,2,0),"")</f>
        <v/>
      </c>
      <c r="S597" s="14" t="s">
        <v>2348</v>
      </c>
      <c r="T597" s="14" t="s">
        <v>2349</v>
      </c>
      <c r="U597" s="14" t="s">
        <v>2349</v>
      </c>
    </row>
    <row r="598" spans="1:21" x14ac:dyDescent="0.25">
      <c r="A598">
        <f>IF(ISNUMBER(SEARCH('Project Detail'!$B$5,'Data Validation'!B598)),MAX($A$1:A597)+1,0)</f>
        <v>0</v>
      </c>
      <c r="B598" s="218" t="s">
        <v>3151</v>
      </c>
      <c r="D598" t="str">
        <f>IFERROR(VLOOKUP(ROWS($D$2:D598),$A$2:$B$1000,2,0),"")</f>
        <v/>
      </c>
      <c r="S598" s="14" t="s">
        <v>2350</v>
      </c>
      <c r="T598" s="14" t="s">
        <v>2351</v>
      </c>
      <c r="U598" s="14" t="s">
        <v>2351</v>
      </c>
    </row>
    <row r="599" spans="1:21" x14ac:dyDescent="0.25">
      <c r="A599">
        <f>IF(ISNUMBER(SEARCH('Project Detail'!$B$5,'Data Validation'!B599)),MAX($A$1:A598)+1,0)</f>
        <v>0</v>
      </c>
      <c r="B599" s="218" t="s">
        <v>3175</v>
      </c>
      <c r="D599" t="str">
        <f>IFERROR(VLOOKUP(ROWS($D$2:D599),$A$2:$B$1000,2,0),"")</f>
        <v/>
      </c>
      <c r="S599" s="14" t="s">
        <v>2352</v>
      </c>
      <c r="T599" s="14" t="s">
        <v>2353</v>
      </c>
      <c r="U599" s="14" t="s">
        <v>2353</v>
      </c>
    </row>
    <row r="600" spans="1:21" x14ac:dyDescent="0.25">
      <c r="A600">
        <f>IF(ISNUMBER(SEARCH('Project Detail'!$B$5,'Data Validation'!B600)),MAX($A$1:A599)+1,0)</f>
        <v>0</v>
      </c>
      <c r="B600" s="218" t="s">
        <v>3672</v>
      </c>
      <c r="D600" t="str">
        <f>IFERROR(VLOOKUP(ROWS($D$2:D600),$A$2:$B$1000,2,0),"")</f>
        <v/>
      </c>
      <c r="S600" s="14" t="s">
        <v>2354</v>
      </c>
      <c r="T600" s="14" t="s">
        <v>2355</v>
      </c>
      <c r="U600" s="14" t="s">
        <v>2355</v>
      </c>
    </row>
    <row r="601" spans="1:21" x14ac:dyDescent="0.25">
      <c r="A601">
        <f>IF(ISNUMBER(SEARCH('Project Detail'!$B$5,'Data Validation'!B601)),MAX($A$1:A600)+1,0)</f>
        <v>0</v>
      </c>
      <c r="B601" s="218" t="s">
        <v>3153</v>
      </c>
      <c r="D601" t="str">
        <f>IFERROR(VLOOKUP(ROWS($D$2:D601),$A$2:$B$1000,2,0),"")</f>
        <v/>
      </c>
      <c r="S601" s="14" t="s">
        <v>2356</v>
      </c>
      <c r="T601" s="14" t="s">
        <v>2357</v>
      </c>
      <c r="U601" s="14" t="s">
        <v>2357</v>
      </c>
    </row>
    <row r="602" spans="1:21" x14ac:dyDescent="0.25">
      <c r="A602">
        <f>IF(ISNUMBER(SEARCH('Project Detail'!$B$5,'Data Validation'!B602)),MAX($A$1:A601)+1,0)</f>
        <v>0</v>
      </c>
      <c r="B602" s="218" t="s">
        <v>3617</v>
      </c>
      <c r="D602" t="str">
        <f>IFERROR(VLOOKUP(ROWS($D$2:D602),$A$2:$B$1000,2,0),"")</f>
        <v/>
      </c>
      <c r="S602" s="14" t="s">
        <v>2358</v>
      </c>
      <c r="T602" s="14" t="s">
        <v>2359</v>
      </c>
      <c r="U602" s="14" t="s">
        <v>2359</v>
      </c>
    </row>
    <row r="603" spans="1:21" x14ac:dyDescent="0.25">
      <c r="A603">
        <f>IF(ISNUMBER(SEARCH('Project Detail'!$B$5,'Data Validation'!B603)),MAX($A$1:A602)+1,0)</f>
        <v>0</v>
      </c>
      <c r="B603" s="218" t="s">
        <v>3703</v>
      </c>
      <c r="D603" t="str">
        <f>IFERROR(VLOOKUP(ROWS($D$2:D603),$A$2:$B$1000,2,0),"")</f>
        <v/>
      </c>
      <c r="S603" s="14" t="s">
        <v>2360</v>
      </c>
      <c r="T603" s="14" t="s">
        <v>2361</v>
      </c>
      <c r="U603" s="14" t="s">
        <v>2361</v>
      </c>
    </row>
    <row r="604" spans="1:21" x14ac:dyDescent="0.25">
      <c r="A604">
        <f>IF(ISNUMBER(SEARCH('Project Detail'!$B$5,'Data Validation'!B604)),MAX($A$1:A603)+1,0)</f>
        <v>0</v>
      </c>
      <c r="B604" s="218" t="s">
        <v>3197</v>
      </c>
      <c r="D604" t="str">
        <f>IFERROR(VLOOKUP(ROWS($D$2:D604),$A$2:$B$1000,2,0),"")</f>
        <v/>
      </c>
      <c r="S604" s="14" t="s">
        <v>2362</v>
      </c>
      <c r="T604" s="14" t="s">
        <v>2363</v>
      </c>
      <c r="U604" s="14" t="s">
        <v>2363</v>
      </c>
    </row>
    <row r="605" spans="1:21" x14ac:dyDescent="0.25">
      <c r="A605">
        <f>IF(ISNUMBER(SEARCH('Project Detail'!$B$5,'Data Validation'!B605)),MAX($A$1:A604)+1,0)</f>
        <v>0</v>
      </c>
      <c r="B605" s="218" t="s">
        <v>3199</v>
      </c>
      <c r="D605" t="str">
        <f>IFERROR(VLOOKUP(ROWS($D$2:D605),$A$2:$B$1000,2,0),"")</f>
        <v/>
      </c>
      <c r="S605" s="14" t="s">
        <v>2364</v>
      </c>
      <c r="T605" s="14" t="s">
        <v>2365</v>
      </c>
      <c r="U605" s="14" t="s">
        <v>2365</v>
      </c>
    </row>
    <row r="606" spans="1:21" x14ac:dyDescent="0.25">
      <c r="A606">
        <f>IF(ISNUMBER(SEARCH('Project Detail'!$B$5,'Data Validation'!B606)),MAX($A$1:A605)+1,0)</f>
        <v>0</v>
      </c>
      <c r="B606" s="218" t="s">
        <v>3200</v>
      </c>
      <c r="D606" t="str">
        <f>IFERROR(VLOOKUP(ROWS($D$2:D606),$A$2:$B$1000,2,0),"")</f>
        <v/>
      </c>
      <c r="S606" s="14" t="s">
        <v>2366</v>
      </c>
      <c r="T606" s="14" t="s">
        <v>2367</v>
      </c>
      <c r="U606" s="14" t="s">
        <v>2367</v>
      </c>
    </row>
    <row r="607" spans="1:21" x14ac:dyDescent="0.25">
      <c r="A607">
        <f>IF(ISNUMBER(SEARCH('Project Detail'!$B$5,'Data Validation'!B607)),MAX($A$1:A606)+1,0)</f>
        <v>0</v>
      </c>
      <c r="B607" s="218" t="s">
        <v>3201</v>
      </c>
      <c r="D607" t="str">
        <f>IFERROR(VLOOKUP(ROWS($D$2:D607),$A$2:$B$1000,2,0),"")</f>
        <v/>
      </c>
      <c r="S607" s="14" t="s">
        <v>2368</v>
      </c>
      <c r="T607" s="14" t="s">
        <v>2369</v>
      </c>
      <c r="U607" s="14" t="s">
        <v>2369</v>
      </c>
    </row>
    <row r="608" spans="1:21" x14ac:dyDescent="0.25">
      <c r="A608">
        <f>IF(ISNUMBER(SEARCH('Project Detail'!$B$5,'Data Validation'!B608)),MAX($A$1:A607)+1,0)</f>
        <v>0</v>
      </c>
      <c r="B608" s="218" t="s">
        <v>3149</v>
      </c>
      <c r="D608" t="str">
        <f>IFERROR(VLOOKUP(ROWS($D$2:D608),$A$2:$B$1000,2,0),"")</f>
        <v/>
      </c>
      <c r="S608" s="14" t="s">
        <v>2370</v>
      </c>
      <c r="T608" s="14" t="s">
        <v>2371</v>
      </c>
      <c r="U608" s="14" t="s">
        <v>2371</v>
      </c>
    </row>
    <row r="609" spans="1:21" x14ac:dyDescent="0.25">
      <c r="A609">
        <f>IF(ISNUMBER(SEARCH('Project Detail'!$B$5,'Data Validation'!B609)),MAX($A$1:A608)+1,0)</f>
        <v>0</v>
      </c>
      <c r="B609" s="218" t="s">
        <v>3612</v>
      </c>
      <c r="D609" t="str">
        <f>IFERROR(VLOOKUP(ROWS($D$2:D609),$A$2:$B$1000,2,0),"")</f>
        <v/>
      </c>
      <c r="S609" s="14" t="s">
        <v>2372</v>
      </c>
      <c r="T609" s="14" t="s">
        <v>2373</v>
      </c>
      <c r="U609" s="14" t="s">
        <v>2373</v>
      </c>
    </row>
    <row r="610" spans="1:21" x14ac:dyDescent="0.25">
      <c r="A610">
        <f>IF(ISNUMBER(SEARCH('Project Detail'!$B$5,'Data Validation'!B610)),MAX($A$1:A609)+1,0)</f>
        <v>0</v>
      </c>
      <c r="B610" s="218" t="s">
        <v>3700</v>
      </c>
      <c r="S610" s="14" t="s">
        <v>2374</v>
      </c>
      <c r="T610" s="14" t="s">
        <v>2375</v>
      </c>
      <c r="U610" s="14" t="s">
        <v>2375</v>
      </c>
    </row>
    <row r="611" spans="1:21" x14ac:dyDescent="0.25">
      <c r="A611">
        <f>IF(ISNUMBER(SEARCH('Project Detail'!$B$5,'Data Validation'!B611)),MAX($A$1:A610)+1,0)</f>
        <v>0</v>
      </c>
      <c r="B611" s="218" t="s">
        <v>3717</v>
      </c>
      <c r="S611" s="14" t="s">
        <v>2376</v>
      </c>
      <c r="T611" s="14" t="s">
        <v>2377</v>
      </c>
      <c r="U611" s="14" t="s">
        <v>2377</v>
      </c>
    </row>
    <row r="612" spans="1:21" x14ac:dyDescent="0.25">
      <c r="A612">
        <f>IF(ISNUMBER(SEARCH('Project Detail'!$B$5,'Data Validation'!B612)),MAX($A$1:A611)+1,0)</f>
        <v>0</v>
      </c>
      <c r="B612" s="218" t="s">
        <v>3572</v>
      </c>
      <c r="S612" s="14" t="s">
        <v>2378</v>
      </c>
      <c r="T612" s="14" t="s">
        <v>2379</v>
      </c>
      <c r="U612" s="14" t="s">
        <v>2379</v>
      </c>
    </row>
    <row r="613" spans="1:21" x14ac:dyDescent="0.25">
      <c r="A613">
        <f>IF(ISNUMBER(SEARCH('Project Detail'!$B$5,'Data Validation'!B613)),MAX($A$1:A612)+1,0)</f>
        <v>0</v>
      </c>
      <c r="B613" s="218" t="s">
        <v>3568</v>
      </c>
      <c r="S613" s="14" t="s">
        <v>2380</v>
      </c>
      <c r="T613" s="14" t="s">
        <v>405</v>
      </c>
      <c r="U613" s="14" t="s">
        <v>405</v>
      </c>
    </row>
    <row r="614" spans="1:21" x14ac:dyDescent="0.25">
      <c r="A614">
        <f>IF(ISNUMBER(SEARCH('Project Detail'!$B$5,'Data Validation'!B614)),MAX($A$1:A613)+1,0)</f>
        <v>0</v>
      </c>
      <c r="B614" s="218" t="s">
        <v>3587</v>
      </c>
      <c r="S614" s="14" t="s">
        <v>2381</v>
      </c>
      <c r="T614" s="14" t="s">
        <v>2382</v>
      </c>
      <c r="U614" s="14" t="s">
        <v>2382</v>
      </c>
    </row>
    <row r="615" spans="1:21" x14ac:dyDescent="0.25">
      <c r="A615">
        <f>IF(ISNUMBER(SEARCH('Project Detail'!$B$5,'Data Validation'!B615)),MAX($A$1:A614)+1,0)</f>
        <v>0</v>
      </c>
      <c r="B615" s="218" t="s">
        <v>3590</v>
      </c>
      <c r="S615" s="14" t="s">
        <v>2383</v>
      </c>
      <c r="T615" s="14" t="s">
        <v>2384</v>
      </c>
      <c r="U615" s="14" t="s">
        <v>2384</v>
      </c>
    </row>
    <row r="616" spans="1:21" x14ac:dyDescent="0.25">
      <c r="A616">
        <f>IF(ISNUMBER(SEARCH('Project Detail'!$B$5,'Data Validation'!B616)),MAX($A$1:A615)+1,0)</f>
        <v>0</v>
      </c>
      <c r="B616" s="218" t="s">
        <v>3592</v>
      </c>
      <c r="S616" s="14" t="s">
        <v>2385</v>
      </c>
      <c r="T616" s="14" t="s">
        <v>2386</v>
      </c>
      <c r="U616" s="14" t="s">
        <v>2386</v>
      </c>
    </row>
    <row r="617" spans="1:21" x14ac:dyDescent="0.25">
      <c r="A617">
        <f>IF(ISNUMBER(SEARCH('Project Detail'!$B$5,'Data Validation'!B617)),MAX($A$1:A616)+1,0)</f>
        <v>0</v>
      </c>
      <c r="B617" s="218" t="s">
        <v>3595</v>
      </c>
      <c r="S617" s="14" t="s">
        <v>2387</v>
      </c>
      <c r="T617" s="14" t="s">
        <v>2388</v>
      </c>
      <c r="U617" s="14" t="s">
        <v>2388</v>
      </c>
    </row>
    <row r="618" spans="1:21" x14ac:dyDescent="0.25">
      <c r="A618">
        <f>IF(ISNUMBER(SEARCH('Project Detail'!$B$5,'Data Validation'!B618)),MAX($A$1:A617)+1,0)</f>
        <v>0</v>
      </c>
      <c r="B618" s="218" t="s">
        <v>3682</v>
      </c>
      <c r="S618" s="14" t="s">
        <v>2389</v>
      </c>
      <c r="T618" s="14" t="s">
        <v>2390</v>
      </c>
      <c r="U618" s="14" t="s">
        <v>2390</v>
      </c>
    </row>
    <row r="619" spans="1:21" x14ac:dyDescent="0.25">
      <c r="A619">
        <f>IF(ISNUMBER(SEARCH('Project Detail'!$B$5,'Data Validation'!B619)),MAX($A$1:A618)+1,0)</f>
        <v>0</v>
      </c>
      <c r="B619" s="218" t="s">
        <v>3609</v>
      </c>
      <c r="S619" s="14" t="s">
        <v>2391</v>
      </c>
      <c r="T619" s="14" t="s">
        <v>2392</v>
      </c>
      <c r="U619" s="14" t="s">
        <v>2392</v>
      </c>
    </row>
    <row r="620" spans="1:21" x14ac:dyDescent="0.25">
      <c r="A620">
        <f>IF(ISNUMBER(SEARCH('Project Detail'!$B$5,'Data Validation'!B620)),MAX($A$1:A619)+1,0)</f>
        <v>0</v>
      </c>
      <c r="B620" s="218" t="s">
        <v>3758</v>
      </c>
      <c r="S620" s="14" t="s">
        <v>2393</v>
      </c>
      <c r="T620" s="14" t="s">
        <v>2394</v>
      </c>
      <c r="U620" s="14" t="s">
        <v>2394</v>
      </c>
    </row>
    <row r="621" spans="1:21" x14ac:dyDescent="0.25">
      <c r="A621">
        <f>IF(ISNUMBER(SEARCH('Project Detail'!$B$5,'Data Validation'!B621)),MAX($A$1:A620)+1,0)</f>
        <v>0</v>
      </c>
      <c r="B621" s="218" t="s">
        <v>3756</v>
      </c>
      <c r="S621" s="14" t="s">
        <v>2395</v>
      </c>
      <c r="T621" s="14" t="s">
        <v>2396</v>
      </c>
      <c r="U621" s="14" t="s">
        <v>2396</v>
      </c>
    </row>
    <row r="622" spans="1:21" x14ac:dyDescent="0.25">
      <c r="A622">
        <f>IF(ISNUMBER(SEARCH('Project Detail'!$B$5,'Data Validation'!B622)),MAX($A$1:A621)+1,0)</f>
        <v>0</v>
      </c>
      <c r="B622" s="218" t="s">
        <v>3738</v>
      </c>
      <c r="S622" s="14" t="s">
        <v>2397</v>
      </c>
      <c r="T622" s="14" t="s">
        <v>2398</v>
      </c>
      <c r="U622" s="14" t="s">
        <v>2398</v>
      </c>
    </row>
    <row r="623" spans="1:21" x14ac:dyDescent="0.25">
      <c r="A623">
        <f>IF(ISNUMBER(SEARCH('Project Detail'!$B$5,'Data Validation'!B623)),MAX($A$1:A622)+1,0)</f>
        <v>0</v>
      </c>
      <c r="B623" s="218" t="s">
        <v>3744</v>
      </c>
      <c r="S623" s="14" t="s">
        <v>2399</v>
      </c>
      <c r="T623" s="14" t="s">
        <v>2400</v>
      </c>
      <c r="U623" s="14" t="s">
        <v>2400</v>
      </c>
    </row>
    <row r="624" spans="1:21" x14ac:dyDescent="0.25">
      <c r="A624">
        <f>IF(ISNUMBER(SEARCH('Project Detail'!$B$5,'Data Validation'!B624)),MAX($A$1:A623)+1,0)</f>
        <v>0</v>
      </c>
      <c r="B624" s="218" t="s">
        <v>3706</v>
      </c>
      <c r="S624" s="14" t="s">
        <v>2401</v>
      </c>
      <c r="T624" s="14" t="s">
        <v>2402</v>
      </c>
      <c r="U624" s="14" t="s">
        <v>2402</v>
      </c>
    </row>
    <row r="625" spans="1:21" x14ac:dyDescent="0.25">
      <c r="A625">
        <f>IF(ISNUMBER(SEARCH('Project Detail'!$B$5,'Data Validation'!B625)),MAX($A$1:A624)+1,0)</f>
        <v>0</v>
      </c>
      <c r="B625" s="218" t="s">
        <v>3770</v>
      </c>
      <c r="S625" s="14" t="s">
        <v>2403</v>
      </c>
      <c r="T625" s="14" t="s">
        <v>2404</v>
      </c>
      <c r="U625" s="14" t="s">
        <v>2404</v>
      </c>
    </row>
    <row r="626" spans="1:21" x14ac:dyDescent="0.25">
      <c r="A626">
        <f>IF(ISNUMBER(SEARCH('Project Detail'!$B$5,'Data Validation'!B626)),MAX($A$1:A625)+1,0)</f>
        <v>0</v>
      </c>
      <c r="B626" s="218" t="s">
        <v>3715</v>
      </c>
      <c r="S626" s="14" t="s">
        <v>2405</v>
      </c>
      <c r="T626" s="14" t="s">
        <v>2406</v>
      </c>
      <c r="U626" s="14" t="s">
        <v>2406</v>
      </c>
    </row>
    <row r="627" spans="1:21" x14ac:dyDescent="0.25">
      <c r="A627">
        <f>IF(ISNUMBER(SEARCH('Project Detail'!$B$5,'Data Validation'!B627)),MAX($A$1:A626)+1,0)</f>
        <v>0</v>
      </c>
      <c r="B627" s="218" t="s">
        <v>3563</v>
      </c>
      <c r="S627" s="14" t="s">
        <v>2407</v>
      </c>
      <c r="T627" s="14" t="s">
        <v>2408</v>
      </c>
      <c r="U627" s="14" t="s">
        <v>2408</v>
      </c>
    </row>
    <row r="628" spans="1:21" x14ac:dyDescent="0.25">
      <c r="A628">
        <f>IF(ISNUMBER(SEARCH('Project Detail'!$B$5,'Data Validation'!B628)),MAX($A$1:A627)+1,0)</f>
        <v>0</v>
      </c>
      <c r="B628" s="218" t="s">
        <v>3731</v>
      </c>
      <c r="S628" s="14" t="s">
        <v>2409</v>
      </c>
      <c r="T628" s="14" t="s">
        <v>2410</v>
      </c>
      <c r="U628" s="14" t="s">
        <v>2410</v>
      </c>
    </row>
    <row r="629" spans="1:21" x14ac:dyDescent="0.25">
      <c r="A629">
        <f>IF(ISNUMBER(SEARCH('Project Detail'!$B$5,'Data Validation'!B629)),MAX($A$1:A628)+1,0)</f>
        <v>0</v>
      </c>
      <c r="B629" s="218" t="s">
        <v>3565</v>
      </c>
      <c r="S629" s="14" t="s">
        <v>2411</v>
      </c>
      <c r="T629" s="14" t="s">
        <v>2412</v>
      </c>
      <c r="U629" s="14" t="s">
        <v>2412</v>
      </c>
    </row>
    <row r="630" spans="1:21" x14ac:dyDescent="0.25">
      <c r="A630">
        <f>IF(ISNUMBER(SEARCH('Project Detail'!$B$5,'Data Validation'!B630)),MAX($A$1:A629)+1,0)</f>
        <v>0</v>
      </c>
      <c r="B630" s="218" t="s">
        <v>3711</v>
      </c>
      <c r="S630" s="14" t="s">
        <v>2413</v>
      </c>
      <c r="T630" s="14" t="s">
        <v>2414</v>
      </c>
      <c r="U630" s="14" t="s">
        <v>2414</v>
      </c>
    </row>
    <row r="631" spans="1:21" x14ac:dyDescent="0.25">
      <c r="A631">
        <f>IF(ISNUMBER(SEARCH('Project Detail'!$B$5,'Data Validation'!B631)),MAX($A$1:A630)+1,0)</f>
        <v>0</v>
      </c>
      <c r="B631" s="218" t="s">
        <v>3625</v>
      </c>
      <c r="S631" s="14" t="s">
        <v>2415</v>
      </c>
      <c r="T631" s="14" t="s">
        <v>2416</v>
      </c>
      <c r="U631" s="14" t="s">
        <v>2416</v>
      </c>
    </row>
    <row r="632" spans="1:21" x14ac:dyDescent="0.25">
      <c r="A632">
        <f>IF(ISNUMBER(SEARCH('Project Detail'!$B$5,'Data Validation'!B632)),MAX($A$1:A631)+1,0)</f>
        <v>0</v>
      </c>
      <c r="B632" s="218" t="s">
        <v>3620</v>
      </c>
      <c r="S632" s="14" t="s">
        <v>2417</v>
      </c>
      <c r="T632" s="14" t="s">
        <v>2418</v>
      </c>
      <c r="U632" s="14" t="s">
        <v>2418</v>
      </c>
    </row>
    <row r="633" spans="1:21" x14ac:dyDescent="0.25">
      <c r="A633">
        <f>IF(ISNUMBER(SEARCH('Project Detail'!$B$5,'Data Validation'!B633)),MAX($A$1:A632)+1,0)</f>
        <v>0</v>
      </c>
      <c r="B633" s="218" t="s">
        <v>3674</v>
      </c>
      <c r="S633" s="14" t="s">
        <v>2419</v>
      </c>
      <c r="T633" s="14" t="s">
        <v>2420</v>
      </c>
      <c r="U633" s="14" t="s">
        <v>2420</v>
      </c>
    </row>
    <row r="634" spans="1:21" x14ac:dyDescent="0.25">
      <c r="A634">
        <f>IF(ISNUMBER(SEARCH('Project Detail'!$B$5,'Data Validation'!B634)),MAX($A$1:A633)+1,0)</f>
        <v>0</v>
      </c>
      <c r="B634" s="218" t="s">
        <v>3560</v>
      </c>
      <c r="S634" s="14" t="s">
        <v>2421</v>
      </c>
      <c r="T634" s="14" t="s">
        <v>2422</v>
      </c>
      <c r="U634" s="14" t="s">
        <v>2422</v>
      </c>
    </row>
    <row r="635" spans="1:21" x14ac:dyDescent="0.25">
      <c r="A635">
        <f>IF(ISNUMBER(SEARCH('Project Detail'!$B$5,'Data Validation'!B635)),MAX($A$1:A634)+1,0)</f>
        <v>0</v>
      </c>
      <c r="B635" s="218" t="s">
        <v>3642</v>
      </c>
      <c r="S635" s="14" t="s">
        <v>2423</v>
      </c>
      <c r="T635" s="14" t="s">
        <v>2424</v>
      </c>
      <c r="U635" s="14" t="s">
        <v>2424</v>
      </c>
    </row>
    <row r="636" spans="1:21" x14ac:dyDescent="0.25">
      <c r="A636">
        <f>IF(ISNUMBER(SEARCH('Project Detail'!$B$5,'Data Validation'!B636)),MAX($A$1:A635)+1,0)</f>
        <v>0</v>
      </c>
      <c r="B636" s="218" t="s">
        <v>3808</v>
      </c>
      <c r="S636" s="14" t="s">
        <v>2425</v>
      </c>
      <c r="T636" s="14" t="s">
        <v>2426</v>
      </c>
      <c r="U636" s="14" t="s">
        <v>2426</v>
      </c>
    </row>
    <row r="637" spans="1:21" x14ac:dyDescent="0.25">
      <c r="A637">
        <f>IF(ISNUMBER(SEARCH('Project Detail'!$B$5,'Data Validation'!B637)),MAX($A$1:A636)+1,0)</f>
        <v>0</v>
      </c>
      <c r="B637" s="218" t="s">
        <v>3651</v>
      </c>
      <c r="S637" s="14" t="s">
        <v>2427</v>
      </c>
      <c r="T637" s="14" t="s">
        <v>2428</v>
      </c>
      <c r="U637" s="14" t="s">
        <v>2428</v>
      </c>
    </row>
    <row r="638" spans="1:21" x14ac:dyDescent="0.25">
      <c r="A638">
        <f>IF(ISNUMBER(SEARCH('Project Detail'!$B$5,'Data Validation'!B638)),MAX($A$1:A637)+1,0)</f>
        <v>0</v>
      </c>
      <c r="B638" s="218" t="s">
        <v>3648</v>
      </c>
      <c r="S638" s="14" t="s">
        <v>2429</v>
      </c>
      <c r="T638" s="14" t="s">
        <v>2430</v>
      </c>
      <c r="U638" s="14" t="s">
        <v>2430</v>
      </c>
    </row>
    <row r="639" spans="1:21" x14ac:dyDescent="0.25">
      <c r="A639">
        <f>IF(ISNUMBER(SEARCH('Project Detail'!$B$5,'Data Validation'!B639)),MAX($A$1:A638)+1,0)</f>
        <v>0</v>
      </c>
      <c r="B639" s="218" t="s">
        <v>3709</v>
      </c>
      <c r="S639" s="14" t="s">
        <v>2431</v>
      </c>
      <c r="T639" s="14" t="s">
        <v>2432</v>
      </c>
      <c r="U639" s="14" t="s">
        <v>2432</v>
      </c>
    </row>
    <row r="640" spans="1:21" x14ac:dyDescent="0.25">
      <c r="A640">
        <f>IF(ISNUMBER(SEARCH('Project Detail'!$B$5,'Data Validation'!B640)),MAX($A$1:A639)+1,0)</f>
        <v>0</v>
      </c>
      <c r="B640" s="218" t="s">
        <v>3677</v>
      </c>
      <c r="S640" s="14" t="s">
        <v>2433</v>
      </c>
      <c r="T640" s="14" t="s">
        <v>2434</v>
      </c>
      <c r="U640" s="14" t="s">
        <v>2434</v>
      </c>
    </row>
    <row r="641" spans="1:21" x14ac:dyDescent="0.25">
      <c r="A641">
        <f>IF(ISNUMBER(SEARCH('Project Detail'!$B$5,'Data Validation'!B641)),MAX($A$1:A640)+1,0)</f>
        <v>0</v>
      </c>
      <c r="B641" s="218" t="s">
        <v>3740</v>
      </c>
      <c r="S641" s="14" t="s">
        <v>2435</v>
      </c>
      <c r="T641" s="14" t="s">
        <v>2436</v>
      </c>
      <c r="U641" s="14" t="s">
        <v>2436</v>
      </c>
    </row>
    <row r="642" spans="1:21" x14ac:dyDescent="0.25">
      <c r="A642">
        <f>IF(ISNUMBER(SEARCH('Project Detail'!$B$5,'Data Validation'!B642)),MAX($A$1:A641)+1,0)</f>
        <v>0</v>
      </c>
      <c r="B642" s="218" t="s">
        <v>3742</v>
      </c>
      <c r="S642" s="14" t="s">
        <v>2437</v>
      </c>
      <c r="T642" s="14" t="s">
        <v>2438</v>
      </c>
      <c r="U642" s="14" t="s">
        <v>2438</v>
      </c>
    </row>
    <row r="643" spans="1:21" x14ac:dyDescent="0.25">
      <c r="A643">
        <f>IF(ISNUMBER(SEARCH('Project Detail'!$B$5,'Data Validation'!B643)),MAX($A$1:A642)+1,0)</f>
        <v>0</v>
      </c>
      <c r="B643" s="218" t="s">
        <v>3601</v>
      </c>
      <c r="S643" s="14" t="s">
        <v>2439</v>
      </c>
      <c r="T643" s="14" t="s">
        <v>2440</v>
      </c>
      <c r="U643" s="14" t="s">
        <v>2440</v>
      </c>
    </row>
    <row r="644" spans="1:21" x14ac:dyDescent="0.25">
      <c r="A644">
        <f>IF(ISNUMBER(SEARCH('Project Detail'!$B$5,'Data Validation'!B644)),MAX($A$1:A643)+1,0)</f>
        <v>0</v>
      </c>
      <c r="B644" s="218" t="s">
        <v>3598</v>
      </c>
      <c r="S644" s="14" t="s">
        <v>2441</v>
      </c>
      <c r="T644" s="14" t="s">
        <v>2442</v>
      </c>
      <c r="U644" s="14" t="s">
        <v>2442</v>
      </c>
    </row>
    <row r="645" spans="1:21" x14ac:dyDescent="0.25">
      <c r="A645">
        <f>IF(ISNUMBER(SEARCH('Project Detail'!$B$5,'Data Validation'!B645)),MAX($A$1:A644)+1,0)</f>
        <v>0</v>
      </c>
      <c r="B645" s="218" t="s">
        <v>3809</v>
      </c>
      <c r="S645" s="14" t="s">
        <v>2443</v>
      </c>
      <c r="T645" s="14" t="s">
        <v>2422</v>
      </c>
      <c r="U645" s="14" t="s">
        <v>2422</v>
      </c>
    </row>
    <row r="646" spans="1:21" x14ac:dyDescent="0.25">
      <c r="A646">
        <f>IF(ISNUMBER(SEARCH('Project Detail'!$B$5,'Data Validation'!B646)),MAX($A$1:A645)+1,0)</f>
        <v>0</v>
      </c>
      <c r="B646" s="218" t="s">
        <v>3765</v>
      </c>
      <c r="S646" s="14" t="s">
        <v>2444</v>
      </c>
      <c r="T646" s="14" t="s">
        <v>2445</v>
      </c>
      <c r="U646" s="14" t="s">
        <v>2445</v>
      </c>
    </row>
    <row r="647" spans="1:21" x14ac:dyDescent="0.25">
      <c r="A647">
        <f>IF(ISNUMBER(SEARCH('Project Detail'!$B$5,'Data Validation'!B647)),MAX($A$1:A646)+1,0)</f>
        <v>0</v>
      </c>
      <c r="B647" s="218" t="s">
        <v>3735</v>
      </c>
      <c r="S647" s="14" t="s">
        <v>2446</v>
      </c>
      <c r="T647" s="14" t="s">
        <v>2447</v>
      </c>
      <c r="U647" s="14" t="s">
        <v>2447</v>
      </c>
    </row>
    <row r="648" spans="1:21" x14ac:dyDescent="0.25">
      <c r="A648">
        <f>IF(ISNUMBER(SEARCH('Project Detail'!$B$5,'Data Validation'!B648)),MAX($A$1:A647)+1,0)</f>
        <v>0</v>
      </c>
      <c r="B648" s="218" t="s">
        <v>3669</v>
      </c>
      <c r="S648" s="14" t="s">
        <v>2448</v>
      </c>
      <c r="T648" s="14" t="s">
        <v>2449</v>
      </c>
      <c r="U648" s="14" t="s">
        <v>2449</v>
      </c>
    </row>
    <row r="649" spans="1:21" x14ac:dyDescent="0.25">
      <c r="A649">
        <f>IF(ISNUMBER(SEARCH('Project Detail'!$B$5,'Data Validation'!B649)),MAX($A$1:A648)+1,0)</f>
        <v>0</v>
      </c>
      <c r="B649" s="218" t="s">
        <v>3653</v>
      </c>
      <c r="S649" s="14" t="s">
        <v>2450</v>
      </c>
      <c r="T649" s="14" t="s">
        <v>2451</v>
      </c>
      <c r="U649" s="14" t="s">
        <v>2451</v>
      </c>
    </row>
    <row r="650" spans="1:21" x14ac:dyDescent="0.25">
      <c r="A650">
        <f>IF(ISNUMBER(SEARCH('Project Detail'!$B$5,'Data Validation'!B650)),MAX($A$1:A649)+1,0)</f>
        <v>0</v>
      </c>
      <c r="B650" s="218" t="s">
        <v>3629</v>
      </c>
      <c r="S650" s="14" t="s">
        <v>2452</v>
      </c>
      <c r="T650" s="14" t="s">
        <v>2453</v>
      </c>
      <c r="U650" s="14" t="s">
        <v>2453</v>
      </c>
    </row>
    <row r="651" spans="1:21" x14ac:dyDescent="0.25">
      <c r="A651">
        <f>IF(ISNUMBER(SEARCH('Project Detail'!$B$5,'Data Validation'!B651)),MAX($A$1:A650)+1,0)</f>
        <v>0</v>
      </c>
      <c r="B651" s="218" t="s">
        <v>3720</v>
      </c>
      <c r="S651" s="14" t="s">
        <v>2454</v>
      </c>
      <c r="T651" s="14" t="s">
        <v>2455</v>
      </c>
      <c r="U651" s="14" t="s">
        <v>2455</v>
      </c>
    </row>
    <row r="652" spans="1:21" x14ac:dyDescent="0.25">
      <c r="A652">
        <f>IF(ISNUMBER(SEARCH('Project Detail'!$B$5,'Data Validation'!B652)),MAX($A$1:A651)+1,0)</f>
        <v>0</v>
      </c>
      <c r="B652" s="218" t="s">
        <v>3767</v>
      </c>
      <c r="S652" s="14" t="s">
        <v>2456</v>
      </c>
      <c r="T652" s="14" t="s">
        <v>2457</v>
      </c>
      <c r="U652" s="14" t="s">
        <v>2457</v>
      </c>
    </row>
    <row r="653" spans="1:21" x14ac:dyDescent="0.25">
      <c r="A653">
        <f>IF(ISNUMBER(SEARCH('Project Detail'!$B$5,'Data Validation'!B653)),MAX($A$1:A652)+1,0)</f>
        <v>0</v>
      </c>
      <c r="B653" s="218" t="s">
        <v>3685</v>
      </c>
    </row>
    <row r="654" spans="1:21" x14ac:dyDescent="0.25">
      <c r="A654">
        <f>IF(ISNUMBER(SEARCH('Project Detail'!$B$5,'Data Validation'!B654)),MAX($A$1:A653)+1,0)</f>
        <v>0</v>
      </c>
      <c r="B654" s="218" t="s">
        <v>3557</v>
      </c>
    </row>
    <row r="655" spans="1:21" x14ac:dyDescent="0.25">
      <c r="A655">
        <f>IF(ISNUMBER(SEARCH('Project Detail'!$B$5,'Data Validation'!B655)),MAX($A$1:A654)+1,0)</f>
        <v>0</v>
      </c>
      <c r="B655" s="218" t="s">
        <v>3579</v>
      </c>
    </row>
    <row r="656" spans="1:21" x14ac:dyDescent="0.25">
      <c r="A656">
        <f>IF(ISNUMBER(SEARCH('Project Detail'!$B$5,'Data Validation'!B656)),MAX($A$1:A655)+1,0)</f>
        <v>0</v>
      </c>
      <c r="B656" s="218" t="s">
        <v>3644</v>
      </c>
    </row>
    <row r="657" spans="1:2" x14ac:dyDescent="0.25">
      <c r="A657">
        <f>IF(ISNUMBER(SEARCH('Project Detail'!$B$5,'Data Validation'!B657)),MAX($A$1:A656)+1,0)</f>
        <v>0</v>
      </c>
      <c r="B657" s="218" t="s">
        <v>3585</v>
      </c>
    </row>
    <row r="658" spans="1:2" x14ac:dyDescent="0.25">
      <c r="A658">
        <f>IF(ISNUMBER(SEARCH('Project Detail'!$B$5,'Data Validation'!B658)),MAX($A$1:A657)+1,0)</f>
        <v>0</v>
      </c>
      <c r="B658" s="218" t="s">
        <v>3639</v>
      </c>
    </row>
    <row r="659" spans="1:2" x14ac:dyDescent="0.25">
      <c r="A659">
        <f>IF(ISNUMBER(SEARCH('Project Detail'!$B$5,'Data Validation'!B659)),MAX($A$1:A658)+1,0)</f>
        <v>0</v>
      </c>
      <c r="B659" s="218" t="s">
        <v>3606</v>
      </c>
    </row>
    <row r="660" spans="1:2" x14ac:dyDescent="0.25">
      <c r="A660">
        <f>IF(ISNUMBER(SEARCH('Project Detail'!$B$5,'Data Validation'!B660)),MAX($A$1:A659)+1,0)</f>
        <v>0</v>
      </c>
      <c r="B660" s="218" t="s">
        <v>3615</v>
      </c>
    </row>
    <row r="661" spans="1:2" x14ac:dyDescent="0.25">
      <c r="A661">
        <f>IF(ISNUMBER(SEARCH('Project Detail'!$B$5,'Data Validation'!B661)),MAX($A$1:A660)+1,0)</f>
        <v>0</v>
      </c>
      <c r="B661" s="218" t="s">
        <v>4211</v>
      </c>
    </row>
    <row r="662" spans="1:2" x14ac:dyDescent="0.25">
      <c r="A662">
        <f>IF(ISNUMBER(SEARCH('Project Detail'!$B$5,'Data Validation'!B662)),MAX($A$1:A661)+1,0)</f>
        <v>0</v>
      </c>
      <c r="B662" s="218" t="s">
        <v>3646</v>
      </c>
    </row>
    <row r="663" spans="1:2" x14ac:dyDescent="0.25">
      <c r="A663">
        <f>IF(ISNUMBER(SEARCH('Project Detail'!$B$5,'Data Validation'!B663)),MAX($A$1:A662)+1,0)</f>
        <v>0</v>
      </c>
      <c r="B663" s="218" t="s">
        <v>3581</v>
      </c>
    </row>
    <row r="664" spans="1:2" x14ac:dyDescent="0.25">
      <c r="A664">
        <f>IF(ISNUMBER(SEARCH('Project Detail'!$B$5,'Data Validation'!B664)),MAX($A$1:A663)+1,0)</f>
        <v>0</v>
      </c>
      <c r="B664" s="218" t="s">
        <v>3724</v>
      </c>
    </row>
    <row r="665" spans="1:2" x14ac:dyDescent="0.25">
      <c r="A665">
        <f>IF(ISNUMBER(SEARCH('Project Detail'!$B$5,'Data Validation'!B665)),MAX($A$1:A664)+1,0)</f>
        <v>0</v>
      </c>
      <c r="B665" s="218" t="s">
        <v>3775</v>
      </c>
    </row>
    <row r="666" spans="1:2" x14ac:dyDescent="0.25">
      <c r="A666">
        <f>IF(ISNUMBER(SEARCH('Project Detail'!$B$5,'Data Validation'!B666)),MAX($A$1:A665)+1,0)</f>
        <v>0</v>
      </c>
      <c r="B666" s="218" t="s">
        <v>3633</v>
      </c>
    </row>
    <row r="667" spans="1:2" x14ac:dyDescent="0.25">
      <c r="A667">
        <f>IF(ISNUMBER(SEARCH('Project Detail'!$B$5,'Data Validation'!B667)),MAX($A$1:A666)+1,0)</f>
        <v>0</v>
      </c>
      <c r="B667" s="218" t="s">
        <v>3760</v>
      </c>
    </row>
    <row r="668" spans="1:2" x14ac:dyDescent="0.25">
      <c r="A668">
        <f>IF(ISNUMBER(SEARCH('Project Detail'!$B$5,'Data Validation'!B668)),MAX($A$1:A667)+1,0)</f>
        <v>0</v>
      </c>
      <c r="B668" s="218" t="s">
        <v>3604</v>
      </c>
    </row>
    <row r="669" spans="1:2" x14ac:dyDescent="0.25">
      <c r="A669">
        <f>IF(ISNUMBER(SEARCH('Project Detail'!$B$5,'Data Validation'!B669)),MAX($A$1:A668)+1,0)</f>
        <v>0</v>
      </c>
      <c r="B669" s="218" t="s">
        <v>3636</v>
      </c>
    </row>
    <row r="670" spans="1:2" x14ac:dyDescent="0.25">
      <c r="A670">
        <f>IF(ISNUMBER(SEARCH('Project Detail'!$B$5,'Data Validation'!B670)),MAX($A$1:A669)+1,0)</f>
        <v>0</v>
      </c>
      <c r="B670" s="218" t="s">
        <v>3576</v>
      </c>
    </row>
    <row r="671" spans="1:2" x14ac:dyDescent="0.25">
      <c r="A671">
        <f>IF(ISNUMBER(SEARCH('Project Detail'!$B$5,'Data Validation'!B671)),MAX($A$1:A670)+1,0)</f>
        <v>0</v>
      </c>
      <c r="B671" s="218" t="s">
        <v>3690</v>
      </c>
    </row>
    <row r="672" spans="1:2" x14ac:dyDescent="0.25">
      <c r="A672">
        <f>IF(ISNUMBER(SEARCH('Project Detail'!$B$5,'Data Validation'!B672)),MAX($A$1:A671)+1,0)</f>
        <v>0</v>
      </c>
      <c r="B672" s="218" t="s">
        <v>3693</v>
      </c>
    </row>
    <row r="673" spans="1:2" x14ac:dyDescent="0.25">
      <c r="A673">
        <f>IF(ISNUMBER(SEARCH('Project Detail'!$B$5,'Data Validation'!B673)),MAX($A$1:A672)+1,0)</f>
        <v>0</v>
      </c>
      <c r="B673" s="218" t="s">
        <v>3911</v>
      </c>
    </row>
    <row r="674" spans="1:2" x14ac:dyDescent="0.25">
      <c r="A674">
        <f>IF(ISNUMBER(SEARCH('Project Detail'!$B$5,'Data Validation'!B674)),MAX($A$1:A673)+1,0)</f>
        <v>0</v>
      </c>
      <c r="B674" s="218" t="s">
        <v>3668</v>
      </c>
    </row>
    <row r="675" spans="1:2" x14ac:dyDescent="0.25">
      <c r="A675">
        <f>IF(ISNUMBER(SEARCH('Project Detail'!$B$5,'Data Validation'!B675)),MAX($A$1:A674)+1,0)</f>
        <v>0</v>
      </c>
      <c r="B675" s="218" t="s">
        <v>3659</v>
      </c>
    </row>
    <row r="676" spans="1:2" x14ac:dyDescent="0.25">
      <c r="A676">
        <f>IF(ISNUMBER(SEARCH('Project Detail'!$B$5,'Data Validation'!B676)),MAX($A$1:A675)+1,0)</f>
        <v>0</v>
      </c>
      <c r="B676" s="218" t="s">
        <v>3662</v>
      </c>
    </row>
    <row r="677" spans="1:2" x14ac:dyDescent="0.25">
      <c r="A677">
        <f>IF(ISNUMBER(SEARCH('Project Detail'!$B$5,'Data Validation'!B677)),MAX($A$1:A676)+1,0)</f>
        <v>0</v>
      </c>
      <c r="B677" s="218" t="s">
        <v>3665</v>
      </c>
    </row>
    <row r="678" spans="1:2" x14ac:dyDescent="0.25">
      <c r="A678">
        <f>IF(ISNUMBER(SEARCH('Project Detail'!$B$5,'Data Validation'!B678)),MAX($A$1:A677)+1,0)</f>
        <v>0</v>
      </c>
      <c r="B678" s="218" t="s">
        <v>3656</v>
      </c>
    </row>
    <row r="679" spans="1:2" x14ac:dyDescent="0.25">
      <c r="A679">
        <f>IF(ISNUMBER(SEARCH('Project Detail'!$B$5,'Data Validation'!B679)),MAX($A$1:A678)+1,0)</f>
        <v>0</v>
      </c>
      <c r="B679" s="218" t="s">
        <v>3727</v>
      </c>
    </row>
    <row r="680" spans="1:2" x14ac:dyDescent="0.25">
      <c r="A680">
        <f>IF(ISNUMBER(SEARCH('Project Detail'!$B$5,'Data Validation'!B680)),MAX($A$1:A679)+1,0)</f>
        <v>0</v>
      </c>
      <c r="B680" s="218" t="s">
        <v>3708</v>
      </c>
    </row>
    <row r="681" spans="1:2" x14ac:dyDescent="0.25">
      <c r="A681">
        <f>IF(ISNUMBER(SEARCH('Project Detail'!$B$5,'Data Validation'!B681)),MAX($A$1:A680)+1,0)</f>
        <v>0</v>
      </c>
      <c r="B681" s="218" t="s">
        <v>3897</v>
      </c>
    </row>
    <row r="682" spans="1:2" x14ac:dyDescent="0.25">
      <c r="A682">
        <f>IF(ISNUMBER(SEARCH('Project Detail'!$B$5,'Data Validation'!B682)),MAX($A$1:A681)+1,0)</f>
        <v>0</v>
      </c>
      <c r="B682" s="218" t="s">
        <v>3696</v>
      </c>
    </row>
    <row r="683" spans="1:2" x14ac:dyDescent="0.25">
      <c r="A683">
        <f>IF(ISNUMBER(SEARCH('Project Detail'!$B$5,'Data Validation'!B683)),MAX($A$1:A682)+1,0)</f>
        <v>0</v>
      </c>
      <c r="B683" s="218" t="s">
        <v>3687</v>
      </c>
    </row>
    <row r="684" spans="1:2" x14ac:dyDescent="0.25">
      <c r="A684">
        <f>IF(ISNUMBER(SEARCH('Project Detail'!$B$5,'Data Validation'!B684)),MAX($A$1:A683)+1,0)</f>
        <v>0</v>
      </c>
      <c r="B684" s="218" t="s">
        <v>4212</v>
      </c>
    </row>
    <row r="685" spans="1:2" x14ac:dyDescent="0.25">
      <c r="A685">
        <f>IF(ISNUMBER(SEARCH('Project Detail'!$B$5,'Data Validation'!B685)),MAX($A$1:A684)+1,0)</f>
        <v>0</v>
      </c>
      <c r="B685" s="218" t="s">
        <v>3926</v>
      </c>
    </row>
    <row r="686" spans="1:2" x14ac:dyDescent="0.25">
      <c r="A686">
        <f>IF(ISNUMBER(SEARCH('Project Detail'!$B$5,'Data Validation'!B686)),MAX($A$1:A685)+1,0)</f>
        <v>0</v>
      </c>
      <c r="B686" s="218" t="s">
        <v>3930</v>
      </c>
    </row>
    <row r="687" spans="1:2" x14ac:dyDescent="0.25">
      <c r="A687">
        <f>IF(ISNUMBER(SEARCH('Project Detail'!$B$5,'Data Validation'!B687)),MAX($A$1:A686)+1,0)</f>
        <v>0</v>
      </c>
      <c r="B687" s="218" t="s">
        <v>3933</v>
      </c>
    </row>
    <row r="688" spans="1:2" x14ac:dyDescent="0.25">
      <c r="A688">
        <f>IF(ISNUMBER(SEARCH('Project Detail'!$B$5,'Data Validation'!B688)),MAX($A$1:A687)+1,0)</f>
        <v>0</v>
      </c>
      <c r="B688" s="218" t="s">
        <v>3936</v>
      </c>
    </row>
    <row r="689" spans="1:2" x14ac:dyDescent="0.25">
      <c r="A689">
        <f>IF(ISNUMBER(SEARCH('Project Detail'!$B$5,'Data Validation'!B689)),MAX($A$1:A688)+1,0)</f>
        <v>0</v>
      </c>
      <c r="B689" s="218" t="s">
        <v>3939</v>
      </c>
    </row>
    <row r="690" spans="1:2" x14ac:dyDescent="0.25">
      <c r="A690">
        <f>IF(ISNUMBER(SEARCH('Project Detail'!$B$5,'Data Validation'!B690)),MAX($A$1:A689)+1,0)</f>
        <v>0</v>
      </c>
      <c r="B690" s="218" t="s">
        <v>3942</v>
      </c>
    </row>
    <row r="691" spans="1:2" x14ac:dyDescent="0.25">
      <c r="A691">
        <f>IF(ISNUMBER(SEARCH('Project Detail'!$B$5,'Data Validation'!B691)),MAX($A$1:A690)+1,0)</f>
        <v>0</v>
      </c>
      <c r="B691" s="218" t="s">
        <v>4213</v>
      </c>
    </row>
    <row r="692" spans="1:2" x14ac:dyDescent="0.25">
      <c r="A692">
        <f>IF(ISNUMBER(SEARCH('Project Detail'!$B$5,'Data Validation'!B692)),MAX($A$1:A691)+1,0)</f>
        <v>0</v>
      </c>
      <c r="B692" s="218" t="s">
        <v>3952</v>
      </c>
    </row>
    <row r="693" spans="1:2" x14ac:dyDescent="0.25">
      <c r="A693">
        <f>IF(ISNUMBER(SEARCH('Project Detail'!$B$5,'Data Validation'!B693)),MAX($A$1:A692)+1,0)</f>
        <v>0</v>
      </c>
      <c r="B693" s="218" t="s">
        <v>3967</v>
      </c>
    </row>
    <row r="694" spans="1:2" x14ac:dyDescent="0.25">
      <c r="A694">
        <f>IF(ISNUMBER(SEARCH('Project Detail'!$B$5,'Data Validation'!B694)),MAX($A$1:A693)+1,0)</f>
        <v>0</v>
      </c>
      <c r="B694" s="218" t="s">
        <v>3900</v>
      </c>
    </row>
    <row r="695" spans="1:2" x14ac:dyDescent="0.25">
      <c r="A695">
        <f>IF(ISNUMBER(SEARCH('Project Detail'!$B$5,'Data Validation'!B695)),MAX($A$1:A694)+1,0)</f>
        <v>0</v>
      </c>
      <c r="B695" s="218" t="s">
        <v>4214</v>
      </c>
    </row>
    <row r="696" spans="1:2" x14ac:dyDescent="0.25">
      <c r="A696">
        <f>IF(ISNUMBER(SEARCH('Project Detail'!$B$5,'Data Validation'!B696)),MAX($A$1:A695)+1,0)</f>
        <v>0</v>
      </c>
      <c r="B696" s="218" t="s">
        <v>4215</v>
      </c>
    </row>
    <row r="697" spans="1:2" x14ac:dyDescent="0.25">
      <c r="A697">
        <f>IF(ISNUMBER(SEARCH('Project Detail'!$B$5,'Data Validation'!B697)),MAX($A$1:A696)+1,0)</f>
        <v>0</v>
      </c>
      <c r="B697" s="218" t="s">
        <v>4216</v>
      </c>
    </row>
    <row r="698" spans="1:2" x14ac:dyDescent="0.25">
      <c r="A698">
        <f>IF(ISNUMBER(SEARCH('Project Detail'!$B$5,'Data Validation'!B698)),MAX($A$1:A697)+1,0)</f>
        <v>0</v>
      </c>
      <c r="B698" s="218" t="s">
        <v>3916</v>
      </c>
    </row>
    <row r="699" spans="1:2" x14ac:dyDescent="0.25">
      <c r="A699">
        <f>IF(ISNUMBER(SEARCH('Project Detail'!$B$5,'Data Validation'!B699)),MAX($A$1:A698)+1,0)</f>
        <v>0</v>
      </c>
      <c r="B699" s="218" t="s">
        <v>3947</v>
      </c>
    </row>
    <row r="700" spans="1:2" x14ac:dyDescent="0.25">
      <c r="A700">
        <f>IF(ISNUMBER(SEARCH('Project Detail'!$B$5,'Data Validation'!B700)),MAX($A$1:A699)+1,0)</f>
        <v>0</v>
      </c>
      <c r="B700" s="218" t="s">
        <v>3965</v>
      </c>
    </row>
    <row r="701" spans="1:2" x14ac:dyDescent="0.25">
      <c r="A701">
        <f>IF(ISNUMBER(SEARCH('Project Detail'!$B$5,'Data Validation'!B701)),MAX($A$1:A700)+1,0)</f>
        <v>0</v>
      </c>
      <c r="B701" s="218" t="s">
        <v>3963</v>
      </c>
    </row>
    <row r="702" spans="1:2" x14ac:dyDescent="0.25">
      <c r="A702">
        <f>IF(ISNUMBER(SEARCH('Project Detail'!$B$5,'Data Validation'!B702)),MAX($A$1:A701)+1,0)</f>
        <v>0</v>
      </c>
      <c r="B702" s="218" t="s">
        <v>3923</v>
      </c>
    </row>
    <row r="703" spans="1:2" x14ac:dyDescent="0.25">
      <c r="A703">
        <f>IF(ISNUMBER(SEARCH('Project Detail'!$B$5,'Data Validation'!B703)),MAX($A$1:A702)+1,0)</f>
        <v>0</v>
      </c>
      <c r="B703" s="218" t="s">
        <v>3903</v>
      </c>
    </row>
    <row r="704" spans="1:2" x14ac:dyDescent="0.25">
      <c r="A704">
        <f>IF(ISNUMBER(SEARCH('Project Detail'!$B$5,'Data Validation'!B704)),MAX($A$1:A703)+1,0)</f>
        <v>0</v>
      </c>
      <c r="B704" s="218" t="s">
        <v>4217</v>
      </c>
    </row>
    <row r="705" spans="1:2" x14ac:dyDescent="0.25">
      <c r="A705">
        <f>IF(ISNUMBER(SEARCH('Project Detail'!$B$5,'Data Validation'!B705)),MAX($A$1:A704)+1,0)</f>
        <v>0</v>
      </c>
      <c r="B705" s="218" t="s">
        <v>3945</v>
      </c>
    </row>
    <row r="706" spans="1:2" x14ac:dyDescent="0.25">
      <c r="A706">
        <f>IF(ISNUMBER(SEARCH('Project Detail'!$B$5,'Data Validation'!B706)),MAX($A$1:A705)+1,0)</f>
        <v>0</v>
      </c>
      <c r="B706" s="218" t="s">
        <v>3919</v>
      </c>
    </row>
    <row r="707" spans="1:2" x14ac:dyDescent="0.25">
      <c r="A707">
        <f>IF(ISNUMBER(SEARCH('Project Detail'!$B$5,'Data Validation'!B707)),MAX($A$1:A706)+1,0)</f>
        <v>0</v>
      </c>
      <c r="B707" s="218" t="s">
        <v>4218</v>
      </c>
    </row>
    <row r="708" spans="1:2" x14ac:dyDescent="0.25">
      <c r="A708">
        <f>IF(ISNUMBER(SEARCH('Project Detail'!$B$5,'Data Validation'!B708)),MAX($A$1:A707)+1,0)</f>
        <v>0</v>
      </c>
      <c r="B708" s="218" t="s">
        <v>4159</v>
      </c>
    </row>
    <row r="709" spans="1:2" x14ac:dyDescent="0.25">
      <c r="A709">
        <f>IF(ISNUMBER(SEARCH('Project Detail'!$B$5,'Data Validation'!B709)),MAX($A$1:A708)+1,0)</f>
        <v>0</v>
      </c>
      <c r="B709" s="218" t="s">
        <v>4219</v>
      </c>
    </row>
    <row r="710" spans="1:2" x14ac:dyDescent="0.25">
      <c r="A710">
        <f>IF(ISNUMBER(SEARCH('Project Detail'!$B$5,'Data Validation'!B710)),MAX($A$1:A709)+1,0)</f>
        <v>0</v>
      </c>
      <c r="B710" s="218" t="s">
        <v>4160</v>
      </c>
    </row>
    <row r="711" spans="1:2" x14ac:dyDescent="0.25">
      <c r="A711">
        <f>IF(ISNUMBER(SEARCH('Project Detail'!$B$5,'Data Validation'!B711)),MAX($A$1:A710)+1,0)</f>
        <v>0</v>
      </c>
      <c r="B711" s="218" t="s">
        <v>4161</v>
      </c>
    </row>
    <row r="712" spans="1:2" x14ac:dyDescent="0.25">
      <c r="A712">
        <f>IF(ISNUMBER(SEARCH('Project Detail'!$B$5,'Data Validation'!B712)),MAX($A$1:A711)+1,0)</f>
        <v>0</v>
      </c>
      <c r="B712" s="218" t="s">
        <v>4162</v>
      </c>
    </row>
    <row r="713" spans="1:2" x14ac:dyDescent="0.25">
      <c r="A713">
        <f>IF(ISNUMBER(SEARCH('Project Detail'!$B$5,'Data Validation'!B713)),MAX($A$1:A712)+1,0)</f>
        <v>0</v>
      </c>
      <c r="B713" s="218" t="s">
        <v>4163</v>
      </c>
    </row>
    <row r="714" spans="1:2" x14ac:dyDescent="0.25">
      <c r="A714">
        <f>IF(ISNUMBER(SEARCH('Project Detail'!$B$5,'Data Validation'!B714)),MAX($A$1:A713)+1,0)</f>
        <v>0</v>
      </c>
      <c r="B714" s="218" t="s">
        <v>4164</v>
      </c>
    </row>
    <row r="715" spans="1:2" x14ac:dyDescent="0.25">
      <c r="A715">
        <f>IF(ISNUMBER(SEARCH('Project Detail'!$B$5,'Data Validation'!B715)),MAX($A$1:A714)+1,0)</f>
        <v>0</v>
      </c>
      <c r="B715" s="218" t="s">
        <v>4165</v>
      </c>
    </row>
    <row r="716" spans="1:2" x14ac:dyDescent="0.25">
      <c r="A716">
        <f>IF(ISNUMBER(SEARCH('Project Detail'!$B$5,'Data Validation'!B716)),MAX($A$1:A715)+1,0)</f>
        <v>0</v>
      </c>
      <c r="B716" s="218" t="s">
        <v>4166</v>
      </c>
    </row>
    <row r="717" spans="1:2" x14ac:dyDescent="0.25">
      <c r="A717">
        <f>IF(ISNUMBER(SEARCH('Project Detail'!$B$5,'Data Validation'!B717)),MAX($A$1:A716)+1,0)</f>
        <v>0</v>
      </c>
      <c r="B717" s="218" t="s">
        <v>4167</v>
      </c>
    </row>
    <row r="718" spans="1:2" x14ac:dyDescent="0.25">
      <c r="A718">
        <f>IF(ISNUMBER(SEARCH('Project Detail'!$B$5,'Data Validation'!B718)),MAX($A$1:A717)+1,0)</f>
        <v>0</v>
      </c>
      <c r="B718" s="218" t="s">
        <v>4168</v>
      </c>
    </row>
    <row r="719" spans="1:2" x14ac:dyDescent="0.25">
      <c r="A719">
        <f>IF(ISNUMBER(SEARCH('Project Detail'!$B$5,'Data Validation'!B719)),MAX($A$1:A718)+1,0)</f>
        <v>0</v>
      </c>
      <c r="B719" s="218" t="s">
        <v>4310</v>
      </c>
    </row>
    <row r="720" spans="1:2" x14ac:dyDescent="0.25">
      <c r="A720">
        <f>IF(ISNUMBER(SEARCH('Project Detail'!$B$5,'Data Validation'!B720)),MAX($A$1:A719)+1,0)</f>
        <v>0</v>
      </c>
      <c r="B720" s="218" t="s">
        <v>4221</v>
      </c>
    </row>
    <row r="721" spans="1:2" x14ac:dyDescent="0.25">
      <c r="A721">
        <f>IF(ISNUMBER(SEARCH('Project Detail'!$B$5,'Data Validation'!B721)),MAX($A$1:A720)+1,0)</f>
        <v>0</v>
      </c>
      <c r="B721" s="218" t="s">
        <v>4220</v>
      </c>
    </row>
    <row r="722" spans="1:2" x14ac:dyDescent="0.25">
      <c r="A722">
        <f>IF(ISNUMBER(SEARCH('Project Detail'!$B$5,'Data Validation'!B722)),MAX($A$1:A721)+1,0)</f>
        <v>0</v>
      </c>
      <c r="B722" s="218" t="s">
        <v>4222</v>
      </c>
    </row>
    <row r="723" spans="1:2" x14ac:dyDescent="0.25">
      <c r="A723">
        <f>IF(ISNUMBER(SEARCH('Project Detail'!$B$5,'Data Validation'!B723)),MAX($A$1:A722)+1,0)</f>
        <v>0</v>
      </c>
      <c r="B723" s="218" t="s">
        <v>4169</v>
      </c>
    </row>
    <row r="724" spans="1:2" x14ac:dyDescent="0.25">
      <c r="A724">
        <f>IF(ISNUMBER(SEARCH('Project Detail'!$B$5,'Data Validation'!B724)),MAX($A$1:A723)+1,0)</f>
        <v>0</v>
      </c>
      <c r="B724" s="218" t="s">
        <v>4224</v>
      </c>
    </row>
    <row r="725" spans="1:2" x14ac:dyDescent="0.25">
      <c r="A725">
        <f>IF(ISNUMBER(SEARCH('Project Detail'!$B$5,'Data Validation'!B725)),MAX($A$1:A724)+1,0)</f>
        <v>0</v>
      </c>
      <c r="B725" s="218" t="s">
        <v>4225</v>
      </c>
    </row>
    <row r="726" spans="1:2" x14ac:dyDescent="0.25">
      <c r="A726">
        <f>IF(ISNUMBER(SEARCH('Project Detail'!$B$5,'Data Validation'!B726)),MAX($A$1:A725)+1,0)</f>
        <v>0</v>
      </c>
      <c r="B726" s="218" t="s">
        <v>4170</v>
      </c>
    </row>
    <row r="727" spans="1:2" x14ac:dyDescent="0.25">
      <c r="A727">
        <f>IF(ISNUMBER(SEARCH('Project Detail'!$B$5,'Data Validation'!B727)),MAX($A$1:A726)+1,0)</f>
        <v>0</v>
      </c>
      <c r="B727" s="218" t="s">
        <v>4226</v>
      </c>
    </row>
    <row r="728" spans="1:2" x14ac:dyDescent="0.25">
      <c r="A728">
        <f>IF(ISNUMBER(SEARCH('Project Detail'!$B$5,'Data Validation'!B728)),MAX($A$1:A727)+1,0)</f>
        <v>0</v>
      </c>
      <c r="B728" s="218" t="s">
        <v>4223</v>
      </c>
    </row>
    <row r="729" spans="1:2" x14ac:dyDescent="0.25">
      <c r="A729">
        <f>IF(ISNUMBER(SEARCH('Project Detail'!$B$5,'Data Validation'!B729)),MAX($A$1:A728)+1,0)</f>
        <v>0</v>
      </c>
      <c r="B729" s="218" t="s">
        <v>4301</v>
      </c>
    </row>
    <row r="730" spans="1:2" x14ac:dyDescent="0.25">
      <c r="A730">
        <f>IF(ISNUMBER(SEARCH('Project Detail'!$B$5,'Data Validation'!B730)),MAX($A$1:A729)+1,0)</f>
        <v>0</v>
      </c>
      <c r="B730" s="218" t="s">
        <v>4311</v>
      </c>
    </row>
    <row r="731" spans="1:2" x14ac:dyDescent="0.25">
      <c r="A731">
        <f>IF(ISNUMBER(SEARCH('Project Detail'!$B$5,'Data Validation'!B731)),MAX($A$1:A730)+1,0)</f>
        <v>0</v>
      </c>
      <c r="B731" s="218" t="s">
        <v>4309</v>
      </c>
    </row>
    <row r="732" spans="1:2" x14ac:dyDescent="0.25">
      <c r="A732">
        <f>IF(ISNUMBER(SEARCH('Project Detail'!$B$5,'Data Validation'!B732)),MAX($A$1:A731)+1,0)</f>
        <v>0</v>
      </c>
      <c r="B732" s="218" t="s">
        <v>4308</v>
      </c>
    </row>
    <row r="733" spans="1:2" x14ac:dyDescent="0.25">
      <c r="A733">
        <f>IF(ISNUMBER(SEARCH('Project Detail'!$B$5,'Data Validation'!B733)),MAX($A$1:A732)+1,0)</f>
        <v>0</v>
      </c>
      <c r="B733" s="218" t="s">
        <v>3105</v>
      </c>
    </row>
    <row r="734" spans="1:2" x14ac:dyDescent="0.25">
      <c r="A734">
        <f>IF(ISNUMBER(SEARCH('Project Detail'!$B$5,'Data Validation'!B734)),MAX($A$1:A733)+1,0)</f>
        <v>0</v>
      </c>
      <c r="B734" s="218" t="s">
        <v>3106</v>
      </c>
    </row>
    <row r="735" spans="1:2" x14ac:dyDescent="0.25">
      <c r="A735">
        <f>IF(ISNUMBER(SEARCH('Project Detail'!$B$5,'Data Validation'!B735)),MAX($A$1:A734)+1,0)</f>
        <v>0</v>
      </c>
      <c r="B735" s="218" t="s">
        <v>98</v>
      </c>
    </row>
    <row r="736" spans="1:2" x14ac:dyDescent="0.25">
      <c r="A736">
        <f>IF(ISNUMBER(SEARCH('Project Detail'!$B$5,'Data Validation'!B736)),MAX($A$1:A735)+1,0)</f>
        <v>0</v>
      </c>
      <c r="B736" s="218" t="s">
        <v>4152</v>
      </c>
    </row>
    <row r="737" spans="1:2" x14ac:dyDescent="0.25">
      <c r="A737">
        <f>IF(ISNUMBER(SEARCH('Project Detail'!$B$5,'Data Validation'!B737)),MAX($A$1:A736)+1,0)</f>
        <v>0</v>
      </c>
      <c r="B737" s="218" t="s">
        <v>3472</v>
      </c>
    </row>
    <row r="738" spans="1:2" x14ac:dyDescent="0.25">
      <c r="A738">
        <f>IF(ISNUMBER(SEARCH('Project Detail'!$B$5,'Data Validation'!B738)),MAX($A$1:A737)+1,0)</f>
        <v>0</v>
      </c>
      <c r="B738" s="218" t="s">
        <v>3471</v>
      </c>
    </row>
    <row r="739" spans="1:2" x14ac:dyDescent="0.25">
      <c r="A739">
        <f>IF(ISNUMBER(SEARCH('Project Detail'!$B$5,'Data Validation'!B739)),MAX($A$1:A738)+1,0)</f>
        <v>0</v>
      </c>
      <c r="B739" s="218" t="s">
        <v>4005</v>
      </c>
    </row>
    <row r="740" spans="1:2" x14ac:dyDescent="0.25">
      <c r="A740">
        <f>IF(ISNUMBER(SEARCH('Project Detail'!$B$5,'Data Validation'!B740)),MAX($A$1:A739)+1,0)</f>
        <v>0</v>
      </c>
      <c r="B740" s="218" t="s">
        <v>4006</v>
      </c>
    </row>
  </sheetData>
  <sortState xmlns:xlrd2="http://schemas.microsoft.com/office/spreadsheetml/2017/richdata2" ref="B2:B740">
    <sortCondition ref="B2:B740"/>
  </sortState>
  <conditionalFormatting sqref="X2:X3">
    <cfRule type="duplicateValues" dxfId="25" priority="25"/>
  </conditionalFormatting>
  <conditionalFormatting sqref="X4:X14">
    <cfRule type="duplicateValues" dxfId="24" priority="24"/>
  </conditionalFormatting>
  <conditionalFormatting sqref="X15:X18">
    <cfRule type="duplicateValues" dxfId="23" priority="23"/>
  </conditionalFormatting>
  <conditionalFormatting sqref="X55:X58">
    <cfRule type="duplicateValues" dxfId="22" priority="20"/>
  </conditionalFormatting>
  <conditionalFormatting sqref="X59">
    <cfRule type="duplicateValues" dxfId="21" priority="19"/>
  </conditionalFormatting>
  <conditionalFormatting sqref="X1:X159 X164:X1048576">
    <cfRule type="duplicateValues" dxfId="20" priority="18"/>
  </conditionalFormatting>
  <conditionalFormatting sqref="X19:X26">
    <cfRule type="duplicateValues" dxfId="19" priority="488"/>
  </conditionalFormatting>
  <conditionalFormatting sqref="X27:X42">
    <cfRule type="duplicateValues" dxfId="18" priority="489"/>
  </conditionalFormatting>
  <conditionalFormatting sqref="X43:X54">
    <cfRule type="duplicateValues" dxfId="17" priority="490"/>
  </conditionalFormatting>
  <conditionalFormatting sqref="X147:X159">
    <cfRule type="duplicateValues" dxfId="16" priority="15"/>
    <cfRule type="duplicateValues" dxfId="15" priority="16"/>
    <cfRule type="duplicateValues" dxfId="14" priority="17"/>
  </conditionalFormatting>
  <conditionalFormatting sqref="X2:X159">
    <cfRule type="duplicateValues" dxfId="13" priority="492"/>
  </conditionalFormatting>
  <conditionalFormatting sqref="X160:X162">
    <cfRule type="duplicateValues" dxfId="12" priority="5"/>
  </conditionalFormatting>
  <conditionalFormatting sqref="B2:B740">
    <cfRule type="duplicateValues" dxfId="11"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0"/>
  <sheetViews>
    <sheetView workbookViewId="0">
      <selection activeCell="B45" sqref="B45"/>
    </sheetView>
  </sheetViews>
  <sheetFormatPr defaultRowHeight="15" x14ac:dyDescent="0.25"/>
  <cols>
    <col min="1" max="1" width="36.28515625" customWidth="1"/>
    <col min="2" max="3" width="65.85546875" customWidth="1"/>
  </cols>
  <sheetData>
    <row r="1" spans="1:3" ht="36.75" x14ac:dyDescent="0.7">
      <c r="A1" s="91" t="s">
        <v>2538</v>
      </c>
      <c r="B1" s="5"/>
      <c r="C1" s="5"/>
    </row>
    <row r="2" spans="1:3" x14ac:dyDescent="0.25">
      <c r="A2" s="5"/>
      <c r="B2" s="5"/>
      <c r="C2" s="5"/>
    </row>
    <row r="3" spans="1:3" ht="23.25" x14ac:dyDescent="0.25">
      <c r="A3" s="106" t="s">
        <v>444</v>
      </c>
      <c r="B3" s="240" t="s">
        <v>2540</v>
      </c>
      <c r="C3" s="240"/>
    </row>
    <row r="4" spans="1:3" ht="23.25" x14ac:dyDescent="0.25">
      <c r="A4" s="107" t="s">
        <v>2539</v>
      </c>
      <c r="B4" s="240" t="s">
        <v>2580</v>
      </c>
      <c r="C4" s="240"/>
    </row>
    <row r="6" spans="1:3" ht="15.75" x14ac:dyDescent="0.25">
      <c r="A6" s="104" t="s">
        <v>2535</v>
      </c>
      <c r="B6" s="241" t="s">
        <v>2512</v>
      </c>
      <c r="C6" s="241"/>
    </row>
    <row r="7" spans="1:3" x14ac:dyDescent="0.25">
      <c r="A7" s="103" t="s">
        <v>2513</v>
      </c>
      <c r="B7" s="238" t="s">
        <v>2514</v>
      </c>
      <c r="C7" s="238"/>
    </row>
    <row r="8" spans="1:3" x14ac:dyDescent="0.25">
      <c r="A8" s="103" t="s">
        <v>2515</v>
      </c>
      <c r="B8" s="238" t="s">
        <v>2516</v>
      </c>
      <c r="C8" s="238"/>
    </row>
    <row r="9" spans="1:3" x14ac:dyDescent="0.25">
      <c r="A9" s="103" t="s">
        <v>2517</v>
      </c>
      <c r="B9" s="238" t="s">
        <v>2518</v>
      </c>
      <c r="C9" s="238"/>
    </row>
    <row r="10" spans="1:3" x14ac:dyDescent="0.25">
      <c r="A10" s="103" t="s">
        <v>2519</v>
      </c>
      <c r="B10" s="238" t="s">
        <v>2520</v>
      </c>
      <c r="C10" s="238"/>
    </row>
    <row r="11" spans="1:3" x14ac:dyDescent="0.25">
      <c r="A11" s="103" t="s">
        <v>2521</v>
      </c>
      <c r="B11" s="238" t="s">
        <v>2522</v>
      </c>
      <c r="C11" s="238"/>
    </row>
    <row r="12" spans="1:3" x14ac:dyDescent="0.25">
      <c r="A12" s="103" t="s">
        <v>2523</v>
      </c>
      <c r="B12" s="238" t="s">
        <v>2524</v>
      </c>
      <c r="C12" s="238"/>
    </row>
    <row r="13" spans="1:3" x14ac:dyDescent="0.25">
      <c r="A13" s="103" t="s">
        <v>2525</v>
      </c>
      <c r="B13" s="238" t="s">
        <v>2526</v>
      </c>
      <c r="C13" s="238"/>
    </row>
    <row r="14" spans="1:3" x14ac:dyDescent="0.25">
      <c r="A14" s="103" t="s">
        <v>2527</v>
      </c>
      <c r="B14" s="238" t="s">
        <v>2528</v>
      </c>
      <c r="C14" s="238"/>
    </row>
    <row r="15" spans="1:3" x14ac:dyDescent="0.25">
      <c r="A15" s="103" t="s">
        <v>2530</v>
      </c>
      <c r="B15" s="238" t="s">
        <v>2531</v>
      </c>
      <c r="C15" s="238"/>
    </row>
    <row r="16" spans="1:3" x14ac:dyDescent="0.25">
      <c r="A16" s="103" t="s">
        <v>2532</v>
      </c>
      <c r="B16" s="238" t="s">
        <v>2533</v>
      </c>
      <c r="C16" s="238"/>
    </row>
    <row r="17" spans="1:3" x14ac:dyDescent="0.25">
      <c r="A17" s="103" t="s">
        <v>425</v>
      </c>
      <c r="B17" s="238" t="s">
        <v>2529</v>
      </c>
      <c r="C17" s="238"/>
    </row>
    <row r="18" spans="1:3" x14ac:dyDescent="0.25">
      <c r="A18" s="103" t="s">
        <v>2837</v>
      </c>
      <c r="B18" s="119" t="s">
        <v>3103</v>
      </c>
      <c r="C18" s="119"/>
    </row>
    <row r="20" spans="1:3" ht="15.75" x14ac:dyDescent="0.25">
      <c r="A20" s="105" t="s">
        <v>2534</v>
      </c>
      <c r="B20" s="239" t="s">
        <v>2512</v>
      </c>
      <c r="C20" s="239"/>
    </row>
    <row r="21" spans="1:3" x14ac:dyDescent="0.25">
      <c r="A21" s="103" t="s">
        <v>2536</v>
      </c>
      <c r="B21" s="238" t="s">
        <v>2537</v>
      </c>
      <c r="C21" s="238"/>
    </row>
    <row r="23" spans="1:3" ht="23.25" x14ac:dyDescent="0.25">
      <c r="B23" s="109" t="s">
        <v>444</v>
      </c>
      <c r="C23" s="110" t="s">
        <v>2539</v>
      </c>
    </row>
    <row r="24" spans="1:3" x14ac:dyDescent="0.25">
      <c r="A24" s="111" t="s">
        <v>0</v>
      </c>
      <c r="B24" s="111" t="s">
        <v>2574</v>
      </c>
      <c r="C24" s="111" t="s">
        <v>2581</v>
      </c>
    </row>
    <row r="25" spans="1:3" x14ac:dyDescent="0.25">
      <c r="A25" s="114" t="s">
        <v>21</v>
      </c>
      <c r="B25" s="112" t="s">
        <v>3896</v>
      </c>
      <c r="C25" s="112" t="s">
        <v>22</v>
      </c>
    </row>
    <row r="26" spans="1:3" x14ac:dyDescent="0.25">
      <c r="A26" s="114" t="s">
        <v>43</v>
      </c>
      <c r="B26" s="112" t="s">
        <v>4207</v>
      </c>
      <c r="C26" s="112" t="s">
        <v>2575</v>
      </c>
    </row>
    <row r="27" spans="1:3" x14ac:dyDescent="0.25">
      <c r="A27" s="114" t="s">
        <v>248</v>
      </c>
      <c r="B27" s="112" t="s">
        <v>2477</v>
      </c>
      <c r="C27" s="112" t="s">
        <v>179</v>
      </c>
    </row>
    <row r="28" spans="1:3" x14ac:dyDescent="0.25">
      <c r="A28" s="114" t="s">
        <v>45</v>
      </c>
      <c r="B28" s="112" t="s">
        <v>28</v>
      </c>
      <c r="C28" s="112" t="s">
        <v>65</v>
      </c>
    </row>
    <row r="29" spans="1:3" x14ac:dyDescent="0.25">
      <c r="A29" s="114" t="s">
        <v>382</v>
      </c>
      <c r="B29" s="112" t="s">
        <v>4208</v>
      </c>
      <c r="C29" s="112" t="s">
        <v>179</v>
      </c>
    </row>
    <row r="30" spans="1:3" ht="30" x14ac:dyDescent="0.25">
      <c r="A30" s="114" t="s">
        <v>86</v>
      </c>
      <c r="B30" s="112" t="s">
        <v>257</v>
      </c>
      <c r="C30" s="113" t="s">
        <v>2576</v>
      </c>
    </row>
    <row r="31" spans="1:3" ht="30" x14ac:dyDescent="0.25">
      <c r="A31" s="114" t="s">
        <v>92</v>
      </c>
      <c r="B31" s="112" t="s">
        <v>4209</v>
      </c>
      <c r="C31" s="113" t="s">
        <v>2577</v>
      </c>
    </row>
    <row r="32" spans="1:3" x14ac:dyDescent="0.25">
      <c r="A32" s="114" t="s">
        <v>2489</v>
      </c>
      <c r="B32" s="112" t="s">
        <v>4210</v>
      </c>
      <c r="C32" s="112" t="s">
        <v>179</v>
      </c>
    </row>
    <row r="33" spans="1:3" x14ac:dyDescent="0.25">
      <c r="A33" s="114" t="s">
        <v>155</v>
      </c>
      <c r="B33" s="112" t="s">
        <v>29</v>
      </c>
      <c r="C33" s="112" t="s">
        <v>29</v>
      </c>
    </row>
    <row r="34" spans="1:3" x14ac:dyDescent="0.25">
      <c r="A34" s="114" t="s">
        <v>2567</v>
      </c>
      <c r="B34" s="112" t="s">
        <v>2568</v>
      </c>
      <c r="C34" s="112" t="s">
        <v>179</v>
      </c>
    </row>
    <row r="35" spans="1:3" x14ac:dyDescent="0.25">
      <c r="A35" s="114" t="s">
        <v>335</v>
      </c>
      <c r="B35" s="112" t="s">
        <v>336</v>
      </c>
      <c r="C35" s="112" t="s">
        <v>179</v>
      </c>
    </row>
    <row r="36" spans="1:3" x14ac:dyDescent="0.25">
      <c r="A36" s="114" t="s">
        <v>106</v>
      </c>
      <c r="B36" s="112" t="s">
        <v>340</v>
      </c>
      <c r="C36" s="112" t="s">
        <v>340</v>
      </c>
    </row>
    <row r="37" spans="1:3" x14ac:dyDescent="0.25">
      <c r="A37" s="114" t="s">
        <v>107</v>
      </c>
      <c r="B37" s="112" t="s">
        <v>3893</v>
      </c>
      <c r="C37" s="112" t="s">
        <v>2480</v>
      </c>
    </row>
    <row r="38" spans="1:3" x14ac:dyDescent="0.25">
      <c r="A38" s="114" t="s">
        <v>108</v>
      </c>
      <c r="B38" s="112" t="s">
        <v>179</v>
      </c>
      <c r="C38" s="112" t="s">
        <v>2578</v>
      </c>
    </row>
    <row r="39" spans="1:3" x14ac:dyDescent="0.25">
      <c r="A39" s="114" t="s">
        <v>3400</v>
      </c>
      <c r="B39" s="112" t="s">
        <v>2477</v>
      </c>
      <c r="C39" s="112" t="s">
        <v>3894</v>
      </c>
    </row>
    <row r="40" spans="1:3" x14ac:dyDescent="0.25">
      <c r="A40" s="114" t="s">
        <v>2570</v>
      </c>
      <c r="B40" s="112" t="s">
        <v>4208</v>
      </c>
      <c r="C40" s="112" t="s">
        <v>179</v>
      </c>
    </row>
    <row r="41" spans="1:3" x14ac:dyDescent="0.25">
      <c r="A41" s="114" t="s">
        <v>378</v>
      </c>
      <c r="B41" s="112" t="s">
        <v>113</v>
      </c>
      <c r="C41" s="112" t="s">
        <v>116</v>
      </c>
    </row>
    <row r="42" spans="1:3" x14ac:dyDescent="0.25">
      <c r="A42" s="114" t="s">
        <v>117</v>
      </c>
      <c r="B42" s="112" t="s">
        <v>3962</v>
      </c>
      <c r="C42" s="112" t="s">
        <v>370</v>
      </c>
    </row>
    <row r="43" spans="1:3" x14ac:dyDescent="0.25">
      <c r="A43" s="114" t="s">
        <v>571</v>
      </c>
      <c r="B43" s="112" t="s">
        <v>3895</v>
      </c>
      <c r="C43" s="112" t="s">
        <v>179</v>
      </c>
    </row>
    <row r="44" spans="1:3" x14ac:dyDescent="0.25">
      <c r="A44" s="114" t="s">
        <v>118</v>
      </c>
      <c r="B44" s="112" t="s">
        <v>370</v>
      </c>
      <c r="C44" s="112" t="s">
        <v>370</v>
      </c>
    </row>
    <row r="45" spans="1:3" ht="45" x14ac:dyDescent="0.25">
      <c r="A45" s="114" t="s">
        <v>121</v>
      </c>
      <c r="B45" s="112" t="s">
        <v>373</v>
      </c>
      <c r="C45" s="113" t="s">
        <v>2579</v>
      </c>
    </row>
    <row r="46" spans="1:3" x14ac:dyDescent="0.25">
      <c r="A46" s="114" t="s">
        <v>123</v>
      </c>
      <c r="B46" s="112" t="s">
        <v>375</v>
      </c>
      <c r="C46" s="112" t="s">
        <v>124</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2020-12-16T20:31:18Z</dcterms:modified>
</cp:coreProperties>
</file>